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4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5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6.xml" ContentType="application/vnd.openxmlformats-officedocument.drawing+xml"/>
  <Override PartName="/xl/charts/chart37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5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26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7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-15" windowWidth="14310" windowHeight="11010" activeTab="5"/>
  </bookViews>
  <sheets>
    <sheet name="Titulní" sheetId="169" r:id="rId1"/>
    <sheet name="Obsah" sheetId="170" r:id="rId2"/>
    <sheet name="Úvod" sheetId="171" r:id="rId3"/>
    <sheet name="1" sheetId="172" r:id="rId4"/>
    <sheet name="2" sheetId="174" r:id="rId5"/>
    <sheet name="3.1" sheetId="105" r:id="rId6"/>
    <sheet name="3.2" sheetId="122" r:id="rId7"/>
    <sheet name="4.1" sheetId="146" r:id="rId8"/>
    <sheet name="4.2" sheetId="147" r:id="rId9"/>
    <sheet name="4.3" sheetId="145" r:id="rId10"/>
    <sheet name="5.1" sheetId="116" r:id="rId11"/>
    <sheet name="5.2" sheetId="165" r:id="rId12"/>
    <sheet name="5.3" sheetId="167" r:id="rId13"/>
    <sheet name="5.4" sheetId="166" r:id="rId14"/>
    <sheet name="5.5" sheetId="168" r:id="rId15"/>
    <sheet name="5.6" sheetId="126" r:id="rId16"/>
    <sheet name="5.7" sheetId="161" r:id="rId17"/>
    <sheet name="5.8" sheetId="162" r:id="rId18"/>
    <sheet name="5.9" sheetId="163" r:id="rId19"/>
    <sheet name="5.10" sheetId="133" r:id="rId20"/>
    <sheet name="6.1" sheetId="107" r:id="rId21"/>
    <sheet name="6.2" sheetId="108" r:id="rId22"/>
    <sheet name="6.3" sheetId="109" r:id="rId23"/>
    <sheet name="6.4" sheetId="110" r:id="rId24"/>
    <sheet name="6.5" sheetId="111" r:id="rId25"/>
    <sheet name="6.6" sheetId="112" r:id="rId26"/>
    <sheet name="6.7" sheetId="113" r:id="rId27"/>
    <sheet name="6.8" sheetId="120" r:id="rId28"/>
    <sheet name="6.9" sheetId="139" r:id="rId29"/>
    <sheet name="6.10" sheetId="140" r:id="rId30"/>
    <sheet name="6.11" sheetId="141" r:id="rId31"/>
    <sheet name="6.12" sheetId="128" r:id="rId32"/>
    <sheet name="7" sheetId="175" r:id="rId33"/>
  </sheets>
  <definedNames>
    <definedName name="OLE_LINK42" localSheetId="4">'2'!$A$4</definedName>
    <definedName name="OLE_LINK42" localSheetId="2">Úvod!$A$4</definedName>
    <definedName name="OLE_LINK43" localSheetId="4">'2'!$A$4</definedName>
    <definedName name="OLE_LINK43" localSheetId="2">Úvod!$A$4</definedName>
    <definedName name="OLE_LINK6" localSheetId="4">'2'!$A$7</definedName>
    <definedName name="OLE_LINK6" localSheetId="2">Úvod!$A$7</definedName>
    <definedName name="OLE_LINK7" localSheetId="4">'2'!$A$7</definedName>
    <definedName name="OLE_LINK7" localSheetId="2">Úvod!$A$7</definedName>
  </definedNames>
  <calcPr calcId="145621"/>
</workbook>
</file>

<file path=xl/calcChain.xml><?xml version="1.0" encoding="utf-8"?>
<calcChain xmlns="http://schemas.openxmlformats.org/spreadsheetml/2006/main">
  <c r="A1" i="163" l="1"/>
  <c r="E35" i="107" l="1"/>
  <c r="I35" i="107" s="1"/>
  <c r="E36" i="170" l="1"/>
  <c r="A30" i="170"/>
  <c r="A27" i="170"/>
  <c r="E30" i="170"/>
  <c r="B30" i="170" s="1"/>
  <c r="E29" i="170"/>
  <c r="B29" i="170" s="1"/>
  <c r="E28" i="170"/>
  <c r="B28" i="170" s="1"/>
  <c r="E27" i="170"/>
  <c r="B27" i="170" s="1"/>
  <c r="E26" i="170"/>
  <c r="B26" i="170" s="1"/>
  <c r="E25" i="170"/>
  <c r="B25" i="170" s="1"/>
  <c r="E17" i="170"/>
  <c r="A17" i="170" s="1"/>
  <c r="E16" i="170"/>
  <c r="A16" i="170" s="1"/>
  <c r="E15" i="170"/>
  <c r="A15" i="170" s="1"/>
  <c r="E14" i="170"/>
  <c r="A14" i="170" s="1"/>
  <c r="E24" i="170"/>
  <c r="E13" i="170"/>
  <c r="E9" i="170"/>
  <c r="B9" i="170" s="1"/>
  <c r="E6" i="170"/>
  <c r="A26" i="170" l="1"/>
  <c r="A28" i="170"/>
  <c r="A29" i="170"/>
  <c r="A25" i="170"/>
  <c r="B16" i="170"/>
  <c r="B15" i="170"/>
  <c r="B17" i="170"/>
  <c r="B14" i="170"/>
  <c r="A9" i="170"/>
  <c r="R56" i="128"/>
  <c r="Q56" i="128"/>
  <c r="P56" i="128"/>
  <c r="O56" i="128"/>
  <c r="N56" i="128"/>
  <c r="M56" i="128"/>
  <c r="L56" i="128"/>
  <c r="K56" i="128"/>
  <c r="J56" i="128"/>
  <c r="I56" i="128"/>
  <c r="H56" i="128"/>
  <c r="G56" i="128"/>
  <c r="F56" i="128"/>
  <c r="E56" i="128"/>
  <c r="D56" i="128"/>
  <c r="C56" i="128"/>
  <c r="B56" i="128"/>
  <c r="R55" i="128"/>
  <c r="Q55" i="128"/>
  <c r="P55" i="128"/>
  <c r="O55" i="128"/>
  <c r="N55" i="128"/>
  <c r="M55" i="128"/>
  <c r="L55" i="128"/>
  <c r="K55" i="128"/>
  <c r="J55" i="128"/>
  <c r="I55" i="128"/>
  <c r="H55" i="128"/>
  <c r="G55" i="128"/>
  <c r="F55" i="128"/>
  <c r="E55" i="128"/>
  <c r="D55" i="128"/>
  <c r="C55" i="128"/>
  <c r="B55" i="128"/>
  <c r="R54" i="128"/>
  <c r="Q54" i="128"/>
  <c r="P54" i="128"/>
  <c r="O54" i="128"/>
  <c r="N54" i="128"/>
  <c r="M54" i="128"/>
  <c r="L54" i="128"/>
  <c r="K54" i="128"/>
  <c r="J54" i="128"/>
  <c r="I54" i="128"/>
  <c r="H54" i="128"/>
  <c r="G54" i="128"/>
  <c r="F54" i="128"/>
  <c r="E54" i="128"/>
  <c r="D54" i="128"/>
  <c r="C54" i="128"/>
  <c r="B54" i="128"/>
  <c r="R53" i="128"/>
  <c r="Q53" i="128"/>
  <c r="P53" i="128"/>
  <c r="O53" i="128"/>
  <c r="N53" i="128"/>
  <c r="M53" i="128"/>
  <c r="L53" i="128"/>
  <c r="K53" i="128"/>
  <c r="J53" i="128"/>
  <c r="I53" i="128"/>
  <c r="H53" i="128"/>
  <c r="G53" i="128"/>
  <c r="F53" i="128"/>
  <c r="E53" i="128"/>
  <c r="D53" i="128"/>
  <c r="C53" i="128"/>
  <c r="B53" i="128"/>
  <c r="R52" i="128"/>
  <c r="Q52" i="128"/>
  <c r="P52" i="128"/>
  <c r="O52" i="128"/>
  <c r="N52" i="128"/>
  <c r="M52" i="128"/>
  <c r="L52" i="128"/>
  <c r="K52" i="128"/>
  <c r="J52" i="128"/>
  <c r="I52" i="128"/>
  <c r="H52" i="128"/>
  <c r="G52" i="128"/>
  <c r="F52" i="128"/>
  <c r="E52" i="128"/>
  <c r="D52" i="128"/>
  <c r="C52" i="128"/>
  <c r="B52" i="128"/>
  <c r="R51" i="128"/>
  <c r="Q51" i="128"/>
  <c r="P51" i="128"/>
  <c r="O51" i="128"/>
  <c r="N51" i="128"/>
  <c r="M51" i="128"/>
  <c r="L51" i="128"/>
  <c r="K51" i="128"/>
  <c r="J51" i="128"/>
  <c r="I51" i="128"/>
  <c r="H51" i="128"/>
  <c r="G51" i="128"/>
  <c r="F51" i="128"/>
  <c r="E51" i="128"/>
  <c r="D51" i="128"/>
  <c r="C51" i="128"/>
  <c r="B51" i="128"/>
  <c r="R50" i="128"/>
  <c r="Q50" i="128"/>
  <c r="P50" i="128"/>
  <c r="O50" i="128"/>
  <c r="N50" i="128"/>
  <c r="M50" i="128"/>
  <c r="L50" i="128"/>
  <c r="K50" i="128"/>
  <c r="J50" i="128"/>
  <c r="I50" i="128"/>
  <c r="H50" i="128"/>
  <c r="G50" i="128"/>
  <c r="F50" i="128"/>
  <c r="E50" i="128"/>
  <c r="D50" i="128"/>
  <c r="C50" i="128"/>
  <c r="B50" i="128"/>
  <c r="A35" i="128"/>
  <c r="E35" i="170" l="1"/>
  <c r="E22" i="170"/>
  <c r="E11" i="170"/>
  <c r="E10" i="170"/>
  <c r="E7" i="170"/>
  <c r="B11" i="170" l="1"/>
  <c r="A11" i="170"/>
  <c r="A6" i="170"/>
  <c r="B6" i="170"/>
  <c r="A13" i="170"/>
  <c r="B13" i="170"/>
  <c r="A7" i="170"/>
  <c r="B7" i="170"/>
  <c r="A35" i="170"/>
  <c r="B35" i="170"/>
  <c r="B24" i="170"/>
  <c r="A24" i="170"/>
  <c r="A10" i="170"/>
  <c r="B10" i="170"/>
  <c r="B22" i="170"/>
  <c r="A22" i="170"/>
  <c r="A36" i="170"/>
  <c r="B36" i="170"/>
  <c r="N32" i="146" l="1"/>
  <c r="O32" i="146"/>
  <c r="N33" i="146"/>
  <c r="O33" i="146"/>
  <c r="N34" i="146"/>
  <c r="O34" i="146"/>
  <c r="N35" i="146"/>
  <c r="O35" i="146"/>
  <c r="N36" i="146"/>
  <c r="O36" i="146"/>
  <c r="N37" i="146"/>
  <c r="O37" i="146"/>
  <c r="N38" i="146"/>
  <c r="O38" i="146"/>
  <c r="N39" i="146"/>
  <c r="O39" i="146"/>
  <c r="N40" i="146"/>
  <c r="O40" i="146"/>
  <c r="N41" i="146"/>
  <c r="O41" i="146"/>
  <c r="N42" i="146"/>
  <c r="O42" i="146"/>
  <c r="O31" i="146"/>
  <c r="N31" i="146"/>
  <c r="O30" i="146"/>
  <c r="N30" i="146"/>
  <c r="M32" i="146"/>
  <c r="M33" i="146"/>
  <c r="M34" i="146"/>
  <c r="M35" i="146"/>
  <c r="M36" i="146"/>
  <c r="M37" i="146"/>
  <c r="M38" i="146"/>
  <c r="M39" i="146"/>
  <c r="M40" i="146"/>
  <c r="M41" i="146"/>
  <c r="M42" i="146"/>
  <c r="M31" i="146"/>
  <c r="F32" i="146"/>
  <c r="F33" i="146"/>
  <c r="F34" i="146"/>
  <c r="F35" i="146"/>
  <c r="F36" i="146"/>
  <c r="F37" i="146"/>
  <c r="F38" i="146"/>
  <c r="F39" i="146"/>
  <c r="F40" i="146"/>
  <c r="F41" i="146"/>
  <c r="F42" i="146"/>
  <c r="F31" i="146"/>
  <c r="E32" i="146"/>
  <c r="E33" i="146"/>
  <c r="E34" i="146"/>
  <c r="E35" i="146"/>
  <c r="E36" i="146"/>
  <c r="E37" i="146"/>
  <c r="E38" i="146"/>
  <c r="E39" i="146"/>
  <c r="E40" i="146"/>
  <c r="E41" i="146"/>
  <c r="E42" i="146"/>
  <c r="E31" i="146"/>
  <c r="D42" i="146"/>
  <c r="D32" i="146"/>
  <c r="D33" i="146"/>
  <c r="D34" i="146"/>
  <c r="D35" i="146"/>
  <c r="D36" i="146"/>
  <c r="D37" i="146"/>
  <c r="D38" i="146"/>
  <c r="D39" i="146"/>
  <c r="D40" i="146"/>
  <c r="D41" i="146"/>
  <c r="D31" i="146"/>
  <c r="O32" i="122"/>
  <c r="N30" i="122"/>
  <c r="O30" i="122"/>
  <c r="N31" i="122"/>
  <c r="O31" i="122"/>
  <c r="N32" i="122"/>
  <c r="N33" i="122"/>
  <c r="O33" i="122"/>
  <c r="N34" i="122"/>
  <c r="O34" i="122"/>
  <c r="N35" i="122"/>
  <c r="O35" i="122"/>
  <c r="N36" i="122"/>
  <c r="O36" i="122"/>
  <c r="N37" i="122"/>
  <c r="O37" i="122"/>
  <c r="N38" i="122"/>
  <c r="O38" i="122"/>
  <c r="N39" i="122"/>
  <c r="O39" i="122"/>
  <c r="N40" i="122"/>
  <c r="O40" i="122"/>
  <c r="O29" i="122"/>
  <c r="N29" i="122"/>
  <c r="M30" i="122"/>
  <c r="M31" i="122"/>
  <c r="M32" i="122"/>
  <c r="M33" i="122"/>
  <c r="M34" i="122"/>
  <c r="M35" i="122"/>
  <c r="M36" i="122"/>
  <c r="M37" i="122"/>
  <c r="M38" i="122"/>
  <c r="M39" i="122"/>
  <c r="M40" i="122"/>
  <c r="M29" i="122"/>
  <c r="F30" i="122"/>
  <c r="F31" i="122"/>
  <c r="F32" i="122"/>
  <c r="F33" i="122"/>
  <c r="F34" i="122"/>
  <c r="F35" i="122"/>
  <c r="F36" i="122"/>
  <c r="F37" i="122"/>
  <c r="F38" i="122"/>
  <c r="F39" i="122"/>
  <c r="F40" i="122"/>
  <c r="F29" i="122"/>
  <c r="E30" i="122"/>
  <c r="E31" i="122"/>
  <c r="E32" i="122"/>
  <c r="E33" i="122"/>
  <c r="E34" i="122"/>
  <c r="E35" i="122"/>
  <c r="E36" i="122"/>
  <c r="E37" i="122"/>
  <c r="E38" i="122"/>
  <c r="E39" i="122"/>
  <c r="E40" i="122"/>
  <c r="E29" i="122"/>
  <c r="D39" i="122"/>
  <c r="D40" i="122"/>
  <c r="D30" i="122"/>
  <c r="D31" i="122"/>
  <c r="D32" i="122"/>
  <c r="D33" i="122"/>
  <c r="D34" i="122"/>
  <c r="D35" i="122"/>
  <c r="D36" i="122"/>
  <c r="D37" i="122"/>
  <c r="D38" i="122"/>
  <c r="D29" i="122"/>
  <c r="E23" i="170" l="1"/>
  <c r="E12" i="170"/>
  <c r="E8" i="170"/>
  <c r="E5" i="170"/>
  <c r="E4" i="170"/>
  <c r="E3" i="170"/>
  <c r="A5" i="170" l="1"/>
  <c r="B5" i="170"/>
  <c r="B8" i="170"/>
  <c r="A8" i="170"/>
  <c r="B3" i="170"/>
  <c r="A3" i="170"/>
  <c r="A12" i="170"/>
  <c r="B12" i="170"/>
  <c r="A4" i="170"/>
  <c r="B4" i="170"/>
  <c r="A23" i="170"/>
  <c r="B23" i="170"/>
  <c r="A3" i="128"/>
  <c r="C3" i="141" l="1"/>
  <c r="A1" i="141" s="1"/>
  <c r="E34" i="170" s="1"/>
  <c r="C3" i="140"/>
  <c r="C3" i="139"/>
  <c r="H31" i="120"/>
  <c r="C3" i="120"/>
  <c r="E34" i="108"/>
  <c r="E34" i="109"/>
  <c r="E34" i="110"/>
  <c r="E34" i="111"/>
  <c r="E34" i="112"/>
  <c r="E34" i="113"/>
  <c r="E4" i="108"/>
  <c r="E4" i="109"/>
  <c r="E4" i="110"/>
  <c r="E4" i="111"/>
  <c r="E4" i="112"/>
  <c r="E4" i="113"/>
  <c r="E5" i="107"/>
  <c r="A56" i="108"/>
  <c r="A56" i="109"/>
  <c r="A56" i="110"/>
  <c r="A56" i="111"/>
  <c r="A56" i="112"/>
  <c r="A56" i="113"/>
  <c r="A57" i="107"/>
  <c r="A50" i="108"/>
  <c r="A50" i="109"/>
  <c r="A50" i="110"/>
  <c r="A50" i="111"/>
  <c r="A50" i="112"/>
  <c r="A50" i="113"/>
  <c r="A51" i="107"/>
  <c r="A44" i="108"/>
  <c r="A44" i="109"/>
  <c r="A44" i="110"/>
  <c r="A44" i="111"/>
  <c r="A44" i="112"/>
  <c r="A44" i="113"/>
  <c r="A45" i="107"/>
  <c r="A38" i="108"/>
  <c r="A38" i="109"/>
  <c r="A38" i="110"/>
  <c r="A38" i="111"/>
  <c r="A38" i="112"/>
  <c r="A38" i="113"/>
  <c r="A39" i="107"/>
  <c r="A26" i="108"/>
  <c r="A26" i="109"/>
  <c r="A26" i="110"/>
  <c r="A26" i="111"/>
  <c r="A26" i="112"/>
  <c r="A26" i="113"/>
  <c r="A27" i="107"/>
  <c r="A20" i="108"/>
  <c r="A20" i="109"/>
  <c r="A20" i="110"/>
  <c r="A20" i="111"/>
  <c r="A20" i="112"/>
  <c r="A20" i="113"/>
  <c r="A21" i="107"/>
  <c r="A14" i="108"/>
  <c r="A14" i="109"/>
  <c r="A14" i="110"/>
  <c r="A14" i="111"/>
  <c r="A14" i="112"/>
  <c r="A14" i="113"/>
  <c r="A15" i="107"/>
  <c r="A8" i="108"/>
  <c r="A8" i="109"/>
  <c r="A8" i="110"/>
  <c r="A8" i="111"/>
  <c r="A8" i="112"/>
  <c r="A8" i="113"/>
  <c r="A9" i="107"/>
  <c r="A3" i="133"/>
  <c r="C7" i="162"/>
  <c r="D7" i="162"/>
  <c r="C8" i="162"/>
  <c r="D8" i="162"/>
  <c r="C9" i="162"/>
  <c r="D9" i="162"/>
  <c r="C10" i="162"/>
  <c r="D10" i="162"/>
  <c r="B10" i="162"/>
  <c r="B9" i="162"/>
  <c r="B8" i="162"/>
  <c r="B7" i="162"/>
  <c r="D11" i="161"/>
  <c r="C10" i="161"/>
  <c r="D10" i="161"/>
  <c r="B10" i="161"/>
  <c r="C9" i="161"/>
  <c r="D9" i="161"/>
  <c r="B9" i="161"/>
  <c r="C8" i="161"/>
  <c r="D8" i="161"/>
  <c r="B8" i="161"/>
  <c r="C7" i="161"/>
  <c r="D7" i="161"/>
  <c r="B7" i="161"/>
  <c r="H31" i="139" l="1"/>
  <c r="A1" i="139"/>
  <c r="E32" i="170" s="1"/>
  <c r="B31" i="140"/>
  <c r="A1" i="140"/>
  <c r="E33" i="170" s="1"/>
  <c r="B31" i="120"/>
  <c r="A1" i="120"/>
  <c r="E31" i="170" s="1"/>
  <c r="B34" i="170"/>
  <c r="A34" i="170"/>
  <c r="B31" i="141"/>
  <c r="H31" i="141"/>
  <c r="H31" i="140"/>
  <c r="B31" i="139"/>
  <c r="C10" i="126"/>
  <c r="D10" i="126"/>
  <c r="B10" i="126"/>
  <c r="C9" i="126"/>
  <c r="D9" i="126"/>
  <c r="B9" i="126"/>
  <c r="C8" i="126"/>
  <c r="D8" i="126"/>
  <c r="B8" i="126"/>
  <c r="C7" i="126"/>
  <c r="D7" i="126"/>
  <c r="B7" i="126"/>
  <c r="C3" i="163"/>
  <c r="E21" i="170" s="1"/>
  <c r="C3" i="162"/>
  <c r="A1" i="162" s="1"/>
  <c r="E20" i="170" s="1"/>
  <c r="C3" i="161"/>
  <c r="A1" i="161" s="1"/>
  <c r="E19" i="170" s="1"/>
  <c r="C3" i="126"/>
  <c r="A1" i="126" s="1"/>
  <c r="E18" i="170" s="1"/>
  <c r="D45" i="168"/>
  <c r="C45" i="168"/>
  <c r="D44" i="168"/>
  <c r="C44" i="168"/>
  <c r="D43" i="168"/>
  <c r="C43" i="168"/>
  <c r="J34" i="168"/>
  <c r="I34" i="168"/>
  <c r="F34" i="168"/>
  <c r="E34" i="168"/>
  <c r="J33" i="168"/>
  <c r="I33" i="168"/>
  <c r="F33" i="168"/>
  <c r="E33" i="168"/>
  <c r="D33" i="168"/>
  <c r="J32" i="168"/>
  <c r="I32" i="168"/>
  <c r="F32" i="168"/>
  <c r="E32" i="168"/>
  <c r="D32" i="168"/>
  <c r="J31" i="168"/>
  <c r="I31" i="168"/>
  <c r="F31" i="168"/>
  <c r="E31" i="168"/>
  <c r="D31" i="168"/>
  <c r="J30" i="168"/>
  <c r="I30" i="168"/>
  <c r="F30" i="168"/>
  <c r="E30" i="168"/>
  <c r="D30" i="168"/>
  <c r="J29" i="168"/>
  <c r="I29" i="168"/>
  <c r="F29" i="168"/>
  <c r="E29" i="168"/>
  <c r="D29" i="168"/>
  <c r="A29" i="168"/>
  <c r="A38" i="168" s="1"/>
  <c r="H28" i="168"/>
  <c r="F10" i="162" s="1"/>
  <c r="K27" i="168"/>
  <c r="H27" i="168"/>
  <c r="G27" i="168"/>
  <c r="K26" i="168"/>
  <c r="H26" i="168"/>
  <c r="G26" i="168"/>
  <c r="K25" i="168"/>
  <c r="H25" i="168"/>
  <c r="G25" i="168"/>
  <c r="K24" i="168"/>
  <c r="H24" i="168"/>
  <c r="G24" i="168"/>
  <c r="K23" i="168"/>
  <c r="H23" i="168"/>
  <c r="G23" i="168"/>
  <c r="K22" i="168"/>
  <c r="H22" i="168"/>
  <c r="G22" i="168"/>
  <c r="A22" i="168"/>
  <c r="B45" i="168" s="1"/>
  <c r="H21" i="168"/>
  <c r="F10" i="161" s="1"/>
  <c r="K20" i="168"/>
  <c r="H20" i="168"/>
  <c r="G20" i="168"/>
  <c r="K19" i="168"/>
  <c r="H19" i="168"/>
  <c r="G19" i="168"/>
  <c r="K18" i="168"/>
  <c r="H18" i="168"/>
  <c r="G18" i="168"/>
  <c r="K17" i="168"/>
  <c r="H17" i="168"/>
  <c r="G17" i="168"/>
  <c r="K16" i="168"/>
  <c r="H16" i="168"/>
  <c r="G16" i="168"/>
  <c r="K15" i="168"/>
  <c r="H15" i="168"/>
  <c r="G15" i="168"/>
  <c r="A15" i="168"/>
  <c r="H44" i="168" s="1"/>
  <c r="H14" i="168"/>
  <c r="F10" i="126" s="1"/>
  <c r="K13" i="168"/>
  <c r="H13" i="168"/>
  <c r="G13" i="168"/>
  <c r="K12" i="168"/>
  <c r="H12" i="168"/>
  <c r="G12" i="168"/>
  <c r="K11" i="168"/>
  <c r="H11" i="168"/>
  <c r="G11" i="168"/>
  <c r="K10" i="168"/>
  <c r="H10" i="168"/>
  <c r="G10" i="168"/>
  <c r="K9" i="168"/>
  <c r="H9" i="168"/>
  <c r="G9" i="168"/>
  <c r="K8" i="168"/>
  <c r="H8" i="168"/>
  <c r="G8" i="168"/>
  <c r="A8" i="168"/>
  <c r="B43" i="168" s="1"/>
  <c r="E4" i="168"/>
  <c r="C42" i="168" s="1"/>
  <c r="D45" i="167"/>
  <c r="C45" i="167"/>
  <c r="D44" i="167"/>
  <c r="C44" i="167"/>
  <c r="D43" i="167"/>
  <c r="C43" i="167"/>
  <c r="C46" i="167" s="1"/>
  <c r="J34" i="167"/>
  <c r="I34" i="167"/>
  <c r="F34" i="167"/>
  <c r="E34" i="167"/>
  <c r="J33" i="167"/>
  <c r="I33" i="167"/>
  <c r="F33" i="167"/>
  <c r="E33" i="167"/>
  <c r="H33" i="167" s="1"/>
  <c r="D33" i="167"/>
  <c r="J32" i="167"/>
  <c r="I32" i="167"/>
  <c r="F32" i="167"/>
  <c r="E32" i="167"/>
  <c r="D32" i="167"/>
  <c r="J31" i="167"/>
  <c r="I31" i="167"/>
  <c r="F31" i="167"/>
  <c r="E31" i="167"/>
  <c r="D31" i="167"/>
  <c r="J30" i="167"/>
  <c r="I30" i="167"/>
  <c r="F30" i="167"/>
  <c r="E30" i="167"/>
  <c r="D30" i="167"/>
  <c r="J29" i="167"/>
  <c r="I29" i="167"/>
  <c r="F29" i="167"/>
  <c r="E29" i="167"/>
  <c r="H29" i="167" s="1"/>
  <c r="D29" i="167"/>
  <c r="A29" i="167"/>
  <c r="A38" i="167" s="1"/>
  <c r="H28" i="167"/>
  <c r="F8" i="162" s="1"/>
  <c r="K27" i="167"/>
  <c r="H27" i="167"/>
  <c r="G27" i="167"/>
  <c r="K26" i="167"/>
  <c r="H26" i="167"/>
  <c r="G26" i="167"/>
  <c r="K25" i="167"/>
  <c r="H25" i="167"/>
  <c r="G25" i="167"/>
  <c r="K24" i="167"/>
  <c r="H24" i="167"/>
  <c r="G24" i="167"/>
  <c r="K23" i="167"/>
  <c r="H23" i="167"/>
  <c r="G23" i="167"/>
  <c r="K22" i="167"/>
  <c r="H22" i="167"/>
  <c r="G22" i="167"/>
  <c r="A22" i="167"/>
  <c r="B45" i="167" s="1"/>
  <c r="H21" i="167"/>
  <c r="F8" i="161" s="1"/>
  <c r="K20" i="167"/>
  <c r="H20" i="167"/>
  <c r="G20" i="167"/>
  <c r="K19" i="167"/>
  <c r="H19" i="167"/>
  <c r="G19" i="167"/>
  <c r="K18" i="167"/>
  <c r="H18" i="167"/>
  <c r="G18" i="167"/>
  <c r="K17" i="167"/>
  <c r="H17" i="167"/>
  <c r="G17" i="167"/>
  <c r="K16" i="167"/>
  <c r="H16" i="167"/>
  <c r="G16" i="167"/>
  <c r="K15" i="167"/>
  <c r="H15" i="167"/>
  <c r="G15" i="167"/>
  <c r="A15" i="167"/>
  <c r="H44" i="167" s="1"/>
  <c r="H14" i="167"/>
  <c r="F8" i="126" s="1"/>
  <c r="K13" i="167"/>
  <c r="H13" i="167"/>
  <c r="G13" i="167"/>
  <c r="K12" i="167"/>
  <c r="H12" i="167"/>
  <c r="G12" i="167"/>
  <c r="K11" i="167"/>
  <c r="H11" i="167"/>
  <c r="G11" i="167"/>
  <c r="K10" i="167"/>
  <c r="H10" i="167"/>
  <c r="G10" i="167"/>
  <c r="K9" i="167"/>
  <c r="H9" i="167"/>
  <c r="G9" i="167"/>
  <c r="K8" i="167"/>
  <c r="H8" i="167"/>
  <c r="G8" i="167"/>
  <c r="A8" i="167"/>
  <c r="B43" i="167" s="1"/>
  <c r="E4" i="167"/>
  <c r="C42" i="167" s="1"/>
  <c r="D45" i="166"/>
  <c r="C45" i="166"/>
  <c r="D44" i="166"/>
  <c r="C44" i="166"/>
  <c r="D43" i="166"/>
  <c r="C43" i="166"/>
  <c r="J34" i="166"/>
  <c r="I34" i="166"/>
  <c r="F34" i="166"/>
  <c r="E34" i="166"/>
  <c r="J33" i="166"/>
  <c r="I33" i="166"/>
  <c r="F33" i="166"/>
  <c r="E33" i="166"/>
  <c r="H33" i="166" s="1"/>
  <c r="D33" i="166"/>
  <c r="J32" i="166"/>
  <c r="I32" i="166"/>
  <c r="F32" i="166"/>
  <c r="E32" i="166"/>
  <c r="D32" i="166"/>
  <c r="J31" i="166"/>
  <c r="I31" i="166"/>
  <c r="F31" i="166"/>
  <c r="E31" i="166"/>
  <c r="D31" i="166"/>
  <c r="J30" i="166"/>
  <c r="I30" i="166"/>
  <c r="F30" i="166"/>
  <c r="E30" i="166"/>
  <c r="D30" i="166"/>
  <c r="J29" i="166"/>
  <c r="I29" i="166"/>
  <c r="F29" i="166"/>
  <c r="E29" i="166"/>
  <c r="H29" i="166" s="1"/>
  <c r="D29" i="166"/>
  <c r="A29" i="166"/>
  <c r="A38" i="166" s="1"/>
  <c r="H28" i="166"/>
  <c r="F9" i="162" s="1"/>
  <c r="K27" i="166"/>
  <c r="H27" i="166"/>
  <c r="G27" i="166"/>
  <c r="K26" i="166"/>
  <c r="H26" i="166"/>
  <c r="G26" i="166"/>
  <c r="K25" i="166"/>
  <c r="H25" i="166"/>
  <c r="G25" i="166"/>
  <c r="K24" i="166"/>
  <c r="H24" i="166"/>
  <c r="G24" i="166"/>
  <c r="K23" i="166"/>
  <c r="H23" i="166"/>
  <c r="G23" i="166"/>
  <c r="K22" i="166"/>
  <c r="H22" i="166"/>
  <c r="G22" i="166"/>
  <c r="A22" i="166"/>
  <c r="B45" i="166" s="1"/>
  <c r="H21" i="166"/>
  <c r="F9" i="161" s="1"/>
  <c r="K20" i="166"/>
  <c r="H20" i="166"/>
  <c r="G20" i="166"/>
  <c r="K19" i="166"/>
  <c r="H19" i="166"/>
  <c r="G19" i="166"/>
  <c r="K18" i="166"/>
  <c r="H18" i="166"/>
  <c r="G18" i="166"/>
  <c r="K17" i="166"/>
  <c r="H17" i="166"/>
  <c r="G17" i="166"/>
  <c r="K16" i="166"/>
  <c r="H16" i="166"/>
  <c r="G16" i="166"/>
  <c r="K15" i="166"/>
  <c r="H15" i="166"/>
  <c r="G15" i="166"/>
  <c r="A15" i="166"/>
  <c r="H44" i="166" s="1"/>
  <c r="H14" i="166"/>
  <c r="F9" i="126" s="1"/>
  <c r="K13" i="166"/>
  <c r="H13" i="166"/>
  <c r="G13" i="166"/>
  <c r="K12" i="166"/>
  <c r="H12" i="166"/>
  <c r="G12" i="166"/>
  <c r="K11" i="166"/>
  <c r="H11" i="166"/>
  <c r="G11" i="166"/>
  <c r="K10" i="166"/>
  <c r="H10" i="166"/>
  <c r="G10" i="166"/>
  <c r="K9" i="166"/>
  <c r="H9" i="166"/>
  <c r="G9" i="166"/>
  <c r="K8" i="166"/>
  <c r="H8" i="166"/>
  <c r="G8" i="166"/>
  <c r="A8" i="166"/>
  <c r="B43" i="166" s="1"/>
  <c r="E4" i="166"/>
  <c r="C42" i="166" s="1"/>
  <c r="D45" i="165"/>
  <c r="C45" i="165"/>
  <c r="D44" i="165"/>
  <c r="C44" i="165"/>
  <c r="D43" i="165"/>
  <c r="C43" i="165"/>
  <c r="J34" i="165"/>
  <c r="I34" i="165"/>
  <c r="F34" i="165"/>
  <c r="E34" i="165"/>
  <c r="J33" i="165"/>
  <c r="I33" i="165"/>
  <c r="F33" i="165"/>
  <c r="E33" i="165"/>
  <c r="D33" i="165"/>
  <c r="J32" i="165"/>
  <c r="I32" i="165"/>
  <c r="F32" i="165"/>
  <c r="E32" i="165"/>
  <c r="D32" i="165"/>
  <c r="J31" i="165"/>
  <c r="I31" i="165"/>
  <c r="F31" i="165"/>
  <c r="E31" i="165"/>
  <c r="D31" i="165"/>
  <c r="J30" i="165"/>
  <c r="I30" i="165"/>
  <c r="F30" i="165"/>
  <c r="E30" i="165"/>
  <c r="D30" i="165"/>
  <c r="J29" i="165"/>
  <c r="I29" i="165"/>
  <c r="F29" i="165"/>
  <c r="E29" i="165"/>
  <c r="D29" i="165"/>
  <c r="A29" i="165"/>
  <c r="A38" i="165" s="1"/>
  <c r="H28" i="165"/>
  <c r="F7" i="162" s="1"/>
  <c r="K27" i="165"/>
  <c r="H27" i="165"/>
  <c r="G27" i="165"/>
  <c r="K26" i="165"/>
  <c r="H26" i="165"/>
  <c r="G26" i="165"/>
  <c r="K25" i="165"/>
  <c r="H25" i="165"/>
  <c r="G25" i="165"/>
  <c r="K24" i="165"/>
  <c r="H24" i="165"/>
  <c r="G24" i="165"/>
  <c r="K23" i="165"/>
  <c r="H23" i="165"/>
  <c r="G23" i="165"/>
  <c r="K22" i="165"/>
  <c r="H22" i="165"/>
  <c r="G22" i="165"/>
  <c r="A22" i="165"/>
  <c r="B45" i="165" s="1"/>
  <c r="H21" i="165"/>
  <c r="F7" i="161" s="1"/>
  <c r="K20" i="165"/>
  <c r="H20" i="165"/>
  <c r="G20" i="165"/>
  <c r="K19" i="165"/>
  <c r="H19" i="165"/>
  <c r="G19" i="165"/>
  <c r="K18" i="165"/>
  <c r="H18" i="165"/>
  <c r="G18" i="165"/>
  <c r="K17" i="165"/>
  <c r="H17" i="165"/>
  <c r="G17" i="165"/>
  <c r="K16" i="165"/>
  <c r="H16" i="165"/>
  <c r="G16" i="165"/>
  <c r="K15" i="165"/>
  <c r="H15" i="165"/>
  <c r="G15" i="165"/>
  <c r="A15" i="165"/>
  <c r="B44" i="165" s="1"/>
  <c r="H14" i="165"/>
  <c r="F7" i="126" s="1"/>
  <c r="K13" i="165"/>
  <c r="H13" i="165"/>
  <c r="G13" i="165"/>
  <c r="K12" i="165"/>
  <c r="H12" i="165"/>
  <c r="G12" i="165"/>
  <c r="K11" i="165"/>
  <c r="H11" i="165"/>
  <c r="G11" i="165"/>
  <c r="K10" i="165"/>
  <c r="H10" i="165"/>
  <c r="G10" i="165"/>
  <c r="K9" i="165"/>
  <c r="H9" i="165"/>
  <c r="G9" i="165"/>
  <c r="K8" i="165"/>
  <c r="H8" i="165"/>
  <c r="G8" i="165"/>
  <c r="A8" i="165"/>
  <c r="B43" i="165" s="1"/>
  <c r="E4" i="165"/>
  <c r="I42" i="165" s="1"/>
  <c r="A30" i="116"/>
  <c r="A23" i="116"/>
  <c r="A16" i="116"/>
  <c r="A9" i="116"/>
  <c r="E5" i="116"/>
  <c r="H4" i="145"/>
  <c r="E4" i="145"/>
  <c r="B4" i="145"/>
  <c r="H30" i="167" l="1"/>
  <c r="C11" i="126"/>
  <c r="E8" i="126" s="1"/>
  <c r="H33" i="165"/>
  <c r="H34" i="165"/>
  <c r="H29" i="168"/>
  <c r="B11" i="126"/>
  <c r="B33" i="170"/>
  <c r="A33" i="170"/>
  <c r="C46" i="166"/>
  <c r="D46" i="167"/>
  <c r="B19" i="170"/>
  <c r="A19" i="170"/>
  <c r="B18" i="170"/>
  <c r="A18" i="170"/>
  <c r="H31" i="166"/>
  <c r="D46" i="166"/>
  <c r="K14" i="168"/>
  <c r="K21" i="168"/>
  <c r="K28" i="168"/>
  <c r="H31" i="168"/>
  <c r="C46" i="168"/>
  <c r="A20" i="170"/>
  <c r="B20" i="170"/>
  <c r="E10" i="126"/>
  <c r="B31" i="170"/>
  <c r="A31" i="170"/>
  <c r="B32" i="170"/>
  <c r="A32" i="170"/>
  <c r="K21" i="165"/>
  <c r="E35" i="165"/>
  <c r="C7" i="163" s="1"/>
  <c r="G14" i="166"/>
  <c r="G28" i="166"/>
  <c r="D35" i="166"/>
  <c r="B9" i="163" s="1"/>
  <c r="H30" i="168"/>
  <c r="A21" i="170"/>
  <c r="B21" i="170"/>
  <c r="I4" i="168"/>
  <c r="D42" i="168" s="1"/>
  <c r="G38" i="168"/>
  <c r="D35" i="167"/>
  <c r="B8" i="163" s="1"/>
  <c r="E7" i="126"/>
  <c r="I35" i="165"/>
  <c r="J44" i="165" s="1"/>
  <c r="K21" i="166"/>
  <c r="K28" i="166"/>
  <c r="H32" i="166"/>
  <c r="J35" i="167"/>
  <c r="H32" i="167"/>
  <c r="G14" i="168"/>
  <c r="G21" i="168"/>
  <c r="G28" i="168"/>
  <c r="D35" i="168"/>
  <c r="B10" i="163" s="1"/>
  <c r="H33" i="168"/>
  <c r="D46" i="168"/>
  <c r="H36" i="163"/>
  <c r="B35" i="163"/>
  <c r="H18" i="163"/>
  <c r="B18" i="163"/>
  <c r="H32" i="165"/>
  <c r="H30" i="166"/>
  <c r="H31" i="167"/>
  <c r="J35" i="168"/>
  <c r="G38" i="165"/>
  <c r="I4" i="166"/>
  <c r="D42" i="166" s="1"/>
  <c r="B18" i="162"/>
  <c r="H18" i="162"/>
  <c r="H36" i="162"/>
  <c r="B35" i="162"/>
  <c r="I4" i="165"/>
  <c r="J42" i="165" s="1"/>
  <c r="C42" i="165"/>
  <c r="I4" i="167"/>
  <c r="D42" i="167" s="1"/>
  <c r="B18" i="161"/>
  <c r="H36" i="161"/>
  <c r="H18" i="161"/>
  <c r="B35" i="161"/>
  <c r="G38" i="166"/>
  <c r="H44" i="165"/>
  <c r="G38" i="167"/>
  <c r="B18" i="126"/>
  <c r="H36" i="126"/>
  <c r="B35" i="126"/>
  <c r="H18" i="126"/>
  <c r="H32" i="168"/>
  <c r="F35" i="168"/>
  <c r="D10" i="163" s="1"/>
  <c r="F35" i="166"/>
  <c r="D9" i="163" s="1"/>
  <c r="G21" i="166"/>
  <c r="J35" i="166"/>
  <c r="K14" i="166"/>
  <c r="K14" i="167"/>
  <c r="K21" i="167"/>
  <c r="K28" i="167"/>
  <c r="G14" i="167"/>
  <c r="G21" i="167"/>
  <c r="G28" i="167"/>
  <c r="F35" i="167"/>
  <c r="D8" i="163" s="1"/>
  <c r="K14" i="165"/>
  <c r="K28" i="165"/>
  <c r="G21" i="165"/>
  <c r="G28" i="165"/>
  <c r="H34" i="168"/>
  <c r="I42" i="168"/>
  <c r="B44" i="168"/>
  <c r="E35" i="168"/>
  <c r="I35" i="168"/>
  <c r="K29" i="168" s="1"/>
  <c r="J42" i="168"/>
  <c r="H43" i="168"/>
  <c r="H45" i="168"/>
  <c r="H34" i="167"/>
  <c r="I42" i="167"/>
  <c r="B44" i="167"/>
  <c r="E35" i="167"/>
  <c r="I35" i="167"/>
  <c r="K33" i="167" s="1"/>
  <c r="H43" i="167"/>
  <c r="H45" i="167"/>
  <c r="H34" i="166"/>
  <c r="I42" i="166"/>
  <c r="B44" i="166"/>
  <c r="E35" i="166"/>
  <c r="I35" i="166"/>
  <c r="K32" i="166" s="1"/>
  <c r="J42" i="166"/>
  <c r="H43" i="166"/>
  <c r="H45" i="166"/>
  <c r="K31" i="165"/>
  <c r="H30" i="165"/>
  <c r="D46" i="165"/>
  <c r="H31" i="165"/>
  <c r="J35" i="165"/>
  <c r="G14" i="165"/>
  <c r="F35" i="165"/>
  <c r="D7" i="163" s="1"/>
  <c r="C46" i="165"/>
  <c r="D35" i="165"/>
  <c r="B7" i="163" s="1"/>
  <c r="I45" i="165"/>
  <c r="D42" i="165"/>
  <c r="G32" i="165"/>
  <c r="H29" i="165"/>
  <c r="H43" i="165"/>
  <c r="H45" i="165"/>
  <c r="B7" i="146"/>
  <c r="E9" i="126" l="1"/>
  <c r="G31" i="165"/>
  <c r="G34" i="165"/>
  <c r="K33" i="165"/>
  <c r="I44" i="165"/>
  <c r="J43" i="165"/>
  <c r="G30" i="165"/>
  <c r="G33" i="165"/>
  <c r="G29" i="165"/>
  <c r="I43" i="165"/>
  <c r="K32" i="165"/>
  <c r="E11" i="126"/>
  <c r="G30" i="166"/>
  <c r="C9" i="163"/>
  <c r="G32" i="167"/>
  <c r="C8" i="163"/>
  <c r="G34" i="168"/>
  <c r="C10" i="163"/>
  <c r="K29" i="165"/>
  <c r="H35" i="165"/>
  <c r="F7" i="163" s="1"/>
  <c r="K30" i="165"/>
  <c r="J45" i="165"/>
  <c r="J46" i="165" s="1"/>
  <c r="K34" i="165"/>
  <c r="J42" i="167"/>
  <c r="G31" i="168"/>
  <c r="K31" i="166"/>
  <c r="K33" i="166"/>
  <c r="G31" i="167"/>
  <c r="I45" i="168"/>
  <c r="I43" i="168"/>
  <c r="I44" i="168"/>
  <c r="H35" i="168"/>
  <c r="F10" i="163" s="1"/>
  <c r="G33" i="168"/>
  <c r="K33" i="168"/>
  <c r="K30" i="168"/>
  <c r="K31" i="168"/>
  <c r="G32" i="168"/>
  <c r="G29" i="168"/>
  <c r="G30" i="168"/>
  <c r="J45" i="168"/>
  <c r="J43" i="168"/>
  <c r="J44" i="168"/>
  <c r="K34" i="168"/>
  <c r="K32" i="168"/>
  <c r="I45" i="167"/>
  <c r="I43" i="167"/>
  <c r="I44" i="167"/>
  <c r="H35" i="167"/>
  <c r="F8" i="163" s="1"/>
  <c r="G33" i="167"/>
  <c r="K30" i="167"/>
  <c r="K29" i="167"/>
  <c r="K34" i="167"/>
  <c r="G29" i="167"/>
  <c r="G30" i="167"/>
  <c r="J45" i="167"/>
  <c r="J43" i="167"/>
  <c r="J44" i="167"/>
  <c r="G34" i="167"/>
  <c r="K31" i="167"/>
  <c r="K32" i="167"/>
  <c r="G33" i="166"/>
  <c r="I45" i="166"/>
  <c r="I43" i="166"/>
  <c r="I44" i="166"/>
  <c r="H35" i="166"/>
  <c r="F9" i="163" s="1"/>
  <c r="G34" i="166"/>
  <c r="G29" i="166"/>
  <c r="K29" i="166"/>
  <c r="G31" i="166"/>
  <c r="J45" i="166"/>
  <c r="J43" i="166"/>
  <c r="J44" i="166"/>
  <c r="K34" i="166"/>
  <c r="G32" i="166"/>
  <c r="K30" i="166"/>
  <c r="I46" i="165"/>
  <c r="G9" i="107"/>
  <c r="G10" i="107"/>
  <c r="G11" i="107"/>
  <c r="G12" i="107"/>
  <c r="G13" i="107"/>
  <c r="G15" i="107"/>
  <c r="G16" i="107"/>
  <c r="G17" i="107"/>
  <c r="G18" i="107"/>
  <c r="G19" i="107"/>
  <c r="G21" i="107"/>
  <c r="G22" i="107"/>
  <c r="G23" i="107"/>
  <c r="G24" i="107"/>
  <c r="G25" i="107"/>
  <c r="G35" i="165" l="1"/>
  <c r="K35" i="165"/>
  <c r="I46" i="167"/>
  <c r="J46" i="167"/>
  <c r="G35" i="166"/>
  <c r="K35" i="168"/>
  <c r="J46" i="168"/>
  <c r="G35" i="168"/>
  <c r="I46" i="168"/>
  <c r="I46" i="166"/>
  <c r="J46" i="166"/>
  <c r="K35" i="166"/>
  <c r="K35" i="167"/>
  <c r="G35" i="167"/>
  <c r="G26" i="107"/>
  <c r="G20" i="107"/>
  <c r="G14" i="107"/>
  <c r="K54" i="113"/>
  <c r="K53" i="113"/>
  <c r="K52" i="113"/>
  <c r="K51" i="113"/>
  <c r="K50" i="113"/>
  <c r="K48" i="113"/>
  <c r="K47" i="113"/>
  <c r="K46" i="113"/>
  <c r="K45" i="113"/>
  <c r="K44" i="113"/>
  <c r="K42" i="113"/>
  <c r="K41" i="113"/>
  <c r="K40" i="113"/>
  <c r="K39" i="113"/>
  <c r="K38" i="113"/>
  <c r="K54" i="112"/>
  <c r="K53" i="112"/>
  <c r="K52" i="112"/>
  <c r="K51" i="112"/>
  <c r="K50" i="112"/>
  <c r="K48" i="112"/>
  <c r="K47" i="112"/>
  <c r="K46" i="112"/>
  <c r="K45" i="112"/>
  <c r="K44" i="112"/>
  <c r="K42" i="112"/>
  <c r="K41" i="112"/>
  <c r="K40" i="112"/>
  <c r="K39" i="112"/>
  <c r="K38" i="112"/>
  <c r="K54" i="111"/>
  <c r="K53" i="111"/>
  <c r="K52" i="111"/>
  <c r="K51" i="111"/>
  <c r="K50" i="111"/>
  <c r="K48" i="111"/>
  <c r="K47" i="111"/>
  <c r="K46" i="111"/>
  <c r="K45" i="111"/>
  <c r="K44" i="111"/>
  <c r="K42" i="111"/>
  <c r="K41" i="111"/>
  <c r="K40" i="111"/>
  <c r="K39" i="111"/>
  <c r="K38" i="111"/>
  <c r="K54" i="110"/>
  <c r="K53" i="110"/>
  <c r="K52" i="110"/>
  <c r="K51" i="110"/>
  <c r="K50" i="110"/>
  <c r="K48" i="110"/>
  <c r="K47" i="110"/>
  <c r="K46" i="110"/>
  <c r="K45" i="110"/>
  <c r="K44" i="110"/>
  <c r="K42" i="110"/>
  <c r="K41" i="110"/>
  <c r="K40" i="110"/>
  <c r="K39" i="110"/>
  <c r="K38" i="110"/>
  <c r="K54" i="109"/>
  <c r="K53" i="109"/>
  <c r="K52" i="109"/>
  <c r="K51" i="109"/>
  <c r="K50" i="109"/>
  <c r="K48" i="109"/>
  <c r="K47" i="109"/>
  <c r="K46" i="109"/>
  <c r="K45" i="109"/>
  <c r="K44" i="109"/>
  <c r="K42" i="109"/>
  <c r="K41" i="109"/>
  <c r="K40" i="109"/>
  <c r="K39" i="109"/>
  <c r="K38" i="109"/>
  <c r="K54" i="108"/>
  <c r="K53" i="108"/>
  <c r="K52" i="108"/>
  <c r="K51" i="108"/>
  <c r="K50" i="108"/>
  <c r="K48" i="108"/>
  <c r="K47" i="108"/>
  <c r="K46" i="108"/>
  <c r="K45" i="108"/>
  <c r="K44" i="108"/>
  <c r="K42" i="108"/>
  <c r="K41" i="108"/>
  <c r="K40" i="108"/>
  <c r="K39" i="108"/>
  <c r="K38" i="108"/>
  <c r="K24" i="113"/>
  <c r="K23" i="113"/>
  <c r="K22" i="113"/>
  <c r="K21" i="113"/>
  <c r="K20" i="113"/>
  <c r="K18" i="113"/>
  <c r="K17" i="113"/>
  <c r="K16" i="113"/>
  <c r="K15" i="113"/>
  <c r="K14" i="113"/>
  <c r="K12" i="113"/>
  <c r="K11" i="113"/>
  <c r="K10" i="113"/>
  <c r="K9" i="113"/>
  <c r="K8" i="113"/>
  <c r="K24" i="112"/>
  <c r="K23" i="112"/>
  <c r="K22" i="112"/>
  <c r="K21" i="112"/>
  <c r="K20" i="112"/>
  <c r="K18" i="112"/>
  <c r="K17" i="112"/>
  <c r="K16" i="112"/>
  <c r="K15" i="112"/>
  <c r="K14" i="112"/>
  <c r="K12" i="112"/>
  <c r="K11" i="112"/>
  <c r="K10" i="112"/>
  <c r="K9" i="112"/>
  <c r="K8" i="112"/>
  <c r="K24" i="111"/>
  <c r="K23" i="111"/>
  <c r="K22" i="111"/>
  <c r="K21" i="111"/>
  <c r="K20" i="111"/>
  <c r="K18" i="111"/>
  <c r="K17" i="111"/>
  <c r="K16" i="111"/>
  <c r="K15" i="111"/>
  <c r="K14" i="111"/>
  <c r="K12" i="111"/>
  <c r="K11" i="111"/>
  <c r="K10" i="111"/>
  <c r="K9" i="111"/>
  <c r="K8" i="111"/>
  <c r="K24" i="110"/>
  <c r="K23" i="110"/>
  <c r="K22" i="110"/>
  <c r="K21" i="110"/>
  <c r="K20" i="110"/>
  <c r="K18" i="110"/>
  <c r="K17" i="110"/>
  <c r="K16" i="110"/>
  <c r="K15" i="110"/>
  <c r="K14" i="110"/>
  <c r="K12" i="110"/>
  <c r="K11" i="110"/>
  <c r="K10" i="110"/>
  <c r="K9" i="110"/>
  <c r="K8" i="110"/>
  <c r="K24" i="109"/>
  <c r="K23" i="109"/>
  <c r="K22" i="109"/>
  <c r="K21" i="109"/>
  <c r="K20" i="109"/>
  <c r="K18" i="109"/>
  <c r="K17" i="109"/>
  <c r="K16" i="109"/>
  <c r="K15" i="109"/>
  <c r="K14" i="109"/>
  <c r="K12" i="109"/>
  <c r="K11" i="109"/>
  <c r="K10" i="109"/>
  <c r="K9" i="109"/>
  <c r="K8" i="109"/>
  <c r="K24" i="108"/>
  <c r="K23" i="108"/>
  <c r="K22" i="108"/>
  <c r="K21" i="108"/>
  <c r="K20" i="108"/>
  <c r="K18" i="108"/>
  <c r="K17" i="108"/>
  <c r="K16" i="108"/>
  <c r="K15" i="108"/>
  <c r="K14" i="108"/>
  <c r="K12" i="108"/>
  <c r="K11" i="108"/>
  <c r="K10" i="108"/>
  <c r="K9" i="108"/>
  <c r="K8" i="108"/>
  <c r="K13" i="112" l="1"/>
  <c r="K43" i="110"/>
  <c r="K55" i="112"/>
  <c r="K25" i="110"/>
  <c r="K55" i="108"/>
  <c r="K19" i="113"/>
  <c r="K13" i="108"/>
  <c r="K43" i="113"/>
  <c r="K49" i="113"/>
  <c r="K55" i="113"/>
  <c r="K25" i="113"/>
  <c r="K13" i="113"/>
  <c r="K43" i="112"/>
  <c r="K49" i="112"/>
  <c r="K19" i="112"/>
  <c r="K25" i="112"/>
  <c r="K49" i="111"/>
  <c r="K55" i="111"/>
  <c r="K43" i="111"/>
  <c r="K13" i="111"/>
  <c r="K19" i="111"/>
  <c r="K25" i="111"/>
  <c r="K49" i="110"/>
  <c r="K55" i="110"/>
  <c r="K13" i="110"/>
  <c r="K19" i="110"/>
  <c r="K43" i="109"/>
  <c r="K49" i="109"/>
  <c r="K55" i="109"/>
  <c r="K13" i="109"/>
  <c r="K19" i="109"/>
  <c r="K25" i="109"/>
  <c r="K43" i="108"/>
  <c r="K49" i="108"/>
  <c r="K19" i="108"/>
  <c r="K25" i="108"/>
  <c r="S20" i="146" l="1"/>
  <c r="F41" i="145" l="1"/>
  <c r="D23" i="140" l="1"/>
  <c r="C23" i="140"/>
  <c r="D23" i="139"/>
  <c r="C23" i="139"/>
  <c r="D23" i="120"/>
  <c r="C23" i="120"/>
  <c r="K17" i="107" l="1"/>
  <c r="I27" i="107"/>
  <c r="J60" i="108"/>
  <c r="I60" i="108"/>
  <c r="J59" i="108"/>
  <c r="I59" i="108"/>
  <c r="J58" i="108"/>
  <c r="I58" i="108"/>
  <c r="J57" i="108"/>
  <c r="I57" i="108"/>
  <c r="J56" i="108"/>
  <c r="I56" i="108"/>
  <c r="J60" i="109"/>
  <c r="I60" i="109"/>
  <c r="J59" i="109"/>
  <c r="I59" i="109"/>
  <c r="J58" i="109"/>
  <c r="I58" i="109"/>
  <c r="J57" i="109"/>
  <c r="I57" i="109"/>
  <c r="J56" i="109"/>
  <c r="I56" i="109"/>
  <c r="J60" i="110"/>
  <c r="I60" i="110"/>
  <c r="J59" i="110"/>
  <c r="I59" i="110"/>
  <c r="J58" i="110"/>
  <c r="I58" i="110"/>
  <c r="J57" i="110"/>
  <c r="I57" i="110"/>
  <c r="J56" i="110"/>
  <c r="I56" i="110"/>
  <c r="J60" i="111"/>
  <c r="I60" i="111"/>
  <c r="J59" i="111"/>
  <c r="I59" i="111"/>
  <c r="J58" i="111"/>
  <c r="I58" i="111"/>
  <c r="J57" i="111"/>
  <c r="I57" i="111"/>
  <c r="J56" i="111"/>
  <c r="I56" i="111"/>
  <c r="J60" i="112"/>
  <c r="I60" i="112"/>
  <c r="J59" i="112"/>
  <c r="I59" i="112"/>
  <c r="J58" i="112"/>
  <c r="I58" i="112"/>
  <c r="J57" i="112"/>
  <c r="I57" i="112"/>
  <c r="J56" i="112"/>
  <c r="I56" i="112"/>
  <c r="J60" i="113"/>
  <c r="I60" i="113"/>
  <c r="J59" i="113"/>
  <c r="I59" i="113"/>
  <c r="J58" i="113"/>
  <c r="I58" i="113"/>
  <c r="J57" i="113"/>
  <c r="I57" i="113"/>
  <c r="J56" i="113"/>
  <c r="I56" i="113"/>
  <c r="J61" i="107"/>
  <c r="I61" i="107"/>
  <c r="J60" i="107"/>
  <c r="I60" i="107"/>
  <c r="J59" i="107"/>
  <c r="I59" i="107"/>
  <c r="J58" i="107"/>
  <c r="I58" i="107"/>
  <c r="J57" i="107"/>
  <c r="I57" i="107"/>
  <c r="J30" i="108"/>
  <c r="I30" i="108"/>
  <c r="J29" i="108"/>
  <c r="I29" i="108"/>
  <c r="J28" i="108"/>
  <c r="I28" i="108"/>
  <c r="J27" i="108"/>
  <c r="I27" i="108"/>
  <c r="J26" i="108"/>
  <c r="I26" i="108"/>
  <c r="J30" i="109"/>
  <c r="I30" i="109"/>
  <c r="J29" i="109"/>
  <c r="I29" i="109"/>
  <c r="J28" i="109"/>
  <c r="I28" i="109"/>
  <c r="J27" i="109"/>
  <c r="I27" i="109"/>
  <c r="J26" i="109"/>
  <c r="I26" i="109"/>
  <c r="J30" i="110"/>
  <c r="I30" i="110"/>
  <c r="J29" i="110"/>
  <c r="I29" i="110"/>
  <c r="J28" i="110"/>
  <c r="I28" i="110"/>
  <c r="J27" i="110"/>
  <c r="I27" i="110"/>
  <c r="J26" i="110"/>
  <c r="I26" i="110"/>
  <c r="J30" i="111"/>
  <c r="I30" i="111"/>
  <c r="J29" i="111"/>
  <c r="I29" i="111"/>
  <c r="J28" i="111"/>
  <c r="I28" i="111"/>
  <c r="J27" i="111"/>
  <c r="I27" i="111"/>
  <c r="J26" i="111"/>
  <c r="I26" i="111"/>
  <c r="J30" i="112"/>
  <c r="I30" i="112"/>
  <c r="J29" i="112"/>
  <c r="I29" i="112"/>
  <c r="J28" i="112"/>
  <c r="I28" i="112"/>
  <c r="J27" i="112"/>
  <c r="I27" i="112"/>
  <c r="J26" i="112"/>
  <c r="I26" i="112"/>
  <c r="J30" i="113"/>
  <c r="I30" i="113"/>
  <c r="J29" i="113"/>
  <c r="I29" i="113"/>
  <c r="J28" i="113"/>
  <c r="I28" i="113"/>
  <c r="J27" i="113"/>
  <c r="I27" i="113"/>
  <c r="J26" i="113"/>
  <c r="I26" i="113"/>
  <c r="J31" i="107"/>
  <c r="I31" i="107"/>
  <c r="J30" i="107"/>
  <c r="I30" i="107"/>
  <c r="J29" i="107"/>
  <c r="I29" i="107"/>
  <c r="J28" i="107"/>
  <c r="I28" i="107"/>
  <c r="J27" i="107"/>
  <c r="I61" i="110" l="1"/>
  <c r="K59" i="110" s="1"/>
  <c r="I61" i="108"/>
  <c r="K58" i="108" s="1"/>
  <c r="J32" i="107"/>
  <c r="I31" i="113"/>
  <c r="K30" i="113" s="1"/>
  <c r="J31" i="113"/>
  <c r="I61" i="112"/>
  <c r="K59" i="112" s="1"/>
  <c r="J61" i="111"/>
  <c r="J31" i="111"/>
  <c r="I31" i="111"/>
  <c r="K30" i="111" s="1"/>
  <c r="J61" i="109"/>
  <c r="I31" i="109"/>
  <c r="K27" i="109" s="1"/>
  <c r="J31" i="109"/>
  <c r="I62" i="107"/>
  <c r="I32" i="107"/>
  <c r="J61" i="113"/>
  <c r="I61" i="113"/>
  <c r="K56" i="113" s="1"/>
  <c r="J61" i="112"/>
  <c r="J31" i="112"/>
  <c r="I31" i="112"/>
  <c r="K30" i="112" s="1"/>
  <c r="I61" i="111"/>
  <c r="K56" i="111" s="1"/>
  <c r="J61" i="110"/>
  <c r="J31" i="110"/>
  <c r="I31" i="110"/>
  <c r="K30" i="110" s="1"/>
  <c r="I61" i="109"/>
  <c r="K60" i="109" s="1"/>
  <c r="J61" i="108"/>
  <c r="J31" i="108"/>
  <c r="I31" i="108"/>
  <c r="K29" i="108" s="1"/>
  <c r="J62" i="107"/>
  <c r="J11" i="163"/>
  <c r="I11" i="163"/>
  <c r="H11" i="163"/>
  <c r="G11" i="163"/>
  <c r="J10" i="163"/>
  <c r="I10" i="163"/>
  <c r="H10" i="163"/>
  <c r="G10" i="163"/>
  <c r="J9" i="163"/>
  <c r="I9" i="163"/>
  <c r="H9" i="163"/>
  <c r="G9" i="163"/>
  <c r="J8" i="163"/>
  <c r="I8" i="163"/>
  <c r="H8" i="163"/>
  <c r="G8" i="163"/>
  <c r="J7" i="163"/>
  <c r="I7" i="163"/>
  <c r="H7" i="163"/>
  <c r="G7" i="163"/>
  <c r="K28" i="112" l="1"/>
  <c r="K60" i="110"/>
  <c r="K56" i="109"/>
  <c r="K30" i="109"/>
  <c r="K57" i="113"/>
  <c r="K60" i="113"/>
  <c r="K28" i="111"/>
  <c r="K26" i="111"/>
  <c r="K27" i="111"/>
  <c r="K57" i="110"/>
  <c r="K29" i="110"/>
  <c r="K28" i="110"/>
  <c r="K58" i="109"/>
  <c r="K59" i="109"/>
  <c r="K29" i="109"/>
  <c r="K26" i="109"/>
  <c r="K30" i="108"/>
  <c r="K27" i="108"/>
  <c r="K58" i="113"/>
  <c r="K59" i="113"/>
  <c r="K28" i="113"/>
  <c r="K26" i="113"/>
  <c r="K29" i="113"/>
  <c r="K27" i="113"/>
  <c r="K60" i="112"/>
  <c r="K57" i="112"/>
  <c r="K58" i="112"/>
  <c r="K56" i="112"/>
  <c r="K29" i="112"/>
  <c r="K26" i="112"/>
  <c r="K27" i="112"/>
  <c r="K60" i="111"/>
  <c r="K57" i="111"/>
  <c r="K58" i="111"/>
  <c r="K59" i="111"/>
  <c r="K29" i="111"/>
  <c r="K58" i="110"/>
  <c r="K56" i="110"/>
  <c r="K27" i="110"/>
  <c r="K26" i="110"/>
  <c r="K57" i="109"/>
  <c r="K28" i="109"/>
  <c r="K59" i="108"/>
  <c r="K57" i="108"/>
  <c r="K56" i="108"/>
  <c r="K60" i="108"/>
  <c r="K28" i="108"/>
  <c r="K26" i="108"/>
  <c r="K9" i="163"/>
  <c r="K10" i="163"/>
  <c r="K7" i="163"/>
  <c r="K8" i="163"/>
  <c r="K11" i="163"/>
  <c r="K61" i="111" l="1"/>
  <c r="K31" i="110"/>
  <c r="K61" i="113"/>
  <c r="K31" i="113"/>
  <c r="K61" i="109"/>
  <c r="K31" i="108"/>
  <c r="K61" i="108"/>
  <c r="K61" i="112"/>
  <c r="K31" i="112"/>
  <c r="K31" i="111"/>
  <c r="K61" i="110"/>
  <c r="K31" i="109"/>
  <c r="C11" i="161"/>
  <c r="C11" i="162"/>
  <c r="B11" i="162"/>
  <c r="D11" i="162"/>
  <c r="B11" i="161"/>
  <c r="E9" i="162" l="1"/>
  <c r="E7" i="162"/>
  <c r="E10" i="162"/>
  <c r="E8" i="162"/>
  <c r="E8" i="161"/>
  <c r="E10" i="161"/>
  <c r="E7" i="161"/>
  <c r="E9" i="161"/>
  <c r="K20" i="116"/>
  <c r="K19" i="116"/>
  <c r="K18" i="116"/>
  <c r="K24" i="116"/>
  <c r="K25" i="116"/>
  <c r="K26" i="116"/>
  <c r="K27" i="116"/>
  <c r="K28" i="116"/>
  <c r="K23" i="116"/>
  <c r="K17" i="116"/>
  <c r="K21" i="116"/>
  <c r="K16" i="116"/>
  <c r="K10" i="116"/>
  <c r="K11" i="116"/>
  <c r="K12" i="116"/>
  <c r="K13" i="116"/>
  <c r="K14" i="116"/>
  <c r="K9" i="116"/>
  <c r="J35" i="116"/>
  <c r="I35" i="116"/>
  <c r="J34" i="116"/>
  <c r="I34" i="116"/>
  <c r="J33" i="116"/>
  <c r="I33" i="116"/>
  <c r="J32" i="116"/>
  <c r="I32" i="116"/>
  <c r="J31" i="116"/>
  <c r="I31" i="116"/>
  <c r="J30" i="116"/>
  <c r="I30" i="116"/>
  <c r="E11" i="161" l="1"/>
  <c r="E11" i="162"/>
  <c r="K15" i="116"/>
  <c r="K22" i="116"/>
  <c r="J36" i="116"/>
  <c r="D11" i="126"/>
  <c r="I36" i="116"/>
  <c r="K34" i="116" s="1"/>
  <c r="K29" i="116"/>
  <c r="K33" i="116" l="1"/>
  <c r="K30" i="116"/>
  <c r="K31" i="116"/>
  <c r="K32" i="116"/>
  <c r="K35" i="116"/>
  <c r="K36" i="116" l="1"/>
  <c r="H54" i="113" l="1"/>
  <c r="H48" i="113"/>
  <c r="H42" i="113"/>
  <c r="H24" i="113"/>
  <c r="H18" i="113"/>
  <c r="H12" i="113"/>
  <c r="H54" i="112"/>
  <c r="H48" i="112"/>
  <c r="H42" i="112"/>
  <c r="H24" i="112"/>
  <c r="H18" i="112"/>
  <c r="H12" i="112"/>
  <c r="H54" i="111"/>
  <c r="H48" i="111"/>
  <c r="H42" i="111"/>
  <c r="H24" i="111"/>
  <c r="H18" i="111"/>
  <c r="H12" i="111"/>
  <c r="H54" i="110"/>
  <c r="H48" i="110"/>
  <c r="H42" i="110"/>
  <c r="H24" i="110"/>
  <c r="H18" i="110"/>
  <c r="H12" i="110"/>
  <c r="H54" i="109"/>
  <c r="H48" i="109"/>
  <c r="H42" i="109"/>
  <c r="H24" i="109"/>
  <c r="H18" i="109"/>
  <c r="H12" i="109"/>
  <c r="H54" i="108"/>
  <c r="H48" i="108"/>
  <c r="H42" i="108"/>
  <c r="H24" i="108"/>
  <c r="H18" i="108"/>
  <c r="H12" i="108"/>
  <c r="K61" i="107"/>
  <c r="K55" i="107"/>
  <c r="K49" i="107"/>
  <c r="K43" i="107"/>
  <c r="H55" i="107"/>
  <c r="H49" i="107"/>
  <c r="H43" i="107"/>
  <c r="K31" i="107"/>
  <c r="K25" i="107"/>
  <c r="K19" i="107"/>
  <c r="K13" i="107"/>
  <c r="H25" i="107"/>
  <c r="H19" i="107"/>
  <c r="H13" i="107"/>
  <c r="H27" i="116"/>
  <c r="H20" i="116"/>
  <c r="H13" i="116"/>
  <c r="S22" i="122" l="1"/>
  <c r="C20" i="122" l="1"/>
  <c r="B19" i="122"/>
  <c r="G49" i="107" l="1"/>
  <c r="K9" i="107" l="1"/>
  <c r="K10" i="107"/>
  <c r="K11" i="107"/>
  <c r="K12" i="107"/>
  <c r="K15" i="107"/>
  <c r="K16" i="107"/>
  <c r="K18" i="107"/>
  <c r="K21" i="107"/>
  <c r="K22" i="107"/>
  <c r="K23" i="107"/>
  <c r="K24" i="107"/>
  <c r="K27" i="107"/>
  <c r="K28" i="107"/>
  <c r="K29" i="107"/>
  <c r="K30" i="107"/>
  <c r="K32" i="107" l="1"/>
  <c r="K26" i="107"/>
  <c r="K20" i="107"/>
  <c r="K14" i="107"/>
  <c r="H14" i="116"/>
  <c r="T28" i="147"/>
  <c r="S28" i="147"/>
  <c r="M28" i="147"/>
  <c r="L28" i="147"/>
  <c r="K28" i="147"/>
  <c r="F28" i="147"/>
  <c r="E31" i="107" l="1"/>
  <c r="H31" i="107" s="1"/>
  <c r="E34" i="116" l="1"/>
  <c r="H34" i="116" s="1"/>
  <c r="F34" i="116"/>
  <c r="E33" i="116"/>
  <c r="D34" i="116"/>
  <c r="F39" i="145" l="1"/>
  <c r="E39" i="145"/>
  <c r="G39" i="145" s="1"/>
  <c r="Q20" i="146" l="1"/>
  <c r="Q21" i="146"/>
  <c r="Q22" i="146"/>
  <c r="F60" i="113" l="1"/>
  <c r="E60" i="113"/>
  <c r="H60" i="113" s="1"/>
  <c r="D60" i="113"/>
  <c r="F59" i="113"/>
  <c r="E59" i="113"/>
  <c r="H59" i="113" s="1"/>
  <c r="D59" i="113"/>
  <c r="F58" i="113"/>
  <c r="E58" i="113"/>
  <c r="H58" i="113" s="1"/>
  <c r="D58" i="113"/>
  <c r="F57" i="113"/>
  <c r="E57" i="113"/>
  <c r="H57" i="113" s="1"/>
  <c r="D57" i="113"/>
  <c r="F56" i="113"/>
  <c r="E56" i="113"/>
  <c r="D56" i="113"/>
  <c r="H55" i="113"/>
  <c r="G54" i="113"/>
  <c r="H53" i="113"/>
  <c r="G53" i="113"/>
  <c r="H52" i="113"/>
  <c r="G52" i="113"/>
  <c r="H51" i="113"/>
  <c r="G51" i="113"/>
  <c r="H50" i="113"/>
  <c r="G50" i="113"/>
  <c r="H49" i="113"/>
  <c r="G48" i="113"/>
  <c r="H47" i="113"/>
  <c r="G47" i="113"/>
  <c r="H46" i="113"/>
  <c r="G46" i="113"/>
  <c r="H45" i="113"/>
  <c r="G45" i="113"/>
  <c r="H44" i="113"/>
  <c r="G44" i="113"/>
  <c r="H43" i="113"/>
  <c r="G42" i="113"/>
  <c r="H41" i="113"/>
  <c r="G41" i="113"/>
  <c r="H40" i="113"/>
  <c r="G40" i="113"/>
  <c r="H39" i="113"/>
  <c r="G39" i="113"/>
  <c r="H38" i="113"/>
  <c r="G38" i="113"/>
  <c r="F60" i="112"/>
  <c r="E60" i="112"/>
  <c r="H60" i="112" s="1"/>
  <c r="D60" i="112"/>
  <c r="F59" i="112"/>
  <c r="E59" i="112"/>
  <c r="H59" i="112" s="1"/>
  <c r="D59" i="112"/>
  <c r="F58" i="112"/>
  <c r="E58" i="112"/>
  <c r="H58" i="112" s="1"/>
  <c r="D58" i="112"/>
  <c r="F57" i="112"/>
  <c r="E57" i="112"/>
  <c r="H57" i="112" s="1"/>
  <c r="D57" i="112"/>
  <c r="F56" i="112"/>
  <c r="E56" i="112"/>
  <c r="D56" i="112"/>
  <c r="H55" i="112"/>
  <c r="G54" i="112"/>
  <c r="H53" i="112"/>
  <c r="G53" i="112"/>
  <c r="H52" i="112"/>
  <c r="G52" i="112"/>
  <c r="H51" i="112"/>
  <c r="G51" i="112"/>
  <c r="H50" i="112"/>
  <c r="G50" i="112"/>
  <c r="H49" i="112"/>
  <c r="G48" i="112"/>
  <c r="H47" i="112"/>
  <c r="G47" i="112"/>
  <c r="H46" i="112"/>
  <c r="G46" i="112"/>
  <c r="H45" i="112"/>
  <c r="G45" i="112"/>
  <c r="H44" i="112"/>
  <c r="G44" i="112"/>
  <c r="H43" i="112"/>
  <c r="G42" i="112"/>
  <c r="H41" i="112"/>
  <c r="G41" i="112"/>
  <c r="H40" i="112"/>
  <c r="G40" i="112"/>
  <c r="H39" i="112"/>
  <c r="G39" i="112"/>
  <c r="H38" i="112"/>
  <c r="G38" i="112"/>
  <c r="F60" i="111"/>
  <c r="E60" i="111"/>
  <c r="H60" i="111" s="1"/>
  <c r="D60" i="111"/>
  <c r="F59" i="111"/>
  <c r="E59" i="111"/>
  <c r="H59" i="111" s="1"/>
  <c r="D59" i="111"/>
  <c r="F58" i="111"/>
  <c r="E58" i="111"/>
  <c r="H58" i="111" s="1"/>
  <c r="D58" i="111"/>
  <c r="F57" i="111"/>
  <c r="E57" i="111"/>
  <c r="H57" i="111" s="1"/>
  <c r="D57" i="111"/>
  <c r="F56" i="111"/>
  <c r="E56" i="111"/>
  <c r="D56" i="111"/>
  <c r="H55" i="111"/>
  <c r="G54" i="111"/>
  <c r="H53" i="111"/>
  <c r="G53" i="111"/>
  <c r="H52" i="111"/>
  <c r="G52" i="111"/>
  <c r="H51" i="111"/>
  <c r="G51" i="111"/>
  <c r="H50" i="111"/>
  <c r="G50" i="111"/>
  <c r="H49" i="111"/>
  <c r="G48" i="111"/>
  <c r="H47" i="111"/>
  <c r="G47" i="111"/>
  <c r="H46" i="111"/>
  <c r="G46" i="111"/>
  <c r="H45" i="111"/>
  <c r="G45" i="111"/>
  <c r="H44" i="111"/>
  <c r="G44" i="111"/>
  <c r="H43" i="111"/>
  <c r="G42" i="111"/>
  <c r="H41" i="111"/>
  <c r="G41" i="111"/>
  <c r="H40" i="111"/>
  <c r="G40" i="111"/>
  <c r="H39" i="111"/>
  <c r="G39" i="111"/>
  <c r="H38" i="111"/>
  <c r="G38" i="111"/>
  <c r="F60" i="110"/>
  <c r="E60" i="110"/>
  <c r="H60" i="110" s="1"/>
  <c r="D60" i="110"/>
  <c r="F59" i="110"/>
  <c r="E59" i="110"/>
  <c r="H59" i="110" s="1"/>
  <c r="D59" i="110"/>
  <c r="F58" i="110"/>
  <c r="E58" i="110"/>
  <c r="H58" i="110" s="1"/>
  <c r="D58" i="110"/>
  <c r="F57" i="110"/>
  <c r="E57" i="110"/>
  <c r="H57" i="110" s="1"/>
  <c r="D57" i="110"/>
  <c r="F56" i="110"/>
  <c r="E56" i="110"/>
  <c r="D56" i="110"/>
  <c r="H55" i="110"/>
  <c r="G54" i="110"/>
  <c r="H53" i="110"/>
  <c r="G53" i="110"/>
  <c r="H52" i="110"/>
  <c r="G52" i="110"/>
  <c r="H51" i="110"/>
  <c r="G51" i="110"/>
  <c r="H50" i="110"/>
  <c r="G50" i="110"/>
  <c r="H49" i="110"/>
  <c r="G48" i="110"/>
  <c r="H47" i="110"/>
  <c r="G47" i="110"/>
  <c r="H46" i="110"/>
  <c r="G46" i="110"/>
  <c r="H45" i="110"/>
  <c r="G45" i="110"/>
  <c r="H44" i="110"/>
  <c r="G44" i="110"/>
  <c r="H43" i="110"/>
  <c r="G42" i="110"/>
  <c r="H41" i="110"/>
  <c r="G41" i="110"/>
  <c r="H40" i="110"/>
  <c r="G40" i="110"/>
  <c r="H39" i="110"/>
  <c r="G39" i="110"/>
  <c r="H38" i="110"/>
  <c r="G38" i="110"/>
  <c r="F60" i="109"/>
  <c r="E60" i="109"/>
  <c r="H60" i="109" s="1"/>
  <c r="D60" i="109"/>
  <c r="F59" i="109"/>
  <c r="E59" i="109"/>
  <c r="H59" i="109" s="1"/>
  <c r="D59" i="109"/>
  <c r="F58" i="109"/>
  <c r="E58" i="109"/>
  <c r="H58" i="109" s="1"/>
  <c r="D58" i="109"/>
  <c r="F57" i="109"/>
  <c r="E57" i="109"/>
  <c r="H57" i="109" s="1"/>
  <c r="D57" i="109"/>
  <c r="F56" i="109"/>
  <c r="E56" i="109"/>
  <c r="D56" i="109"/>
  <c r="H55" i="109"/>
  <c r="G54" i="109"/>
  <c r="H53" i="109"/>
  <c r="G53" i="109"/>
  <c r="H52" i="109"/>
  <c r="G52" i="109"/>
  <c r="H51" i="109"/>
  <c r="G51" i="109"/>
  <c r="H50" i="109"/>
  <c r="G50" i="109"/>
  <c r="H49" i="109"/>
  <c r="G48" i="109"/>
  <c r="H47" i="109"/>
  <c r="G47" i="109"/>
  <c r="H46" i="109"/>
  <c r="G46" i="109"/>
  <c r="H45" i="109"/>
  <c r="G45" i="109"/>
  <c r="H44" i="109"/>
  <c r="G44" i="109"/>
  <c r="H43" i="109"/>
  <c r="G42" i="109"/>
  <c r="H41" i="109"/>
  <c r="G41" i="109"/>
  <c r="H40" i="109"/>
  <c r="G40" i="109"/>
  <c r="H39" i="109"/>
  <c r="G39" i="109"/>
  <c r="H38" i="109"/>
  <c r="G38" i="109"/>
  <c r="G40" i="108"/>
  <c r="F60" i="108"/>
  <c r="E60" i="108"/>
  <c r="H60" i="108" s="1"/>
  <c r="D60" i="108"/>
  <c r="F59" i="108"/>
  <c r="E59" i="108"/>
  <c r="H59" i="108" s="1"/>
  <c r="D59" i="108"/>
  <c r="F58" i="108"/>
  <c r="E58" i="108"/>
  <c r="H58" i="108" s="1"/>
  <c r="D58" i="108"/>
  <c r="F57" i="108"/>
  <c r="E57" i="108"/>
  <c r="H57" i="108" s="1"/>
  <c r="D57" i="108"/>
  <c r="F56" i="108"/>
  <c r="E56" i="108"/>
  <c r="H56" i="108" s="1"/>
  <c r="D56" i="108"/>
  <c r="H55" i="108"/>
  <c r="G54" i="108"/>
  <c r="H53" i="108"/>
  <c r="G53" i="108"/>
  <c r="H52" i="108"/>
  <c r="G52" i="108"/>
  <c r="H51" i="108"/>
  <c r="G51" i="108"/>
  <c r="H50" i="108"/>
  <c r="G50" i="108"/>
  <c r="H49" i="108"/>
  <c r="G48" i="108"/>
  <c r="H47" i="108"/>
  <c r="G47" i="108"/>
  <c r="H46" i="108"/>
  <c r="G46" i="108"/>
  <c r="H45" i="108"/>
  <c r="G45" i="108"/>
  <c r="H44" i="108"/>
  <c r="G44" i="108"/>
  <c r="H43" i="108"/>
  <c r="G42" i="108"/>
  <c r="H41" i="108"/>
  <c r="G41" i="108"/>
  <c r="H40" i="108"/>
  <c r="H39" i="108"/>
  <c r="G39" i="108"/>
  <c r="H38" i="108"/>
  <c r="G38" i="108"/>
  <c r="F30" i="113"/>
  <c r="E30" i="113"/>
  <c r="H30" i="113" s="1"/>
  <c r="D30" i="113"/>
  <c r="F29" i="113"/>
  <c r="E29" i="113"/>
  <c r="H29" i="113" s="1"/>
  <c r="D29" i="113"/>
  <c r="F28" i="113"/>
  <c r="E28" i="113"/>
  <c r="H28" i="113" s="1"/>
  <c r="D28" i="113"/>
  <c r="F27" i="113"/>
  <c r="E27" i="113"/>
  <c r="H27" i="113" s="1"/>
  <c r="D27" i="113"/>
  <c r="F26" i="113"/>
  <c r="E26" i="113"/>
  <c r="D26" i="113"/>
  <c r="H25" i="113"/>
  <c r="G24" i="113"/>
  <c r="H23" i="113"/>
  <c r="G23" i="113"/>
  <c r="H22" i="113"/>
  <c r="G22" i="113"/>
  <c r="H21" i="113"/>
  <c r="G21" i="113"/>
  <c r="H20" i="113"/>
  <c r="G20" i="113"/>
  <c r="H19" i="113"/>
  <c r="G18" i="113"/>
  <c r="H17" i="113"/>
  <c r="G17" i="113"/>
  <c r="H16" i="113"/>
  <c r="G16" i="113"/>
  <c r="H15" i="113"/>
  <c r="G15" i="113"/>
  <c r="H14" i="113"/>
  <c r="G14" i="113"/>
  <c r="H13" i="113"/>
  <c r="G12" i="113"/>
  <c r="H11" i="113"/>
  <c r="G11" i="113"/>
  <c r="H10" i="113"/>
  <c r="G10" i="113"/>
  <c r="H9" i="113"/>
  <c r="G9" i="113"/>
  <c r="H8" i="113"/>
  <c r="G8" i="113"/>
  <c r="F30" i="112"/>
  <c r="E30" i="112"/>
  <c r="H30" i="112" s="1"/>
  <c r="D30" i="112"/>
  <c r="F29" i="112"/>
  <c r="E29" i="112"/>
  <c r="H29" i="112" s="1"/>
  <c r="D29" i="112"/>
  <c r="F28" i="112"/>
  <c r="E28" i="112"/>
  <c r="H28" i="112" s="1"/>
  <c r="D28" i="112"/>
  <c r="F27" i="112"/>
  <c r="E27" i="112"/>
  <c r="H27" i="112" s="1"/>
  <c r="D27" i="112"/>
  <c r="F26" i="112"/>
  <c r="E26" i="112"/>
  <c r="D26" i="112"/>
  <c r="H25" i="112"/>
  <c r="G24" i="112"/>
  <c r="H23" i="112"/>
  <c r="G23" i="112"/>
  <c r="H22" i="112"/>
  <c r="G22" i="112"/>
  <c r="H21" i="112"/>
  <c r="G21" i="112"/>
  <c r="H20" i="112"/>
  <c r="G20" i="112"/>
  <c r="H19" i="112"/>
  <c r="G18" i="112"/>
  <c r="H17" i="112"/>
  <c r="G17" i="112"/>
  <c r="H16" i="112"/>
  <c r="G16" i="112"/>
  <c r="H15" i="112"/>
  <c r="G15" i="112"/>
  <c r="H14" i="112"/>
  <c r="G14" i="112"/>
  <c r="H13" i="112"/>
  <c r="G12" i="112"/>
  <c r="H11" i="112"/>
  <c r="G11" i="112"/>
  <c r="H10" i="112"/>
  <c r="G10" i="112"/>
  <c r="H9" i="112"/>
  <c r="G9" i="112"/>
  <c r="H8" i="112"/>
  <c r="G8" i="112"/>
  <c r="F30" i="111"/>
  <c r="E30" i="111"/>
  <c r="H30" i="111" s="1"/>
  <c r="D30" i="111"/>
  <c r="F29" i="111"/>
  <c r="E29" i="111"/>
  <c r="H29" i="111" s="1"/>
  <c r="D29" i="111"/>
  <c r="F28" i="111"/>
  <c r="E28" i="111"/>
  <c r="H28" i="111" s="1"/>
  <c r="D28" i="111"/>
  <c r="F27" i="111"/>
  <c r="E27" i="111"/>
  <c r="H27" i="111" s="1"/>
  <c r="D27" i="111"/>
  <c r="F26" i="111"/>
  <c r="E26" i="111"/>
  <c r="D26" i="111"/>
  <c r="H25" i="111"/>
  <c r="G24" i="111"/>
  <c r="H23" i="111"/>
  <c r="G23" i="111"/>
  <c r="H22" i="111"/>
  <c r="G22" i="111"/>
  <c r="H21" i="111"/>
  <c r="G21" i="111"/>
  <c r="H20" i="111"/>
  <c r="G20" i="111"/>
  <c r="H19" i="111"/>
  <c r="G18" i="111"/>
  <c r="H17" i="111"/>
  <c r="G17" i="111"/>
  <c r="H16" i="111"/>
  <c r="G16" i="111"/>
  <c r="H15" i="111"/>
  <c r="G15" i="111"/>
  <c r="H14" i="111"/>
  <c r="G14" i="111"/>
  <c r="H13" i="111"/>
  <c r="G12" i="111"/>
  <c r="H11" i="111"/>
  <c r="G11" i="111"/>
  <c r="H10" i="111"/>
  <c r="G10" i="111"/>
  <c r="H9" i="111"/>
  <c r="G9" i="111"/>
  <c r="H8" i="111"/>
  <c r="G8" i="111"/>
  <c r="F30" i="110"/>
  <c r="E30" i="110"/>
  <c r="H30" i="110" s="1"/>
  <c r="D30" i="110"/>
  <c r="F29" i="110"/>
  <c r="E29" i="110"/>
  <c r="H29" i="110" s="1"/>
  <c r="D29" i="110"/>
  <c r="F28" i="110"/>
  <c r="E28" i="110"/>
  <c r="H28" i="110" s="1"/>
  <c r="D28" i="110"/>
  <c r="F27" i="110"/>
  <c r="E27" i="110"/>
  <c r="H27" i="110" s="1"/>
  <c r="D27" i="110"/>
  <c r="F26" i="110"/>
  <c r="E26" i="110"/>
  <c r="D26" i="110"/>
  <c r="H25" i="110"/>
  <c r="G24" i="110"/>
  <c r="H23" i="110"/>
  <c r="G23" i="110"/>
  <c r="H22" i="110"/>
  <c r="G22" i="110"/>
  <c r="H21" i="110"/>
  <c r="G21" i="110"/>
  <c r="H20" i="110"/>
  <c r="G20" i="110"/>
  <c r="H19" i="110"/>
  <c r="G18" i="110"/>
  <c r="H17" i="110"/>
  <c r="G17" i="110"/>
  <c r="H16" i="110"/>
  <c r="G16" i="110"/>
  <c r="H15" i="110"/>
  <c r="G15" i="110"/>
  <c r="H14" i="110"/>
  <c r="G14" i="110"/>
  <c r="H13" i="110"/>
  <c r="G12" i="110"/>
  <c r="H11" i="110"/>
  <c r="G11" i="110"/>
  <c r="H10" i="110"/>
  <c r="G10" i="110"/>
  <c r="H9" i="110"/>
  <c r="G9" i="110"/>
  <c r="H8" i="110"/>
  <c r="G8" i="110"/>
  <c r="F30" i="109"/>
  <c r="E30" i="109"/>
  <c r="H30" i="109" s="1"/>
  <c r="D30" i="109"/>
  <c r="F29" i="109"/>
  <c r="E29" i="109"/>
  <c r="H29" i="109" s="1"/>
  <c r="D29" i="109"/>
  <c r="F28" i="109"/>
  <c r="E28" i="109"/>
  <c r="H28" i="109" s="1"/>
  <c r="D28" i="109"/>
  <c r="F27" i="109"/>
  <c r="E27" i="109"/>
  <c r="H27" i="109" s="1"/>
  <c r="D27" i="109"/>
  <c r="F26" i="109"/>
  <c r="E26" i="109"/>
  <c r="D26" i="109"/>
  <c r="H25" i="109"/>
  <c r="G24" i="109"/>
  <c r="H23" i="109"/>
  <c r="G23" i="109"/>
  <c r="H22" i="109"/>
  <c r="G22" i="109"/>
  <c r="H21" i="109"/>
  <c r="G21" i="109"/>
  <c r="H20" i="109"/>
  <c r="G20" i="109"/>
  <c r="H19" i="109"/>
  <c r="G18" i="109"/>
  <c r="H17" i="109"/>
  <c r="G17" i="109"/>
  <c r="H16" i="109"/>
  <c r="G16" i="109"/>
  <c r="H15" i="109"/>
  <c r="G15" i="109"/>
  <c r="H14" i="109"/>
  <c r="G14" i="109"/>
  <c r="H13" i="109"/>
  <c r="G12" i="109"/>
  <c r="H11" i="109"/>
  <c r="G11" i="109"/>
  <c r="H10" i="109"/>
  <c r="G10" i="109"/>
  <c r="H9" i="109"/>
  <c r="G9" i="109"/>
  <c r="H8" i="109"/>
  <c r="G8" i="109"/>
  <c r="G24" i="108"/>
  <c r="G18" i="108"/>
  <c r="G12" i="108"/>
  <c r="G11" i="108"/>
  <c r="G55" i="107"/>
  <c r="G43" i="107"/>
  <c r="G42" i="107"/>
  <c r="E61" i="107"/>
  <c r="H61" i="107" s="1"/>
  <c r="E57" i="107"/>
  <c r="G52" i="107"/>
  <c r="G53" i="107"/>
  <c r="G54" i="107"/>
  <c r="G51" i="107"/>
  <c r="G46" i="107"/>
  <c r="G47" i="107"/>
  <c r="G48" i="107"/>
  <c r="G45" i="107"/>
  <c r="G40" i="107"/>
  <c r="G41" i="107"/>
  <c r="G39" i="107"/>
  <c r="K58" i="107"/>
  <c r="K59" i="107"/>
  <c r="K60" i="107"/>
  <c r="K57" i="107"/>
  <c r="K52" i="107"/>
  <c r="K53" i="107"/>
  <c r="K54" i="107"/>
  <c r="K51" i="107"/>
  <c r="K46" i="107"/>
  <c r="K47" i="107"/>
  <c r="K48" i="107"/>
  <c r="K45" i="107"/>
  <c r="K40" i="107"/>
  <c r="K41" i="107"/>
  <c r="K42" i="107"/>
  <c r="K39" i="107"/>
  <c r="H9" i="107"/>
  <c r="H39" i="107"/>
  <c r="F61" i="109" l="1"/>
  <c r="G44" i="107"/>
  <c r="K44" i="107"/>
  <c r="K50" i="107"/>
  <c r="K56" i="107"/>
  <c r="K62" i="107"/>
  <c r="G43" i="112"/>
  <c r="G55" i="112"/>
  <c r="G49" i="111"/>
  <c r="G43" i="109"/>
  <c r="G55" i="109"/>
  <c r="G13" i="109"/>
  <c r="G25" i="109"/>
  <c r="G55" i="108"/>
  <c r="G19" i="113"/>
  <c r="G19" i="111"/>
  <c r="G43" i="113"/>
  <c r="G55" i="113"/>
  <c r="G49" i="113"/>
  <c r="G13" i="113"/>
  <c r="G25" i="113"/>
  <c r="G49" i="112"/>
  <c r="G25" i="112"/>
  <c r="G13" i="112"/>
  <c r="G19" i="112"/>
  <c r="G43" i="111"/>
  <c r="G55" i="111"/>
  <c r="G13" i="111"/>
  <c r="G25" i="111"/>
  <c r="G43" i="110"/>
  <c r="G55" i="110"/>
  <c r="G49" i="110"/>
  <c r="G13" i="110"/>
  <c r="G25" i="110"/>
  <c r="G19" i="110"/>
  <c r="G49" i="109"/>
  <c r="G19" i="109"/>
  <c r="G43" i="108"/>
  <c r="G49" i="108"/>
  <c r="G50" i="107"/>
  <c r="G56" i="107"/>
  <c r="E61" i="113"/>
  <c r="G56" i="113" s="1"/>
  <c r="E31" i="113"/>
  <c r="H31" i="113" s="1"/>
  <c r="D61" i="113"/>
  <c r="E61" i="112"/>
  <c r="G59" i="112" s="1"/>
  <c r="E31" i="112"/>
  <c r="G27" i="112" s="1"/>
  <c r="D61" i="111"/>
  <c r="F61" i="111"/>
  <c r="D31" i="111"/>
  <c r="F61" i="110"/>
  <c r="D61" i="110"/>
  <c r="D31" i="110"/>
  <c r="F31" i="110"/>
  <c r="F31" i="109"/>
  <c r="D31" i="109"/>
  <c r="F61" i="108"/>
  <c r="F61" i="113"/>
  <c r="F31" i="113"/>
  <c r="D31" i="113"/>
  <c r="H56" i="112"/>
  <c r="D61" i="112"/>
  <c r="F61" i="112"/>
  <c r="D31" i="112"/>
  <c r="F31" i="112"/>
  <c r="H26" i="112"/>
  <c r="E61" i="111"/>
  <c r="H61" i="111" s="1"/>
  <c r="F31" i="111"/>
  <c r="E31" i="111"/>
  <c r="G29" i="111" s="1"/>
  <c r="E61" i="110"/>
  <c r="H61" i="110" s="1"/>
  <c r="E31" i="110"/>
  <c r="G29" i="110" s="1"/>
  <c r="D61" i="109"/>
  <c r="E61" i="109"/>
  <c r="G58" i="109" s="1"/>
  <c r="E31" i="109"/>
  <c r="H31" i="109" s="1"/>
  <c r="D61" i="108"/>
  <c r="E61" i="108"/>
  <c r="H61" i="108" s="1"/>
  <c r="H56" i="113"/>
  <c r="H56" i="111"/>
  <c r="H56" i="110"/>
  <c r="H56" i="109"/>
  <c r="H26" i="113"/>
  <c r="H26" i="111"/>
  <c r="H26" i="110"/>
  <c r="H26" i="109"/>
  <c r="G56" i="112" l="1"/>
  <c r="G57" i="112"/>
  <c r="G59" i="113"/>
  <c r="G58" i="112"/>
  <c r="G60" i="112"/>
  <c r="H61" i="112"/>
  <c r="G58" i="113"/>
  <c r="G60" i="113"/>
  <c r="G57" i="108"/>
  <c r="G58" i="111"/>
  <c r="G26" i="113"/>
  <c r="G29" i="113"/>
  <c r="G29" i="112"/>
  <c r="G56" i="110"/>
  <c r="G30" i="113"/>
  <c r="G57" i="109"/>
  <c r="G60" i="109"/>
  <c r="G28" i="109"/>
  <c r="G27" i="109"/>
  <c r="G29" i="109"/>
  <c r="G30" i="109"/>
  <c r="G56" i="108"/>
  <c r="G58" i="108"/>
  <c r="G59" i="108"/>
  <c r="G60" i="108"/>
  <c r="G57" i="113"/>
  <c r="H61" i="113"/>
  <c r="G28" i="113"/>
  <c r="G27" i="113"/>
  <c r="G28" i="112"/>
  <c r="G30" i="112"/>
  <c r="G59" i="109"/>
  <c r="G56" i="109"/>
  <c r="H61" i="109"/>
  <c r="G26" i="109"/>
  <c r="H31" i="112"/>
  <c r="G26" i="112"/>
  <c r="G56" i="111"/>
  <c r="G30" i="111"/>
  <c r="H31" i="111"/>
  <c r="G58" i="110"/>
  <c r="G30" i="110"/>
  <c r="H31" i="110"/>
  <c r="G59" i="111"/>
  <c r="G60" i="111"/>
  <c r="G57" i="111"/>
  <c r="G28" i="111"/>
  <c r="G27" i="111"/>
  <c r="G26" i="111"/>
  <c r="G59" i="110"/>
  <c r="G60" i="110"/>
  <c r="G57" i="110"/>
  <c r="G28" i="110"/>
  <c r="G27" i="110"/>
  <c r="G26" i="110"/>
  <c r="G61" i="112" l="1"/>
  <c r="G61" i="113"/>
  <c r="G61" i="109"/>
  <c r="G61" i="108"/>
  <c r="G31" i="113"/>
  <c r="G61" i="110"/>
  <c r="G31" i="110"/>
  <c r="G31" i="109"/>
  <c r="G31" i="112"/>
  <c r="G61" i="111"/>
  <c r="G31" i="111"/>
  <c r="N19" i="147" l="1"/>
  <c r="G22" i="147"/>
  <c r="G19" i="147"/>
  <c r="S19" i="147"/>
  <c r="T29" i="147" s="1"/>
  <c r="S20" i="147"/>
  <c r="T30" i="147" s="1"/>
  <c r="S21" i="147"/>
  <c r="T31" i="147" s="1"/>
  <c r="S22" i="147"/>
  <c r="T32" i="147" s="1"/>
  <c r="S23" i="147"/>
  <c r="S24" i="147"/>
  <c r="S25" i="147"/>
  <c r="L19" i="147"/>
  <c r="M29" i="147" s="1"/>
  <c r="L20" i="147"/>
  <c r="M30" i="147" s="1"/>
  <c r="L21" i="147"/>
  <c r="M31" i="147" s="1"/>
  <c r="L22" i="147"/>
  <c r="M32" i="147" s="1"/>
  <c r="L23" i="147"/>
  <c r="L24" i="147"/>
  <c r="L25" i="147"/>
  <c r="F19" i="147"/>
  <c r="F29" i="147" s="1"/>
  <c r="F20" i="147"/>
  <c r="F21" i="147"/>
  <c r="F22" i="147"/>
  <c r="F23" i="147"/>
  <c r="F24" i="147"/>
  <c r="F25" i="147"/>
  <c r="F30" i="108"/>
  <c r="E30" i="108"/>
  <c r="H30" i="108" s="1"/>
  <c r="D30" i="108"/>
  <c r="F29" i="108"/>
  <c r="E29" i="108"/>
  <c r="H29" i="108" s="1"/>
  <c r="D29" i="108"/>
  <c r="F28" i="108"/>
  <c r="E28" i="108"/>
  <c r="H28" i="108" s="1"/>
  <c r="D28" i="108"/>
  <c r="F27" i="108"/>
  <c r="E27" i="108"/>
  <c r="D27" i="108"/>
  <c r="F26" i="108"/>
  <c r="E26" i="108"/>
  <c r="H26" i="108" s="1"/>
  <c r="D26" i="108"/>
  <c r="H25" i="108"/>
  <c r="H23" i="108"/>
  <c r="G23" i="108"/>
  <c r="H22" i="108"/>
  <c r="G22" i="108"/>
  <c r="H21" i="108"/>
  <c r="G21" i="108"/>
  <c r="H20" i="108"/>
  <c r="G20" i="108"/>
  <c r="H19" i="108"/>
  <c r="H17" i="108"/>
  <c r="G17" i="108"/>
  <c r="H16" i="108"/>
  <c r="G16" i="108"/>
  <c r="H15" i="108"/>
  <c r="G15" i="108"/>
  <c r="H14" i="108"/>
  <c r="G14" i="108"/>
  <c r="H13" i="108"/>
  <c r="H11" i="108"/>
  <c r="H10" i="108"/>
  <c r="G10" i="108"/>
  <c r="H9" i="108"/>
  <c r="G9" i="108"/>
  <c r="H8" i="108"/>
  <c r="G8" i="108"/>
  <c r="E59" i="107"/>
  <c r="H59" i="107" s="1"/>
  <c r="F61" i="107"/>
  <c r="D61" i="107"/>
  <c r="F60" i="107"/>
  <c r="E60" i="107"/>
  <c r="H60" i="107" s="1"/>
  <c r="D60" i="107"/>
  <c r="F59" i="107"/>
  <c r="D59" i="107"/>
  <c r="F58" i="107"/>
  <c r="E58" i="107"/>
  <c r="H58" i="107" s="1"/>
  <c r="D58" i="107"/>
  <c r="H57" i="107"/>
  <c r="F57" i="107"/>
  <c r="D57" i="107"/>
  <c r="H56" i="107"/>
  <c r="H54" i="107"/>
  <c r="H53" i="107"/>
  <c r="H52" i="107"/>
  <c r="H51" i="107"/>
  <c r="H50" i="107"/>
  <c r="H48" i="107"/>
  <c r="H47" i="107"/>
  <c r="H46" i="107"/>
  <c r="H45" i="107"/>
  <c r="H44" i="107"/>
  <c r="H42" i="107"/>
  <c r="H41" i="107"/>
  <c r="H40" i="107"/>
  <c r="D31" i="107"/>
  <c r="F31" i="107"/>
  <c r="D30" i="107"/>
  <c r="D27" i="107"/>
  <c r="H14" i="107"/>
  <c r="G14" i="116"/>
  <c r="G13" i="116"/>
  <c r="G12" i="116"/>
  <c r="G11" i="116"/>
  <c r="G10" i="116"/>
  <c r="G9" i="116"/>
  <c r="F31" i="108" l="1"/>
  <c r="G15" i="116"/>
  <c r="G19" i="108"/>
  <c r="G13" i="108"/>
  <c r="E31" i="108"/>
  <c r="H31" i="108" s="1"/>
  <c r="D62" i="107"/>
  <c r="F62" i="107"/>
  <c r="H27" i="108"/>
  <c r="D31" i="108"/>
  <c r="G25" i="108"/>
  <c r="E62" i="107"/>
  <c r="G59" i="107" s="1"/>
  <c r="G19" i="105"/>
  <c r="G28" i="108" l="1"/>
  <c r="G30" i="108"/>
  <c r="G27" i="108"/>
  <c r="G26" i="108"/>
  <c r="G29" i="108"/>
  <c r="G60" i="107"/>
  <c r="H62" i="107"/>
  <c r="G57" i="107"/>
  <c r="G61" i="107"/>
  <c r="G58" i="107"/>
  <c r="G31" i="108" l="1"/>
  <c r="G62" i="107"/>
  <c r="H40" i="145"/>
  <c r="H41" i="145"/>
  <c r="B40" i="145"/>
  <c r="I21" i="122" l="1"/>
  <c r="B21" i="122"/>
  <c r="P22" i="146" l="1"/>
  <c r="O22" i="146"/>
  <c r="N22" i="146"/>
  <c r="Q25" i="146"/>
  <c r="T26" i="146"/>
  <c r="S26" i="146"/>
  <c r="Q26" i="146"/>
  <c r="P26" i="146"/>
  <c r="O26" i="146"/>
  <c r="N26" i="146"/>
  <c r="M26" i="146"/>
  <c r="L26" i="146"/>
  <c r="K26" i="146"/>
  <c r="J26" i="146"/>
  <c r="I26" i="146"/>
  <c r="F26" i="146"/>
  <c r="E26" i="146"/>
  <c r="C26" i="146"/>
  <c r="B26" i="146"/>
  <c r="T25" i="146"/>
  <c r="S25" i="146"/>
  <c r="P25" i="146"/>
  <c r="O25" i="146"/>
  <c r="N25" i="146"/>
  <c r="M25" i="146"/>
  <c r="L25" i="146"/>
  <c r="K25" i="146"/>
  <c r="J25" i="146"/>
  <c r="I25" i="146"/>
  <c r="F25" i="146"/>
  <c r="E25" i="146"/>
  <c r="C25" i="146"/>
  <c r="B25" i="146"/>
  <c r="T24" i="146"/>
  <c r="S24" i="146"/>
  <c r="Q24" i="146"/>
  <c r="P24" i="146"/>
  <c r="O24" i="146"/>
  <c r="N24" i="146"/>
  <c r="M24" i="146"/>
  <c r="L24" i="146"/>
  <c r="K24" i="146"/>
  <c r="J24" i="146"/>
  <c r="I24" i="146"/>
  <c r="F24" i="146"/>
  <c r="E24" i="146"/>
  <c r="C24" i="146"/>
  <c r="B24" i="146"/>
  <c r="T23" i="146"/>
  <c r="S23" i="146"/>
  <c r="Q23" i="146"/>
  <c r="P23" i="146"/>
  <c r="O23" i="146"/>
  <c r="N23" i="146"/>
  <c r="M23" i="146"/>
  <c r="L23" i="146"/>
  <c r="K23" i="146"/>
  <c r="J23" i="146"/>
  <c r="I23" i="146"/>
  <c r="F23" i="146"/>
  <c r="E23" i="146"/>
  <c r="C23" i="146"/>
  <c r="B23" i="146"/>
  <c r="T22" i="146"/>
  <c r="S22" i="146"/>
  <c r="M22" i="146"/>
  <c r="L22" i="146"/>
  <c r="K22" i="146"/>
  <c r="J22" i="146"/>
  <c r="I22" i="146"/>
  <c r="F22" i="146"/>
  <c r="E22" i="146"/>
  <c r="C22" i="146"/>
  <c r="B22" i="146"/>
  <c r="T21" i="146"/>
  <c r="S21" i="146"/>
  <c r="P21" i="146"/>
  <c r="O21" i="146"/>
  <c r="N21" i="146"/>
  <c r="R21" i="146" s="1"/>
  <c r="M21" i="146"/>
  <c r="L21" i="146"/>
  <c r="K21" i="146"/>
  <c r="J21" i="146"/>
  <c r="I21" i="146"/>
  <c r="F21" i="146"/>
  <c r="E21" i="146"/>
  <c r="C21" i="146"/>
  <c r="B21" i="146"/>
  <c r="T20" i="146"/>
  <c r="P20" i="146"/>
  <c r="O20" i="146"/>
  <c r="N20" i="146"/>
  <c r="R20" i="146" s="1"/>
  <c r="M20" i="146"/>
  <c r="L20" i="146"/>
  <c r="K20" i="146"/>
  <c r="J20" i="146"/>
  <c r="I20" i="146"/>
  <c r="F20" i="146"/>
  <c r="E20" i="146"/>
  <c r="C20" i="146"/>
  <c r="B20" i="146"/>
  <c r="D23" i="146" l="1"/>
  <c r="D25" i="146"/>
  <c r="D22" i="146"/>
  <c r="D21" i="146"/>
  <c r="R23" i="146"/>
  <c r="R24" i="146"/>
  <c r="G20" i="146"/>
  <c r="D26" i="146"/>
  <c r="G26" i="146"/>
  <c r="R26" i="146"/>
  <c r="G23" i="146"/>
  <c r="G24" i="146"/>
  <c r="G25" i="146"/>
  <c r="R25" i="146"/>
  <c r="D20" i="146"/>
  <c r="R22" i="146"/>
  <c r="D24" i="146"/>
  <c r="G21" i="146"/>
  <c r="G22" i="146"/>
  <c r="C28" i="147" l="1"/>
  <c r="D28" i="147"/>
  <c r="E28" i="147"/>
  <c r="B28" i="147"/>
  <c r="R19" i="128" l="1"/>
  <c r="P21" i="128"/>
  <c r="R21" i="128"/>
  <c r="B19" i="128"/>
  <c r="C19" i="128"/>
  <c r="D19" i="128"/>
  <c r="E19" i="128"/>
  <c r="F19" i="128"/>
  <c r="G19" i="128"/>
  <c r="H19" i="128"/>
  <c r="I19" i="128"/>
  <c r="J19" i="128"/>
  <c r="K19" i="128"/>
  <c r="L19" i="128"/>
  <c r="M19" i="128"/>
  <c r="N19" i="128"/>
  <c r="O19" i="128"/>
  <c r="P19" i="128"/>
  <c r="Q19" i="128"/>
  <c r="B20" i="128"/>
  <c r="C20" i="128"/>
  <c r="D20" i="128"/>
  <c r="E20" i="128"/>
  <c r="F20" i="128"/>
  <c r="G20" i="128"/>
  <c r="H20" i="128"/>
  <c r="I20" i="128"/>
  <c r="J20" i="128"/>
  <c r="K20" i="128"/>
  <c r="L20" i="128"/>
  <c r="M20" i="128"/>
  <c r="N20" i="128"/>
  <c r="O20" i="128"/>
  <c r="P20" i="128"/>
  <c r="Q20" i="128"/>
  <c r="R20" i="128"/>
  <c r="B21" i="128"/>
  <c r="C21" i="128"/>
  <c r="D21" i="128"/>
  <c r="E21" i="128"/>
  <c r="F21" i="128"/>
  <c r="G21" i="128"/>
  <c r="H21" i="128"/>
  <c r="I21" i="128"/>
  <c r="J21" i="128"/>
  <c r="K21" i="128"/>
  <c r="L21" i="128"/>
  <c r="M21" i="128"/>
  <c r="N21" i="128"/>
  <c r="O21" i="128"/>
  <c r="Q21" i="128"/>
  <c r="B22" i="128"/>
  <c r="C22" i="128"/>
  <c r="D22" i="128"/>
  <c r="E22" i="128"/>
  <c r="F22" i="128"/>
  <c r="G22" i="128"/>
  <c r="H22" i="128"/>
  <c r="I22" i="128"/>
  <c r="J22" i="128"/>
  <c r="K22" i="128"/>
  <c r="L22" i="128"/>
  <c r="M22" i="128"/>
  <c r="N22" i="128"/>
  <c r="O22" i="128"/>
  <c r="P22" i="128"/>
  <c r="Q22" i="128"/>
  <c r="R22" i="128"/>
  <c r="B23" i="128"/>
  <c r="C23" i="128"/>
  <c r="D23" i="128"/>
  <c r="E23" i="128"/>
  <c r="F23" i="128"/>
  <c r="G23" i="128"/>
  <c r="H23" i="128"/>
  <c r="I23" i="128"/>
  <c r="J23" i="128"/>
  <c r="K23" i="128"/>
  <c r="L23" i="128"/>
  <c r="M23" i="128"/>
  <c r="N23" i="128"/>
  <c r="O23" i="128"/>
  <c r="P23" i="128"/>
  <c r="Q23" i="128"/>
  <c r="B24" i="128"/>
  <c r="C24" i="128"/>
  <c r="D24" i="128"/>
  <c r="E24" i="128"/>
  <c r="F24" i="128"/>
  <c r="G24" i="128"/>
  <c r="H24" i="128"/>
  <c r="I24" i="128"/>
  <c r="J24" i="128"/>
  <c r="K24" i="128"/>
  <c r="L24" i="128"/>
  <c r="M24" i="128"/>
  <c r="N24" i="128"/>
  <c r="O24" i="128"/>
  <c r="P24" i="128"/>
  <c r="Q24" i="128"/>
  <c r="R24" i="128"/>
  <c r="B20" i="147"/>
  <c r="C20" i="147"/>
  <c r="D20" i="147"/>
  <c r="E20" i="147"/>
  <c r="G20" i="147"/>
  <c r="H20" i="147"/>
  <c r="I30" i="147" s="1"/>
  <c r="I20" i="147"/>
  <c r="J30" i="147" s="1"/>
  <c r="J20" i="147"/>
  <c r="K30" i="147" s="1"/>
  <c r="K20" i="147"/>
  <c r="L30" i="147" s="1"/>
  <c r="M20" i="147"/>
  <c r="N20" i="147"/>
  <c r="O20" i="147"/>
  <c r="P30" i="147" s="1"/>
  <c r="P20" i="147"/>
  <c r="Q30" i="147" s="1"/>
  <c r="Q20" i="147"/>
  <c r="R30" i="147" s="1"/>
  <c r="R20" i="147"/>
  <c r="S30" i="147" s="1"/>
  <c r="T20" i="147"/>
  <c r="U20" i="147"/>
  <c r="B21" i="147"/>
  <c r="C21" i="147"/>
  <c r="D21" i="147"/>
  <c r="E21" i="147"/>
  <c r="G21" i="147"/>
  <c r="H21" i="147"/>
  <c r="I31" i="147" s="1"/>
  <c r="I21" i="147"/>
  <c r="J31" i="147" s="1"/>
  <c r="J21" i="147"/>
  <c r="K31" i="147" s="1"/>
  <c r="K21" i="147"/>
  <c r="L31" i="147" s="1"/>
  <c r="M21" i="147"/>
  <c r="N21" i="147"/>
  <c r="O21" i="147"/>
  <c r="P31" i="147" s="1"/>
  <c r="P21" i="147"/>
  <c r="Q31" i="147" s="1"/>
  <c r="Q21" i="147"/>
  <c r="R31" i="147" s="1"/>
  <c r="R21" i="147"/>
  <c r="S31" i="147" s="1"/>
  <c r="T21" i="147"/>
  <c r="U21" i="147"/>
  <c r="B22" i="147"/>
  <c r="C22" i="147"/>
  <c r="D22" i="147"/>
  <c r="E22" i="147"/>
  <c r="H22" i="147"/>
  <c r="I32" i="147" s="1"/>
  <c r="I22" i="147"/>
  <c r="J32" i="147" s="1"/>
  <c r="J22" i="147"/>
  <c r="K32" i="147" s="1"/>
  <c r="K22" i="147"/>
  <c r="L32" i="147" s="1"/>
  <c r="M22" i="147"/>
  <c r="N22" i="147"/>
  <c r="O22" i="147"/>
  <c r="P32" i="147" s="1"/>
  <c r="P22" i="147"/>
  <c r="Q32" i="147" s="1"/>
  <c r="Q22" i="147"/>
  <c r="R32" i="147" s="1"/>
  <c r="R22" i="147"/>
  <c r="S32" i="147" s="1"/>
  <c r="T22" i="147"/>
  <c r="U22" i="147"/>
  <c r="B23" i="147"/>
  <c r="C23" i="147"/>
  <c r="D23" i="147"/>
  <c r="E23" i="147"/>
  <c r="G23" i="147"/>
  <c r="H23" i="147"/>
  <c r="I23" i="147"/>
  <c r="J23" i="147"/>
  <c r="K23" i="147"/>
  <c r="M23" i="147"/>
  <c r="N23" i="147"/>
  <c r="O23" i="147"/>
  <c r="P23" i="147"/>
  <c r="Q23" i="147"/>
  <c r="R23" i="147"/>
  <c r="T23" i="147"/>
  <c r="U23" i="147"/>
  <c r="B24" i="147"/>
  <c r="C24" i="147"/>
  <c r="D24" i="147"/>
  <c r="E24" i="147"/>
  <c r="G24" i="147"/>
  <c r="H24" i="147"/>
  <c r="I24" i="147"/>
  <c r="J24" i="147"/>
  <c r="K24" i="147"/>
  <c r="M24" i="147"/>
  <c r="N24" i="147"/>
  <c r="O24" i="147"/>
  <c r="P24" i="147"/>
  <c r="Q24" i="147"/>
  <c r="R24" i="147"/>
  <c r="T24" i="147"/>
  <c r="U24" i="147"/>
  <c r="B25" i="147"/>
  <c r="C25" i="147"/>
  <c r="D25" i="147"/>
  <c r="E25" i="147"/>
  <c r="G25" i="147"/>
  <c r="H25" i="147"/>
  <c r="I25" i="147"/>
  <c r="J25" i="147"/>
  <c r="K25" i="147"/>
  <c r="M25" i="147"/>
  <c r="N25" i="147"/>
  <c r="O25" i="147"/>
  <c r="P25" i="147"/>
  <c r="Q25" i="147"/>
  <c r="R25" i="147"/>
  <c r="T25" i="147"/>
  <c r="U25" i="147"/>
  <c r="R23" i="128" l="1"/>
  <c r="H38" i="145"/>
  <c r="J38" i="145"/>
  <c r="G38" i="145"/>
  <c r="D38" i="145"/>
  <c r="F21" i="140" l="1"/>
  <c r="F21" i="139"/>
  <c r="F21" i="120"/>
  <c r="F19" i="140"/>
  <c r="F19" i="139"/>
  <c r="F19" i="120"/>
  <c r="F17" i="140"/>
  <c r="F17" i="139"/>
  <c r="F17" i="120"/>
  <c r="F15" i="140"/>
  <c r="F15" i="139"/>
  <c r="F15" i="120"/>
  <c r="F13" i="140"/>
  <c r="F13" i="139"/>
  <c r="F13" i="120"/>
  <c r="F11" i="140"/>
  <c r="F11" i="120"/>
  <c r="F19" i="141" l="1"/>
  <c r="F11" i="141"/>
  <c r="F11" i="139"/>
  <c r="F17" i="141" l="1"/>
  <c r="F21" i="141"/>
  <c r="F13" i="141"/>
  <c r="F15" i="141"/>
  <c r="G17" i="116" l="1"/>
  <c r="G18" i="116"/>
  <c r="G19" i="116"/>
  <c r="G20" i="116"/>
  <c r="G21" i="116"/>
  <c r="G16" i="116"/>
  <c r="G22" i="116" l="1"/>
  <c r="K19" i="105" l="1"/>
  <c r="K26" i="105"/>
  <c r="K22" i="105"/>
  <c r="K18" i="105"/>
  <c r="G26" i="105"/>
  <c r="G22" i="105"/>
  <c r="G18" i="105"/>
  <c r="G17" i="105"/>
  <c r="C19" i="147" l="1"/>
  <c r="C29" i="147" s="1"/>
  <c r="D19" i="147"/>
  <c r="D29" i="147" s="1"/>
  <c r="E19" i="147"/>
  <c r="E29" i="147" s="1"/>
  <c r="B19" i="147"/>
  <c r="B29" i="147" s="1"/>
  <c r="G9" i="141" l="1"/>
  <c r="H9" i="141"/>
  <c r="I9" i="141"/>
  <c r="J9" i="141"/>
  <c r="G10" i="141"/>
  <c r="H10" i="141"/>
  <c r="I10" i="141"/>
  <c r="J10" i="141"/>
  <c r="G11" i="141"/>
  <c r="H11" i="141"/>
  <c r="I11" i="141"/>
  <c r="J11" i="141"/>
  <c r="G12" i="141"/>
  <c r="H12" i="141"/>
  <c r="I12" i="141"/>
  <c r="J12" i="141"/>
  <c r="G13" i="141"/>
  <c r="H13" i="141"/>
  <c r="I13" i="141"/>
  <c r="J13" i="141"/>
  <c r="G14" i="141"/>
  <c r="H14" i="141"/>
  <c r="I14" i="141"/>
  <c r="J14" i="141"/>
  <c r="G15" i="141"/>
  <c r="H15" i="141"/>
  <c r="I15" i="141"/>
  <c r="J15" i="141"/>
  <c r="G16" i="141"/>
  <c r="H16" i="141"/>
  <c r="I16" i="141"/>
  <c r="J16" i="141"/>
  <c r="G17" i="141"/>
  <c r="H17" i="141"/>
  <c r="I17" i="141"/>
  <c r="J17" i="141"/>
  <c r="G18" i="141"/>
  <c r="H18" i="141"/>
  <c r="I18" i="141"/>
  <c r="J18" i="141"/>
  <c r="G19" i="141"/>
  <c r="H19" i="141"/>
  <c r="I19" i="141"/>
  <c r="J19" i="141"/>
  <c r="G20" i="141"/>
  <c r="H20" i="141"/>
  <c r="I20" i="141"/>
  <c r="J20" i="141"/>
  <c r="G21" i="141"/>
  <c r="H21" i="141"/>
  <c r="I21" i="141"/>
  <c r="J21" i="141"/>
  <c r="G22" i="141"/>
  <c r="H22" i="141"/>
  <c r="I22" i="141"/>
  <c r="J22" i="141"/>
  <c r="G23" i="141"/>
  <c r="H23" i="141"/>
  <c r="I23" i="141"/>
  <c r="J23" i="141"/>
  <c r="G24" i="141"/>
  <c r="H24" i="141"/>
  <c r="I24" i="141"/>
  <c r="J24" i="141"/>
  <c r="G8" i="141"/>
  <c r="J8" i="141"/>
  <c r="I8" i="141"/>
  <c r="H8" i="141"/>
  <c r="K19" i="141" l="1"/>
  <c r="K17" i="141"/>
  <c r="K9" i="141"/>
  <c r="K14" i="141"/>
  <c r="K12" i="141"/>
  <c r="K24" i="141"/>
  <c r="K22" i="141"/>
  <c r="K20" i="141"/>
  <c r="K18" i="141"/>
  <c r="K15" i="141"/>
  <c r="K23" i="141"/>
  <c r="K16" i="141"/>
  <c r="K13" i="141"/>
  <c r="K11" i="141"/>
  <c r="K10" i="141"/>
  <c r="K21" i="141"/>
  <c r="K8" i="141"/>
  <c r="G7" i="105" l="1"/>
  <c r="C11" i="141" l="1"/>
  <c r="D11" i="141"/>
  <c r="C13" i="141"/>
  <c r="D13" i="141"/>
  <c r="C15" i="141"/>
  <c r="D15" i="141"/>
  <c r="C17" i="141"/>
  <c r="D17" i="141"/>
  <c r="C19" i="141"/>
  <c r="D19" i="141"/>
  <c r="C21" i="141"/>
  <c r="D21" i="141"/>
  <c r="C8" i="140"/>
  <c r="D8" i="140"/>
  <c r="C9" i="140"/>
  <c r="D9" i="140"/>
  <c r="C10" i="140"/>
  <c r="D10" i="140"/>
  <c r="C11" i="140"/>
  <c r="D11" i="140"/>
  <c r="C12" i="140"/>
  <c r="D12" i="140"/>
  <c r="C13" i="140"/>
  <c r="D13" i="140"/>
  <c r="C14" i="140"/>
  <c r="D14" i="140"/>
  <c r="C15" i="140"/>
  <c r="D15" i="140"/>
  <c r="C16" i="140"/>
  <c r="D16" i="140"/>
  <c r="C17" i="140"/>
  <c r="D17" i="140"/>
  <c r="C18" i="140"/>
  <c r="D18" i="140"/>
  <c r="C19" i="140"/>
  <c r="D19" i="140"/>
  <c r="C20" i="140"/>
  <c r="D20" i="140"/>
  <c r="C21" i="140"/>
  <c r="D21" i="140"/>
  <c r="B21" i="140"/>
  <c r="B20" i="140"/>
  <c r="B19" i="140"/>
  <c r="B18" i="140"/>
  <c r="B17" i="140"/>
  <c r="B16" i="140"/>
  <c r="B15" i="140"/>
  <c r="B14" i="140"/>
  <c r="B13" i="140"/>
  <c r="B12" i="140"/>
  <c r="B11" i="140"/>
  <c r="B10" i="140"/>
  <c r="B9" i="140"/>
  <c r="B8" i="140"/>
  <c r="C8" i="139"/>
  <c r="D8" i="139"/>
  <c r="C9" i="139"/>
  <c r="D9" i="139"/>
  <c r="C10" i="139"/>
  <c r="D10" i="139"/>
  <c r="C11" i="139"/>
  <c r="D11" i="139"/>
  <c r="C12" i="139"/>
  <c r="D12" i="139"/>
  <c r="C13" i="139"/>
  <c r="D13" i="139"/>
  <c r="C14" i="139"/>
  <c r="D14" i="139"/>
  <c r="C15" i="139"/>
  <c r="D15" i="139"/>
  <c r="C16" i="139"/>
  <c r="D16" i="139"/>
  <c r="C17" i="139"/>
  <c r="D17" i="139"/>
  <c r="C18" i="139"/>
  <c r="D18" i="139"/>
  <c r="C19" i="139"/>
  <c r="D19" i="139"/>
  <c r="C20" i="139"/>
  <c r="D20" i="139"/>
  <c r="C21" i="139"/>
  <c r="D21" i="139"/>
  <c r="B21" i="139"/>
  <c r="B20" i="139"/>
  <c r="B19" i="139"/>
  <c r="B18" i="139"/>
  <c r="B17" i="139"/>
  <c r="B16" i="139"/>
  <c r="B15" i="139"/>
  <c r="B14" i="139"/>
  <c r="B13" i="139"/>
  <c r="B12" i="139"/>
  <c r="B11" i="139"/>
  <c r="B10" i="139"/>
  <c r="B9" i="139"/>
  <c r="B8" i="139"/>
  <c r="C8" i="120"/>
  <c r="D8" i="120"/>
  <c r="C9" i="120"/>
  <c r="D9" i="120"/>
  <c r="C10" i="120"/>
  <c r="D10" i="120"/>
  <c r="C11" i="120"/>
  <c r="D11" i="120"/>
  <c r="C12" i="120"/>
  <c r="D12" i="120"/>
  <c r="C13" i="120"/>
  <c r="D13" i="120"/>
  <c r="C14" i="120"/>
  <c r="D14" i="120"/>
  <c r="C15" i="120"/>
  <c r="D15" i="120"/>
  <c r="C16" i="120"/>
  <c r="D16" i="120"/>
  <c r="C17" i="120"/>
  <c r="D17" i="120"/>
  <c r="C18" i="120"/>
  <c r="D18" i="120"/>
  <c r="C19" i="120"/>
  <c r="D19" i="120"/>
  <c r="C20" i="120"/>
  <c r="D20" i="120"/>
  <c r="C21" i="120"/>
  <c r="D21" i="120"/>
  <c r="B21" i="120"/>
  <c r="B20" i="120"/>
  <c r="B19" i="120"/>
  <c r="B18" i="120"/>
  <c r="B17" i="120"/>
  <c r="B16" i="120"/>
  <c r="B15" i="120"/>
  <c r="B14" i="120"/>
  <c r="B13" i="120"/>
  <c r="B12" i="120"/>
  <c r="B11" i="120"/>
  <c r="B10" i="120"/>
  <c r="B9" i="120"/>
  <c r="B8" i="120"/>
  <c r="B22" i="120" l="1"/>
  <c r="D22" i="120"/>
  <c r="C22" i="120"/>
  <c r="G45" i="105"/>
  <c r="K45" i="105"/>
  <c r="Q28" i="147" l="1"/>
  <c r="R28" i="147"/>
  <c r="P28" i="147"/>
  <c r="O30" i="147"/>
  <c r="O31" i="147"/>
  <c r="O32" i="147"/>
  <c r="O29" i="147"/>
  <c r="J28" i="147"/>
  <c r="I28" i="147"/>
  <c r="H30" i="147"/>
  <c r="H31" i="147"/>
  <c r="H32" i="147"/>
  <c r="H29" i="147"/>
  <c r="T19" i="147" l="1"/>
  <c r="M19" i="147"/>
  <c r="R19" i="147"/>
  <c r="S29" i="147" s="1"/>
  <c r="Q19" i="147"/>
  <c r="R29" i="147" s="1"/>
  <c r="P19" i="147"/>
  <c r="Q29" i="147" s="1"/>
  <c r="O19" i="147"/>
  <c r="P29" i="147" s="1"/>
  <c r="K19" i="147"/>
  <c r="L29" i="147" s="1"/>
  <c r="J19" i="147"/>
  <c r="K29" i="147" s="1"/>
  <c r="I19" i="147"/>
  <c r="J29" i="147" s="1"/>
  <c r="H19" i="147"/>
  <c r="I29" i="147" s="1"/>
  <c r="U19" i="147" l="1"/>
  <c r="K7" i="146" l="1"/>
  <c r="H7" i="146" l="1"/>
  <c r="M7" i="146"/>
  <c r="I7" i="146"/>
  <c r="C7" i="146"/>
  <c r="E7" i="146"/>
  <c r="E40" i="145"/>
  <c r="G40" i="145" s="1"/>
  <c r="F47" i="145"/>
  <c r="J41" i="145"/>
  <c r="I41" i="145"/>
  <c r="I49" i="145"/>
  <c r="I40" i="145"/>
  <c r="I48" i="145"/>
  <c r="I39" i="145"/>
  <c r="H39" i="145"/>
  <c r="G41" i="145"/>
  <c r="E41" i="145"/>
  <c r="F49" i="145" s="1"/>
  <c r="F40" i="145"/>
  <c r="D41" i="145"/>
  <c r="C39" i="145"/>
  <c r="C40" i="145"/>
  <c r="C41" i="145"/>
  <c r="B41" i="145"/>
  <c r="C49" i="145" s="1"/>
  <c r="C48" i="145"/>
  <c r="B39" i="145"/>
  <c r="C47" i="145" s="1"/>
  <c r="I38" i="145"/>
  <c r="F38" i="145"/>
  <c r="E38" i="145"/>
  <c r="C38" i="145"/>
  <c r="B38" i="145"/>
  <c r="H43" i="145"/>
  <c r="E43" i="145"/>
  <c r="B43" i="145"/>
  <c r="I47" i="145" l="1"/>
  <c r="J39" i="145"/>
  <c r="D40" i="145"/>
  <c r="J40" i="145"/>
  <c r="D39" i="145"/>
  <c r="L7" i="146"/>
  <c r="F7" i="146"/>
  <c r="J7" i="146"/>
  <c r="F48" i="145"/>
  <c r="I34" i="113"/>
  <c r="I4" i="113"/>
  <c r="I34" i="112"/>
  <c r="I4" i="112"/>
  <c r="I34" i="111"/>
  <c r="I4" i="111"/>
  <c r="I34" i="110"/>
  <c r="I4" i="110"/>
  <c r="I34" i="109"/>
  <c r="I4" i="109"/>
  <c r="I34" i="108"/>
  <c r="I4" i="108"/>
  <c r="I5" i="107"/>
  <c r="K6" i="105"/>
  <c r="J6" i="105"/>
  <c r="I6" i="105"/>
  <c r="H6" i="105"/>
  <c r="A39" i="116"/>
  <c r="I5" i="116"/>
  <c r="D22" i="140"/>
  <c r="D24" i="140" s="1"/>
  <c r="C22" i="140"/>
  <c r="C24" i="140" s="1"/>
  <c r="B22" i="140"/>
  <c r="B24" i="140" s="1"/>
  <c r="D22" i="139"/>
  <c r="D24" i="139" s="1"/>
  <c r="C22" i="139"/>
  <c r="C24" i="139" s="1"/>
  <c r="B22" i="139"/>
  <c r="B24" i="139" s="1"/>
  <c r="E8" i="140" l="1"/>
  <c r="E10" i="140"/>
  <c r="E15" i="140"/>
  <c r="E20" i="140"/>
  <c r="E11" i="140"/>
  <c r="E16" i="140"/>
  <c r="E14" i="140"/>
  <c r="E19" i="140"/>
  <c r="E12" i="140"/>
  <c r="E18" i="140"/>
  <c r="E11" i="139"/>
  <c r="E12" i="139"/>
  <c r="E20" i="139"/>
  <c r="E10" i="139"/>
  <c r="E14" i="139"/>
  <c r="E18" i="139"/>
  <c r="E15" i="139"/>
  <c r="E19" i="139"/>
  <c r="E8" i="139"/>
  <c r="E16" i="139"/>
  <c r="E9" i="139"/>
  <c r="E13" i="139"/>
  <c r="E17" i="139"/>
  <c r="E9" i="140"/>
  <c r="E13" i="140"/>
  <c r="E17" i="140"/>
  <c r="E21" i="140"/>
  <c r="E21" i="139"/>
  <c r="G39" i="116"/>
  <c r="J43" i="116"/>
  <c r="I43" i="116"/>
  <c r="H46" i="116"/>
  <c r="H45" i="116"/>
  <c r="H44" i="116"/>
  <c r="D43" i="116"/>
  <c r="C43" i="116"/>
  <c r="B46" i="116"/>
  <c r="B45" i="116"/>
  <c r="B44" i="116"/>
  <c r="D33" i="133"/>
  <c r="D34" i="133"/>
  <c r="D35" i="133"/>
  <c r="F31" i="133"/>
  <c r="G31" i="133"/>
  <c r="H31" i="133"/>
  <c r="E31" i="133"/>
  <c r="D32" i="133"/>
  <c r="C20" i="133"/>
  <c r="F34" i="133" s="1"/>
  <c r="K23" i="133"/>
  <c r="K19" i="133"/>
  <c r="F19" i="133"/>
  <c r="F23" i="133"/>
  <c r="J24" i="133"/>
  <c r="I24" i="133"/>
  <c r="H24" i="133"/>
  <c r="G24" i="133"/>
  <c r="E24" i="133"/>
  <c r="D24" i="133"/>
  <c r="C24" i="133"/>
  <c r="B24" i="133"/>
  <c r="J23" i="133"/>
  <c r="I23" i="133"/>
  <c r="H23" i="133"/>
  <c r="G23" i="133"/>
  <c r="E23" i="133"/>
  <c r="D23" i="133"/>
  <c r="C23" i="133"/>
  <c r="B23" i="133"/>
  <c r="J22" i="133"/>
  <c r="I22" i="133"/>
  <c r="H22" i="133"/>
  <c r="G22" i="133"/>
  <c r="E22" i="133"/>
  <c r="D22" i="133"/>
  <c r="C22" i="133"/>
  <c r="B22" i="133"/>
  <c r="K21" i="133"/>
  <c r="J21" i="133"/>
  <c r="I21" i="133"/>
  <c r="H21" i="133"/>
  <c r="G21" i="133"/>
  <c r="E21" i="133"/>
  <c r="H35" i="133" s="1"/>
  <c r="D21" i="133"/>
  <c r="G35" i="133" s="1"/>
  <c r="C21" i="133"/>
  <c r="F35" i="133" s="1"/>
  <c r="B21" i="133"/>
  <c r="E35" i="133" s="1"/>
  <c r="J20" i="133"/>
  <c r="I20" i="133"/>
  <c r="H20" i="133"/>
  <c r="G20" i="133"/>
  <c r="E20" i="133"/>
  <c r="H34" i="133" s="1"/>
  <c r="D20" i="133"/>
  <c r="G34" i="133" s="1"/>
  <c r="B20" i="133"/>
  <c r="E34" i="133" s="1"/>
  <c r="J19" i="133"/>
  <c r="I19" i="133"/>
  <c r="H19" i="133"/>
  <c r="G19" i="133"/>
  <c r="E19" i="133"/>
  <c r="H33" i="133" s="1"/>
  <c r="D19" i="133"/>
  <c r="G33" i="133" s="1"/>
  <c r="C19" i="133"/>
  <c r="F33" i="133" s="1"/>
  <c r="B19" i="133"/>
  <c r="E33" i="133" s="1"/>
  <c r="J18" i="133"/>
  <c r="I18" i="133"/>
  <c r="H18" i="133"/>
  <c r="G18" i="133"/>
  <c r="E18" i="133"/>
  <c r="H32" i="133" s="1"/>
  <c r="D18" i="133"/>
  <c r="G32" i="133" s="1"/>
  <c r="C18" i="133"/>
  <c r="F32" i="133" s="1"/>
  <c r="B18" i="133"/>
  <c r="E32" i="133" s="1"/>
  <c r="F21" i="133" l="1"/>
  <c r="E22" i="139"/>
  <c r="E22" i="140"/>
  <c r="K24" i="133"/>
  <c r="K22" i="133"/>
  <c r="K20" i="133"/>
  <c r="K18" i="133"/>
  <c r="F20" i="133"/>
  <c r="F24" i="133"/>
  <c r="F18" i="133"/>
  <c r="F22" i="133"/>
  <c r="B18" i="128"/>
  <c r="R18" i="128"/>
  <c r="Q18" i="128"/>
  <c r="P18" i="128"/>
  <c r="O18" i="128"/>
  <c r="N18" i="128"/>
  <c r="M18" i="128"/>
  <c r="L18" i="128"/>
  <c r="K18" i="128"/>
  <c r="J18" i="128"/>
  <c r="I18" i="128"/>
  <c r="H18" i="128"/>
  <c r="G18" i="128"/>
  <c r="F18" i="128"/>
  <c r="E18" i="128"/>
  <c r="D18" i="128"/>
  <c r="C18" i="128"/>
  <c r="C25" i="122" l="1"/>
  <c r="C24" i="122"/>
  <c r="C23" i="122"/>
  <c r="C22" i="122"/>
  <c r="C21" i="122"/>
  <c r="C19" i="122"/>
  <c r="S25" i="122"/>
  <c r="R25" i="122"/>
  <c r="Q25" i="122"/>
  <c r="N25" i="122"/>
  <c r="M25" i="122"/>
  <c r="L25" i="122"/>
  <c r="K25" i="122"/>
  <c r="S24" i="122"/>
  <c r="R24" i="122"/>
  <c r="Q24" i="122"/>
  <c r="P24" i="122"/>
  <c r="N24" i="122"/>
  <c r="M24" i="122"/>
  <c r="L24" i="122"/>
  <c r="K24" i="122"/>
  <c r="S23" i="122"/>
  <c r="R23" i="122"/>
  <c r="Q23" i="122"/>
  <c r="N23" i="122"/>
  <c r="M23" i="122"/>
  <c r="L23" i="122"/>
  <c r="K23" i="122"/>
  <c r="R22" i="122"/>
  <c r="Q22" i="122"/>
  <c r="N22" i="122"/>
  <c r="M22" i="122"/>
  <c r="L22" i="122"/>
  <c r="K22" i="122"/>
  <c r="S21" i="122"/>
  <c r="R21" i="122"/>
  <c r="Q21" i="122"/>
  <c r="N21" i="122"/>
  <c r="M21" i="122"/>
  <c r="L21" i="122"/>
  <c r="K21" i="122"/>
  <c r="S20" i="122"/>
  <c r="R20" i="122"/>
  <c r="Q20" i="122"/>
  <c r="P20" i="122"/>
  <c r="N20" i="122"/>
  <c r="M20" i="122"/>
  <c r="L20" i="122"/>
  <c r="K20" i="122"/>
  <c r="S19" i="122"/>
  <c r="R19" i="122"/>
  <c r="Q19" i="122"/>
  <c r="N19" i="122"/>
  <c r="M19" i="122"/>
  <c r="L19" i="122"/>
  <c r="K19" i="122"/>
  <c r="P22" i="122"/>
  <c r="O22" i="122"/>
  <c r="P21" i="122"/>
  <c r="O21" i="122"/>
  <c r="O24" i="122"/>
  <c r="O20" i="122"/>
  <c r="P25" i="122"/>
  <c r="O25" i="122"/>
  <c r="P23" i="122"/>
  <c r="O23" i="122"/>
  <c r="J25" i="122"/>
  <c r="I25" i="122"/>
  <c r="H25" i="122"/>
  <c r="E25" i="122"/>
  <c r="D25" i="122"/>
  <c r="B25" i="122"/>
  <c r="J24" i="122"/>
  <c r="I24" i="122"/>
  <c r="H24" i="122"/>
  <c r="E24" i="122"/>
  <c r="D24" i="122"/>
  <c r="B24" i="122"/>
  <c r="J23" i="122"/>
  <c r="I23" i="122"/>
  <c r="H23" i="122"/>
  <c r="E23" i="122"/>
  <c r="D23" i="122"/>
  <c r="B23" i="122"/>
  <c r="J22" i="122"/>
  <c r="I22" i="122"/>
  <c r="H22" i="122"/>
  <c r="E22" i="122"/>
  <c r="D22" i="122"/>
  <c r="B22" i="122"/>
  <c r="J21" i="122"/>
  <c r="H21" i="122"/>
  <c r="E21" i="122"/>
  <c r="D21" i="122"/>
  <c r="J20" i="122"/>
  <c r="I20" i="122"/>
  <c r="H20" i="122"/>
  <c r="E20" i="122"/>
  <c r="D20" i="122"/>
  <c r="B20" i="122"/>
  <c r="J19" i="122"/>
  <c r="I19" i="122"/>
  <c r="H19" i="122"/>
  <c r="E19" i="122"/>
  <c r="D19" i="122"/>
  <c r="G22" i="122"/>
  <c r="G21" i="122"/>
  <c r="G20" i="122"/>
  <c r="G25" i="122"/>
  <c r="O19" i="122" l="1"/>
  <c r="P19" i="122"/>
  <c r="F25" i="122"/>
  <c r="G19" i="122"/>
  <c r="G23" i="122"/>
  <c r="F20" i="122"/>
  <c r="F22" i="122"/>
  <c r="F24" i="122"/>
  <c r="G24" i="122"/>
  <c r="F19" i="122"/>
  <c r="F21" i="122"/>
  <c r="F23" i="122"/>
  <c r="B24" i="120" l="1"/>
  <c r="C24" i="120"/>
  <c r="E11" i="120" l="1"/>
  <c r="E8" i="120"/>
  <c r="E14" i="120"/>
  <c r="E21" i="120"/>
  <c r="E20" i="120"/>
  <c r="E13" i="120"/>
  <c r="E18" i="120"/>
  <c r="E10" i="120"/>
  <c r="D24" i="120"/>
  <c r="E16" i="120"/>
  <c r="E9" i="120"/>
  <c r="E17" i="120"/>
  <c r="E12" i="120"/>
  <c r="E19" i="120"/>
  <c r="E15" i="120"/>
  <c r="E22" i="120" l="1"/>
  <c r="K52" i="105"/>
  <c r="E31" i="116"/>
  <c r="F35" i="116" l="1"/>
  <c r="D23" i="141" s="1"/>
  <c r="E35" i="116"/>
  <c r="C23" i="141" s="1"/>
  <c r="F31" i="116"/>
  <c r="E32" i="116"/>
  <c r="F32" i="116"/>
  <c r="F33" i="116"/>
  <c r="F30" i="116"/>
  <c r="D31" i="116"/>
  <c r="D32" i="116"/>
  <c r="D33" i="116"/>
  <c r="D30" i="116"/>
  <c r="E30" i="116"/>
  <c r="H28" i="116"/>
  <c r="F23" i="140" s="1"/>
  <c r="D46" i="116"/>
  <c r="H26" i="116"/>
  <c r="H25" i="116"/>
  <c r="H24" i="116"/>
  <c r="H23" i="116"/>
  <c r="H21" i="116"/>
  <c r="F23" i="139" s="1"/>
  <c r="D45" i="116"/>
  <c r="H19" i="116"/>
  <c r="H18" i="116"/>
  <c r="H17" i="116"/>
  <c r="H16" i="116"/>
  <c r="H10" i="116"/>
  <c r="H11" i="116"/>
  <c r="H12" i="116"/>
  <c r="F23" i="120"/>
  <c r="H9" i="116"/>
  <c r="E36" i="116" l="1"/>
  <c r="C11" i="163" s="1"/>
  <c r="D36" i="116"/>
  <c r="B11" i="163" s="1"/>
  <c r="F36" i="116"/>
  <c r="D11" i="163" s="1"/>
  <c r="H35" i="116"/>
  <c r="F23" i="141" s="1"/>
  <c r="H31" i="116"/>
  <c r="H33" i="116"/>
  <c r="H22" i="116"/>
  <c r="F11" i="161" s="1"/>
  <c r="C45" i="116"/>
  <c r="H32" i="116"/>
  <c r="H30" i="116"/>
  <c r="E10" i="163" l="1"/>
  <c r="E7" i="163"/>
  <c r="E8" i="163"/>
  <c r="E9" i="163"/>
  <c r="F24" i="139"/>
  <c r="G24" i="116"/>
  <c r="G28" i="116"/>
  <c r="G25" i="116"/>
  <c r="G23" i="116"/>
  <c r="G26" i="116"/>
  <c r="G27" i="116"/>
  <c r="D44" i="116"/>
  <c r="D47" i="116" s="1"/>
  <c r="J44" i="116"/>
  <c r="J45" i="116"/>
  <c r="J46" i="116"/>
  <c r="H29" i="116"/>
  <c r="F11" i="162" s="1"/>
  <c r="C46" i="116"/>
  <c r="C44" i="116"/>
  <c r="H15" i="116"/>
  <c r="F11" i="126" s="1"/>
  <c r="E11" i="163" l="1"/>
  <c r="G29" i="116"/>
  <c r="F24" i="120"/>
  <c r="F24" i="140"/>
  <c r="C47" i="116"/>
  <c r="I44" i="116"/>
  <c r="G31" i="116"/>
  <c r="G33" i="116"/>
  <c r="G35" i="116"/>
  <c r="G30" i="116"/>
  <c r="G32" i="116"/>
  <c r="G34" i="116"/>
  <c r="J47" i="116"/>
  <c r="H36" i="116"/>
  <c r="F11" i="163" s="1"/>
  <c r="I46" i="116"/>
  <c r="I45" i="116"/>
  <c r="G36" i="116" l="1"/>
  <c r="F24" i="141"/>
  <c r="I47" i="116"/>
  <c r="F16" i="140"/>
  <c r="F16" i="139"/>
  <c r="F16" i="120"/>
  <c r="F14" i="140"/>
  <c r="F14" i="139"/>
  <c r="F14" i="120"/>
  <c r="E28" i="107"/>
  <c r="F28" i="107"/>
  <c r="E29" i="107"/>
  <c r="F29" i="107"/>
  <c r="E30" i="107"/>
  <c r="F30" i="107"/>
  <c r="F27" i="107"/>
  <c r="E27" i="107"/>
  <c r="D28" i="107"/>
  <c r="D29" i="107"/>
  <c r="K28" i="105"/>
  <c r="G28" i="105"/>
  <c r="F32" i="107" l="1"/>
  <c r="D32" i="107"/>
  <c r="B8" i="141" s="1"/>
  <c r="E32" i="107"/>
  <c r="B16" i="141"/>
  <c r="D16" i="141"/>
  <c r="C10" i="141"/>
  <c r="B9" i="141"/>
  <c r="B18" i="141"/>
  <c r="B14" i="141"/>
  <c r="D14" i="141"/>
  <c r="D20" i="141"/>
  <c r="B19" i="141"/>
  <c r="D18" i="141"/>
  <c r="B17" i="141"/>
  <c r="B15" i="141"/>
  <c r="B13" i="141"/>
  <c r="D12" i="141"/>
  <c r="B12" i="141"/>
  <c r="F12" i="141"/>
  <c r="C12" i="141"/>
  <c r="B11" i="141"/>
  <c r="D10" i="141"/>
  <c r="B10" i="141"/>
  <c r="D9" i="141"/>
  <c r="F9" i="140"/>
  <c r="B20" i="141"/>
  <c r="B21" i="141"/>
  <c r="F20" i="120"/>
  <c r="F20" i="139"/>
  <c r="F20" i="140"/>
  <c r="C20" i="141"/>
  <c r="F18" i="120"/>
  <c r="F18" i="139"/>
  <c r="F18" i="140"/>
  <c r="F12" i="120"/>
  <c r="F12" i="139"/>
  <c r="F12" i="140"/>
  <c r="F10" i="120"/>
  <c r="F10" i="139"/>
  <c r="F10" i="140"/>
  <c r="D8" i="141"/>
  <c r="F9" i="139"/>
  <c r="F9" i="120"/>
  <c r="H18" i="107"/>
  <c r="H12" i="107"/>
  <c r="H24" i="107"/>
  <c r="H27" i="107"/>
  <c r="H11" i="107"/>
  <c r="H17" i="107"/>
  <c r="H23" i="107"/>
  <c r="H26" i="107"/>
  <c r="F8" i="140" s="1"/>
  <c r="H28" i="107"/>
  <c r="H10" i="107"/>
  <c r="F8" i="120"/>
  <c r="H16" i="107"/>
  <c r="H20" i="107"/>
  <c r="F8" i="139" s="1"/>
  <c r="H22" i="107"/>
  <c r="H29" i="107"/>
  <c r="H15" i="107"/>
  <c r="H21" i="107"/>
  <c r="H30" i="107"/>
  <c r="G48" i="105"/>
  <c r="K10" i="105"/>
  <c r="K11" i="105"/>
  <c r="K13" i="105"/>
  <c r="K14" i="105"/>
  <c r="K16" i="105"/>
  <c r="K17" i="105"/>
  <c r="K20" i="105"/>
  <c r="K21" i="105"/>
  <c r="K24" i="105"/>
  <c r="K25" i="105"/>
  <c r="K29" i="105"/>
  <c r="K30" i="105"/>
  <c r="K32" i="105"/>
  <c r="K33" i="105"/>
  <c r="K35" i="105"/>
  <c r="K36" i="105"/>
  <c r="K38" i="105"/>
  <c r="K39" i="105"/>
  <c r="K41" i="105"/>
  <c r="K42" i="105"/>
  <c r="K44" i="105"/>
  <c r="K46" i="105"/>
  <c r="K47" i="105"/>
  <c r="K8" i="105"/>
  <c r="K7" i="105"/>
  <c r="G16" i="105"/>
  <c r="G20" i="105"/>
  <c r="G21" i="105"/>
  <c r="G24" i="105"/>
  <c r="G25" i="105"/>
  <c r="G29" i="105"/>
  <c r="G30" i="105"/>
  <c r="G32" i="105"/>
  <c r="G33" i="105"/>
  <c r="G35" i="105"/>
  <c r="G36" i="105"/>
  <c r="G38" i="105"/>
  <c r="G39" i="105"/>
  <c r="G41" i="105"/>
  <c r="G42" i="105"/>
  <c r="G44" i="105"/>
  <c r="G46" i="105"/>
  <c r="G47" i="105"/>
  <c r="G52" i="105"/>
  <c r="G14" i="105"/>
  <c r="G13" i="105"/>
  <c r="G11" i="105"/>
  <c r="G10" i="105"/>
  <c r="G8" i="105"/>
  <c r="H32" i="107" l="1"/>
  <c r="F8" i="141" s="1"/>
  <c r="G31" i="107"/>
  <c r="C8" i="141"/>
  <c r="F10" i="141"/>
  <c r="F9" i="141"/>
  <c r="F18" i="141"/>
  <c r="C18" i="141"/>
  <c r="F16" i="141"/>
  <c r="C16" i="141"/>
  <c r="B22" i="141"/>
  <c r="B24" i="141" s="1"/>
  <c r="F14" i="141"/>
  <c r="C14" i="141"/>
  <c r="D22" i="141"/>
  <c r="E9" i="141" s="1"/>
  <c r="C9" i="141"/>
  <c r="K48" i="105"/>
  <c r="K40" i="105"/>
  <c r="K12" i="105"/>
  <c r="K15" i="105"/>
  <c r="G23" i="105"/>
  <c r="G27" i="105"/>
  <c r="G31" i="105"/>
  <c r="G40" i="105"/>
  <c r="G43" i="105"/>
  <c r="G34" i="105"/>
  <c r="F20" i="141"/>
  <c r="G28" i="107"/>
  <c r="G30" i="107"/>
  <c r="G29" i="107"/>
  <c r="G27" i="107"/>
  <c r="K9" i="105"/>
  <c r="K27" i="105"/>
  <c r="K34" i="105"/>
  <c r="G15" i="105"/>
  <c r="K23" i="105"/>
  <c r="K43" i="105"/>
  <c r="G12" i="105"/>
  <c r="K31" i="105"/>
  <c r="G37" i="105"/>
  <c r="K37" i="105"/>
  <c r="G9" i="105"/>
  <c r="G32" i="107" l="1"/>
  <c r="C22" i="141"/>
  <c r="C24" i="141" s="1"/>
  <c r="E18" i="141"/>
  <c r="E8" i="141"/>
  <c r="E19" i="141"/>
  <c r="E14" i="141"/>
  <c r="E15" i="141"/>
  <c r="E13" i="141"/>
  <c r="E16" i="141"/>
  <c r="E12" i="141"/>
  <c r="E11" i="141"/>
  <c r="E17" i="141"/>
  <c r="E10" i="141"/>
  <c r="E20" i="141"/>
  <c r="E21" i="141"/>
  <c r="D24" i="141"/>
  <c r="E22" i="141" l="1"/>
</calcChain>
</file>

<file path=xl/sharedStrings.xml><?xml version="1.0" encoding="utf-8"?>
<sst xmlns="http://schemas.openxmlformats.org/spreadsheetml/2006/main" count="1570" uniqueCount="319">
  <si>
    <t>Celkem</t>
  </si>
  <si>
    <t>Praha</t>
  </si>
  <si>
    <t>Česká republika</t>
  </si>
  <si>
    <t>Celkem ČR</t>
  </si>
  <si>
    <t>VO</t>
  </si>
  <si>
    <t>SO</t>
  </si>
  <si>
    <t>MO</t>
  </si>
  <si>
    <t>DOM</t>
  </si>
  <si>
    <t>Pražská plynárenská Distribuce, a.s.</t>
  </si>
  <si>
    <t>Jihočeský</t>
  </si>
  <si>
    <t>Jihomoravský</t>
  </si>
  <si>
    <t>Karlovarský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</si>
  <si>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</si>
  <si>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</si>
  <si>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</si>
  <si>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</si>
  <si>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</si>
  <si>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</si>
  <si>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</si>
  <si>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</si>
  <si>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</si>
  <si>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PP Distribuce</t>
  </si>
  <si>
    <t>E.ON Distribuce</t>
  </si>
  <si>
    <t>Spotřeba plynu v ČR</t>
  </si>
  <si>
    <t>E.ON Distribuce, a.s.</t>
  </si>
  <si>
    <t>do ČR</t>
  </si>
  <si>
    <t>z ČR</t>
  </si>
  <si>
    <t>přes HPS</t>
  </si>
  <si>
    <t>přes PPL</t>
  </si>
  <si>
    <t>celkem</t>
  </si>
  <si>
    <t>ze ZP</t>
  </si>
  <si>
    <t>do ZP</t>
  </si>
  <si>
    <t>z VP do DS</t>
  </si>
  <si>
    <t>ostatní plyn</t>
  </si>
  <si>
    <t>celkem ČR</t>
  </si>
  <si>
    <t>VS</t>
  </si>
  <si>
    <t>Ostatní společnosti</t>
  </si>
  <si>
    <t>Podíl</t>
  </si>
  <si>
    <t>Ostatní společnosti *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</si>
  <si>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</si>
  <si>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</si>
  <si>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</si>
  <si>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</si>
  <si>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</si>
  <si>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</si>
  <si>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 xml:space="preserve">Olomoucký kraj </t>
  </si>
  <si>
    <t xml:space="preserve">Pardubický kraj </t>
  </si>
  <si>
    <t>Plzeňský kraj</t>
  </si>
  <si>
    <t>Středočeský kraj</t>
  </si>
  <si>
    <t xml:space="preserve">Ústecký kraj </t>
  </si>
  <si>
    <t>Kraj Vysočina</t>
  </si>
  <si>
    <t>Zlínský kraj</t>
  </si>
  <si>
    <t>Tok plynu ze 
zásobníku plynu, které náleží do plynárenské soustavy ČR</t>
  </si>
  <si>
    <t>Tok plynu do 
zásobníku plynu, které náleží do plynárenské soustavy ČR</t>
  </si>
  <si>
    <t>I. čtvrtletí</t>
  </si>
  <si>
    <t>Tok plynu do/z plynárenské soustavy ČR</t>
  </si>
  <si>
    <t>MND GS</t>
  </si>
  <si>
    <t>Výroba plynu 
v ČR</t>
  </si>
  <si>
    <t>saldo 
do/z ČR</t>
  </si>
  <si>
    <t>saldo 
ze/do ZP</t>
  </si>
  <si>
    <t>spotřeba 
v RDS</t>
  </si>
  <si>
    <t>stav zásob v ZP celkem</t>
  </si>
  <si>
    <t>Celkem v ČR</t>
  </si>
  <si>
    <t>II. čtvrtletí</t>
  </si>
  <si>
    <t>IV. čtvrtletí</t>
  </si>
  <si>
    <t>I. pololetí</t>
  </si>
  <si>
    <t>II. pololetí</t>
  </si>
  <si>
    <t>Spotřeba plynu</t>
  </si>
  <si>
    <t>Podíl jednotlivých měsíců na celkové spotřebě plynu</t>
  </si>
  <si>
    <t xml:space="preserve">Vlastní spotřeba (VS)
 výrobců plynu </t>
  </si>
  <si>
    <t xml:space="preserve">        Spotřeba plynu podle krajů (MWh)</t>
  </si>
  <si>
    <t xml:space="preserve">       Průměrná teplota ovzduší podle krajů (°C)</t>
  </si>
  <si>
    <t>Maximum</t>
  </si>
  <si>
    <t>Minimum</t>
  </si>
  <si>
    <t>Průměr</t>
  </si>
  <si>
    <t>III. čtvrtletí</t>
  </si>
  <si>
    <t>Spotřeba plynu
v ČR</t>
  </si>
  <si>
    <t>Moravia GS</t>
  </si>
  <si>
    <t xml:space="preserve"> Podíl spotřeby plynu podle plynárenských společností</t>
  </si>
  <si>
    <t>Maximální a minimální teplota ovzduší 
podle území plynárenských společností (°C)</t>
  </si>
  <si>
    <t>zákazníci</t>
  </si>
  <si>
    <t xml:space="preserve"> Jihočeský</t>
  </si>
  <si>
    <t xml:space="preserve"> Jihomoravský</t>
  </si>
  <si>
    <t xml:space="preserve"> Karlovarský</t>
  </si>
  <si>
    <t xml:space="preserve"> Liberecký</t>
  </si>
  <si>
    <t xml:space="preserve"> Moravskoslezský</t>
  </si>
  <si>
    <t xml:space="preserve"> Olomoucký</t>
  </si>
  <si>
    <t xml:space="preserve"> Pardubický</t>
  </si>
  <si>
    <t xml:space="preserve"> Plzeňský</t>
  </si>
  <si>
    <t xml:space="preserve"> Praha</t>
  </si>
  <si>
    <t xml:space="preserve"> Středočeský</t>
  </si>
  <si>
    <t xml:space="preserve"> Ústecký</t>
  </si>
  <si>
    <t xml:space="preserve"> Vysočina</t>
  </si>
  <si>
    <t xml:space="preserve"> Zlínský</t>
  </si>
  <si>
    <t xml:space="preserve"> Celkem</t>
  </si>
  <si>
    <t xml:space="preserve"> Celkem ČR</t>
  </si>
  <si>
    <t xml:space="preserve"> PP Distribuce</t>
  </si>
  <si>
    <t xml:space="preserve"> E.ON Distribuce</t>
  </si>
  <si>
    <t xml:space="preserve"> Ostatní společnosti</t>
  </si>
  <si>
    <t>zákazníci připojeni přímo k PS</t>
  </si>
  <si>
    <t>MND Gas Storage a.s.</t>
  </si>
  <si>
    <t>SPP Storage, s.r.o.</t>
  </si>
  <si>
    <t>Moravia Gas Storage a.s.</t>
  </si>
  <si>
    <t>výroba plynu (VS)</t>
  </si>
  <si>
    <t>GasNet</t>
  </si>
  <si>
    <t>innogy GS</t>
  </si>
  <si>
    <t>GasNet, s.r.o.</t>
  </si>
  <si>
    <t xml:space="preserve"> GasNet</t>
  </si>
  <si>
    <t>innogy Gas Storage, s.r.o.</t>
  </si>
  <si>
    <t>Hlavní město Praha</t>
  </si>
  <si>
    <t xml:space="preserve"> Královéhradecký</t>
  </si>
  <si>
    <t>Královéhradecký</t>
  </si>
  <si>
    <t>CNG</t>
  </si>
  <si>
    <t>Bilanční rozdíl 
v přepravní soustavě</t>
  </si>
  <si>
    <t>OP+VS+PKS</t>
  </si>
  <si>
    <t xml:space="preserve"> OP+VS+PKS</t>
  </si>
  <si>
    <t>Plyn pro pohon KS</t>
  </si>
  <si>
    <t>VS+PKS</t>
  </si>
  <si>
    <t>Hraniční předávací stanice (HPS)</t>
  </si>
  <si>
    <t>Kompresní stanice (KS)</t>
  </si>
  <si>
    <t>Tok plynu v přepravní soustavě
(PS)</t>
  </si>
  <si>
    <t>Spotřeba zákazníků připojených přímo k PS</t>
  </si>
  <si>
    <t>Tok plynu do plynárenské 
soustavy ČR přes PPL</t>
  </si>
  <si>
    <t>Předávací stanice</t>
  </si>
  <si>
    <t>Přeshraniční plynovod (PPL)</t>
  </si>
  <si>
    <t>Tok plynu z plynárenské 
soustavy ČR přes PPL</t>
  </si>
  <si>
    <t>Tok plynu v lokální distribuční soustavě (LDS)</t>
  </si>
  <si>
    <t>Spotřeba zákazníků připojených k LDS, která není napojena na RDS</t>
  </si>
  <si>
    <t>Výroba plynu v ČR (VP)</t>
  </si>
  <si>
    <t>* Ostatní společnosti zahrnují dodávky zákazníkům připojených přímo na přepravní soustavu a plyn pro pohon kompresních stanic (PKS) společnosti NET4GAS, s.r.o., dodávky v ostrovních LDS (nejsou zahrnuty v RDS), všechny lokální distribuční soustavy, které jsou napojeny na RDS (uveden pouze počet zákazníků a stanice CNG, spotřeba plynu již zahrnuta v RDS) a vlastní spotřebu (VS) výrobců plynu.</t>
  </si>
  <si>
    <t>±1,0</t>
  </si>
  <si>
    <t>* Prognóza spotřeby plynu na rok 2020 byla zpracována v prosinci 2019.</t>
  </si>
  <si>
    <r>
      <rPr>
        <vertAlign val="superscript"/>
        <sz val="8"/>
        <rFont val="Calibri"/>
        <family val="2"/>
        <charset val="238"/>
        <scheme val="minor"/>
      </rPr>
      <t>2)</t>
    </r>
    <r>
      <rPr>
        <sz val="8"/>
        <rFont val="Calibri"/>
        <family val="2"/>
        <charset val="238"/>
        <scheme val="minor"/>
      </rPr>
      <t xml:space="preserve"> dlouhodobý teplotní normál</t>
    </r>
  </si>
  <si>
    <r>
      <rPr>
        <vertAlign val="superscript"/>
        <sz val="8"/>
        <rFont val="Calibri"/>
        <family val="2"/>
        <charset val="238"/>
        <scheme val="minor"/>
      </rPr>
      <t xml:space="preserve">3) </t>
    </r>
    <r>
      <rPr>
        <sz val="8"/>
        <rFont val="Calibri"/>
        <family val="2"/>
        <charset val="238"/>
        <scheme val="minor"/>
      </rPr>
      <t>odchylka od dlouhodobého teplotního normálu</t>
    </r>
  </si>
  <si>
    <t>3. Plynárenská soustava</t>
  </si>
  <si>
    <t>Bilanční rozdíl v PS</t>
  </si>
  <si>
    <t>3.1. Čtvrtletní bilance plynárenské soustavy ČR</t>
  </si>
  <si>
    <t>3.2. Bilance plynárenské soustavy ČR v průběhu roku</t>
  </si>
  <si>
    <t>4.1. Spotřeba zemního plynu v ČR v průběhu roku</t>
  </si>
  <si>
    <t>4. Spotřeba zemního plynu</t>
  </si>
  <si>
    <t>4.2. Spotřeba zemního plynu v ČR podle kategorií zákazníků v průběhu roku</t>
  </si>
  <si>
    <t>4.3. Denní průběh spotřeb zemního plynu v ČR</t>
  </si>
  <si>
    <t>5.1. Spotřeba zemního plynu podle kategorií zákazníků v ČR</t>
  </si>
  <si>
    <t>Obsah</t>
  </si>
  <si>
    <t>Úvod</t>
  </si>
  <si>
    <t>5. Spotřeba zemního plynu podle distribučních soustav</t>
  </si>
  <si>
    <t>6. Spotřeba zemního plynu podle krajů</t>
  </si>
  <si>
    <t>Compressed Natural Gas (stlačený zemní plyn)</t>
  </si>
  <si>
    <t>ČHMÚ</t>
  </si>
  <si>
    <t>Český hydrometeorologický ústav</t>
  </si>
  <si>
    <t>Domácnosti (kategorie zákazníků)</t>
  </si>
  <si>
    <t>DS</t>
  </si>
  <si>
    <t>Distribuční soustava</t>
  </si>
  <si>
    <t>DTG</t>
  </si>
  <si>
    <t>Denní teplotní gradient (změna spotřeby plynu při jednotkové změně teploty)</t>
  </si>
  <si>
    <t>Společnost E.ON Distribuce, a.s. - provozovatel regionální distribuční soustavy</t>
  </si>
  <si>
    <t xml:space="preserve">Společnost GasNet, s.r.o. - provozovatel regionální distribuční soustavy </t>
  </si>
  <si>
    <t>HPS</t>
  </si>
  <si>
    <t>Hraniční předávací stanice</t>
  </si>
  <si>
    <t>Společnost innogy Gas Storage, s.r.o. - provozovatel zásobníků plynu</t>
  </si>
  <si>
    <t>KS</t>
  </si>
  <si>
    <t>Kompresní stanice</t>
  </si>
  <si>
    <t>LDS</t>
  </si>
  <si>
    <t>Lokální distribuční soustava</t>
  </si>
  <si>
    <t>Společnost MND Gas Storage a.s. - provozovatel zásobníku plynu</t>
  </si>
  <si>
    <t>Maloodběratelé (kategorie zákazníků)</t>
  </si>
  <si>
    <t>Společnost Moravia Gas Storage a.s. - provozovatel zásobníku plynu</t>
  </si>
  <si>
    <t>NET4GAS</t>
  </si>
  <si>
    <t>Společnost NET4GAS, s.r.o. - provozovatel přepravní plynárenské soustavy</t>
  </si>
  <si>
    <t>Normál</t>
  </si>
  <si>
    <t>Dlouhodobý teplotní normál vytvořený pro plynárenství ČHMÚ</t>
  </si>
  <si>
    <t>Odchylka</t>
  </si>
  <si>
    <t>Odchylka průměrné teploty od dlouhodobého teplotního normálu</t>
  </si>
  <si>
    <t>OP</t>
  </si>
  <si>
    <t>Ostatní plyn (zahrnuje vlastní spotřebu, ztráty a změnu akumulace na distribučních soustavách)</t>
  </si>
  <si>
    <t>NET4GAS, s.r.o., všechny LDS, výrobci plynu</t>
  </si>
  <si>
    <t>PDS</t>
  </si>
  <si>
    <t>Provozovatelé distribučních soustav</t>
  </si>
  <si>
    <t>PKS</t>
  </si>
  <si>
    <t>Plyn pro pohon kompresních stanic na přepravní soustavě</t>
  </si>
  <si>
    <t>POD</t>
  </si>
  <si>
    <t>Podnikatelé</t>
  </si>
  <si>
    <t>Společnost Pražská plynárenská Distribuce, a.s. - provozovatel regionální distribuční soustavy</t>
  </si>
  <si>
    <t>PPE</t>
  </si>
  <si>
    <t>Paroplynová elektrárna</t>
  </si>
  <si>
    <t>PPL</t>
  </si>
  <si>
    <t>Přeshraniční plynovod</t>
  </si>
  <si>
    <t>PPS</t>
  </si>
  <si>
    <t>Provozovatel přepravní soustavy</t>
  </si>
  <si>
    <t>Přepočet</t>
  </si>
  <si>
    <t>PS</t>
  </si>
  <si>
    <t>Přepravní soustava</t>
  </si>
  <si>
    <t>RDS</t>
  </si>
  <si>
    <t>Regionální distribuční soustava</t>
  </si>
  <si>
    <t>Skutečnost</t>
  </si>
  <si>
    <t>Skutečně naměřená spotřeba zemního plynu</t>
  </si>
  <si>
    <t>Střední odběratelé (kategorie zákazníků)</t>
  </si>
  <si>
    <t>Velkoodběratelé (kategorie zákazníků)</t>
  </si>
  <si>
    <t>VP</t>
  </si>
  <si>
    <t>Výroba plynu</t>
  </si>
  <si>
    <t>Vlastní spotřeba výrobců plynu</t>
  </si>
  <si>
    <t>Zákazníci</t>
  </si>
  <si>
    <t>Spotřeba plynu zákazníků ve všech kategoriích odběru</t>
  </si>
  <si>
    <t>ZP</t>
  </si>
  <si>
    <t>Zásobník plynu</t>
  </si>
  <si>
    <t>2. Komentář</t>
  </si>
  <si>
    <t>Přepočtená spotřeba zemního plynu na teplotní podmínky dlouhodobého teplotního normálu</t>
  </si>
  <si>
    <t>Tok plynu ze/do ZP, které náleží do plynárenské soustavy ČR</t>
  </si>
  <si>
    <t>PLS</t>
  </si>
  <si>
    <t>Plynárenská soustava</t>
  </si>
  <si>
    <t>Prognóza spotřeby plynu *</t>
  </si>
  <si>
    <t>Teplota 
ovzduší
 v ČR</t>
  </si>
  <si>
    <t>Spotřeba plynu 
na výrobu 
elektřiny</t>
  </si>
  <si>
    <t>Skutečná spotřeba 
plynu v ČR</t>
  </si>
  <si>
    <t>Přepočtená spotřeba 
plynu v ČR</t>
  </si>
  <si>
    <t>Teplota ovzduší v ČR (°C)</t>
  </si>
  <si>
    <r>
      <rPr>
        <vertAlign val="superscript"/>
        <sz val="8"/>
        <rFont val="Calibri"/>
        <family val="2"/>
        <charset val="238"/>
        <scheme val="minor"/>
      </rPr>
      <t xml:space="preserve">1) </t>
    </r>
    <r>
      <rPr>
        <sz val="8"/>
        <rFont val="Calibri"/>
        <family val="2"/>
        <charset val="238"/>
        <scheme val="minor"/>
      </rPr>
      <t>podíl spotřeby plynárenských společností 
    na celkové spotřebě v ČR</t>
    </r>
  </si>
  <si>
    <r>
      <rPr>
        <vertAlign val="superscript"/>
        <sz val="8"/>
        <rFont val="Calibri"/>
        <family val="2"/>
        <charset val="238"/>
        <scheme val="minor"/>
      </rPr>
      <t xml:space="preserve">1) </t>
    </r>
    <r>
      <rPr>
        <sz val="8"/>
        <rFont val="Calibri"/>
        <family val="2"/>
        <charset val="238"/>
        <scheme val="minor"/>
      </rPr>
      <t>podíl spotřeby kraje na celkové spotřebě 
   zákazníků v ČR</t>
    </r>
  </si>
  <si>
    <t>Tok plynu 
z plynárenské soustavy 
ČR přes HPS</t>
  </si>
  <si>
    <t>Tok plynu 
do plynárenské soustavy 
ČR přes HPS</t>
  </si>
  <si>
    <t>Spotřeba zákazníků
připojených 
k RDS a LDS</t>
  </si>
  <si>
    <t>Ostatní plyn (vlastní spotřeba, 
ztráty, změna akumulace 
v RDS)</t>
  </si>
  <si>
    <t>1. Zkratky a pojmy</t>
  </si>
  <si>
    <t>Denní fyzické množství plynu pro pohon kompresních stanic a ostatní plyn, který představuje neměřené hodnoty rozdílového množství celkové bilance PS</t>
  </si>
  <si>
    <t xml:space="preserve">  Průměrná teplota ovzduší podle plynárenských společností (°C)</t>
  </si>
  <si>
    <t>Období</t>
  </si>
  <si>
    <t>Počet zákazníků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</si>
  <si>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</si>
  <si>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</si>
  <si>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</si>
  <si>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</si>
  <si>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</si>
  <si>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</si>
  <si>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</si>
  <si>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</si>
  <si>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</si>
  <si>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</si>
  <si>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</si>
  <si>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</si>
  <si>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Rok</t>
  </si>
  <si>
    <t>Meziroční změna</t>
  </si>
  <si>
    <t>Max.</t>
  </si>
  <si>
    <t>Min.</t>
  </si>
  <si>
    <t>Den</t>
  </si>
  <si>
    <t>Maximum při teplotě</t>
  </si>
  <si>
    <t>Minimum při teplotě</t>
  </si>
  <si>
    <t>Denní průměr</t>
  </si>
  <si>
    <t>Dlouhodobý DTG</t>
  </si>
  <si>
    <t>Aktuální DTG</t>
  </si>
  <si>
    <t>Mod. spotřeba při 0°C</t>
  </si>
  <si>
    <t>Mod. spotřeba při -12°C</t>
  </si>
  <si>
    <t>Průměrná teplota</t>
  </si>
  <si>
    <t>Kategorie</t>
  </si>
  <si>
    <t>Plynárenské společnosti</t>
  </si>
  <si>
    <t>Počet 
zákazníků</t>
  </si>
  <si>
    <r>
      <t>Podíl</t>
    </r>
    <r>
      <rPr>
        <vertAlign val="superscript"/>
        <sz val="8"/>
        <rFont val="Calibri"/>
        <family val="2"/>
        <charset val="238"/>
        <scheme val="minor"/>
      </rPr>
      <t>1)</t>
    </r>
  </si>
  <si>
    <r>
      <t>Normál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</si>
  <si>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>Odchylka</t>
    </r>
    <r>
      <rPr>
        <vertAlign val="superscript"/>
        <sz val="8"/>
        <color theme="1"/>
        <rFont val="Calibri"/>
        <family val="2"/>
        <charset val="238"/>
        <scheme val="minor"/>
      </rPr>
      <t>3)</t>
    </r>
  </si>
  <si>
    <t>Teplota ovzduší</t>
  </si>
  <si>
    <t xml:space="preserve">                           Kraje</t>
  </si>
  <si>
    <t>Ložiskové zásobníky</t>
  </si>
  <si>
    <t>Kavernové zásobníky</t>
  </si>
  <si>
    <t>Aquiferové zásobníky</t>
  </si>
  <si>
    <t>Tranzitní soustava</t>
  </si>
  <si>
    <t>Vnitrostátní přepravní soustava</t>
  </si>
  <si>
    <t>Napojení zásobníků k PS</t>
  </si>
  <si>
    <t>6.1. Spotřeba zemního plynu: Jihočeský a Jihomoravský kraj</t>
  </si>
  <si>
    <t>6.2. Spotřeba zemního plynu: Karlovarský a Královéhradecký kraj</t>
  </si>
  <si>
    <t>6.7. Spotřeba zemního plynu: Kraj Vysočina a Zlínský kraj</t>
  </si>
  <si>
    <t>6.3. Spotřeba zemního plynu: Liberecký a Moravskoslezský kraj</t>
  </si>
  <si>
    <t>6.4. Spotřeba zemního plynu: Olomoucký a Pardubický kraj</t>
  </si>
  <si>
    <t>6.6. Spotřeba zemního plynu: Středočeský a Ústecký kraj</t>
  </si>
  <si>
    <t>6.12. Spotřeba zemního plynu podle krajů v ČR v průběhu roku</t>
  </si>
  <si>
    <t>Přepravní soustava a zásobníky plynu ČR</t>
  </si>
  <si>
    <t>Toky plynu v plynárenské soustavě ČR</t>
  </si>
  <si>
    <t>Bilanční rozdíl
v přepravní soustavě</t>
  </si>
  <si>
    <r>
      <t xml:space="preserve">Výroba plynu
v ČR
</t>
    </r>
    <r>
      <rPr>
        <sz val="8"/>
        <color theme="1" tint="0.34998626667073579"/>
        <rFont val="Calibri"/>
        <family val="2"/>
        <charset val="238"/>
        <scheme val="minor"/>
      </rPr>
      <t>(včetně VS)</t>
    </r>
  </si>
  <si>
    <t>saldo
ze/do ZP</t>
  </si>
  <si>
    <t>saldo
do/z ČR</t>
  </si>
  <si>
    <t>Tok plynu do/z
plynárenské soustavy ČR</t>
  </si>
  <si>
    <t>Tok plynu ze/do ZP,
které náleží do PLS ČR</t>
  </si>
  <si>
    <t>5.2. Spotřeba zemního plynu u společnosti PP Distribuce</t>
  </si>
  <si>
    <t>5.3. Spotřeba zemního plynu u společnosti GasNet</t>
  </si>
  <si>
    <t>5.4. Spotřeba zemního plynu u společnosti E.ON Distribuce</t>
  </si>
  <si>
    <t>5.5. Spotřeba zemního plynu u ostatních společností</t>
  </si>
  <si>
    <t>5.10. Spotřeba zemního plynu podle plynárenských soustav v průběhu roku</t>
  </si>
  <si>
    <t>Meziroční změna spotřeby</t>
  </si>
  <si>
    <t>6.5. Spotřeba zemního plynu: Plzeňský kraj a Hlavní město Praha</t>
  </si>
  <si>
    <r>
      <t>[tis.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]</t>
    </r>
  </si>
  <si>
    <t>[MWh]</t>
  </si>
  <si>
    <r>
      <t>[mil.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]</t>
    </r>
  </si>
  <si>
    <t>[GWh]</t>
  </si>
  <si>
    <t>[°C]</t>
  </si>
  <si>
    <r>
      <t>[mil. m</t>
    </r>
    <r>
      <rPr>
        <vertAlign val="superscript"/>
        <sz val="8"/>
        <rFont val="Calibri"/>
        <family val="2"/>
        <charset val="238"/>
        <scheme val="minor"/>
      </rPr>
      <t>3</t>
    </r>
    <r>
      <rPr>
        <sz val="8"/>
        <rFont val="Calibri"/>
        <family val="2"/>
        <charset val="238"/>
        <scheme val="minor"/>
      </rPr>
      <t>]</t>
    </r>
  </si>
  <si>
    <r>
      <t>[tis. m</t>
    </r>
    <r>
      <rPr>
        <vertAlign val="superscript"/>
        <sz val="8"/>
        <rFont val="Calibri"/>
        <family val="2"/>
        <charset val="238"/>
        <scheme val="minor"/>
      </rPr>
      <t>3</t>
    </r>
    <r>
      <rPr>
        <sz val="8"/>
        <rFont val="Calibri"/>
        <family val="2"/>
        <charset val="238"/>
        <scheme val="minor"/>
      </rPr>
      <t>]</t>
    </r>
  </si>
  <si>
    <t>[%]</t>
  </si>
  <si>
    <r>
      <t>[tis. m</t>
    </r>
    <r>
      <rPr>
        <vertAlign val="superscript"/>
        <sz val="8"/>
        <color theme="1" tint="0.34998626667073579"/>
        <rFont val="Calibri"/>
        <family val="2"/>
        <charset val="238"/>
        <scheme val="minor"/>
      </rPr>
      <t>3</t>
    </r>
    <r>
      <rPr>
        <sz val="8"/>
        <color theme="1" tint="0.34998626667073579"/>
        <rFont val="Calibri"/>
        <family val="2"/>
        <charset val="238"/>
        <scheme val="minor"/>
      </rPr>
      <t>]</t>
    </r>
  </si>
  <si>
    <r>
      <t>Spotřeba plynu [tis.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]</t>
    </r>
  </si>
  <si>
    <t>Spotřeba plynu [MWh]</t>
  </si>
  <si>
    <t>Meziroční změna spotřeby
[%]</t>
  </si>
  <si>
    <r>
      <t>Tok plynu do/z plynárenské soustavy ČR (mil. m</t>
    </r>
    <r>
      <rPr>
        <b/>
        <vertAlign val="superscript"/>
        <sz val="8"/>
        <rFont val="Calibri"/>
        <family val="2"/>
        <charset val="238"/>
        <scheme val="minor"/>
      </rPr>
      <t>3</t>
    </r>
    <r>
      <rPr>
        <b/>
        <sz val="8"/>
        <rFont val="Calibri"/>
        <family val="2"/>
        <charset val="238"/>
        <scheme val="minor"/>
      </rPr>
      <t>)</t>
    </r>
  </si>
  <si>
    <r>
      <t>Tok plynu ze/do ZP, které náleží do PLS ČR (mil. m</t>
    </r>
    <r>
      <rPr>
        <b/>
        <vertAlign val="superscript"/>
        <sz val="8"/>
        <rFont val="Calibri"/>
        <family val="2"/>
        <charset val="238"/>
        <scheme val="minor"/>
      </rPr>
      <t>3</t>
    </r>
    <r>
      <rPr>
        <b/>
        <sz val="8"/>
        <rFont val="Calibri"/>
        <family val="2"/>
        <charset val="238"/>
        <scheme val="minor"/>
      </rPr>
      <t>)</t>
    </r>
  </si>
  <si>
    <r>
      <t>Spotřeba plynu v ČR (mil. m</t>
    </r>
    <r>
      <rPr>
        <b/>
        <vertAlign val="superscript"/>
        <sz val="8"/>
        <rFont val="Calibri"/>
        <family val="2"/>
        <charset val="238"/>
        <scheme val="minor"/>
      </rPr>
      <t>3</t>
    </r>
    <r>
      <rPr>
        <b/>
        <sz val="8"/>
        <rFont val="Calibri"/>
        <family val="2"/>
        <charset val="238"/>
        <scheme val="minor"/>
      </rPr>
      <t>)</t>
    </r>
  </si>
  <si>
    <t>Podíl jednotlivých kategorií na celkovém počtu zákazníků</t>
  </si>
  <si>
    <r>
      <t>Spotřeba plynu po kategoriích (mil. m</t>
    </r>
    <r>
      <rPr>
        <b/>
        <vertAlign val="superscript"/>
        <sz val="8"/>
        <rFont val="Calibri"/>
        <family val="2"/>
        <charset val="238"/>
        <scheme val="minor"/>
      </rPr>
      <t>3</t>
    </r>
    <r>
      <rPr>
        <b/>
        <sz val="8"/>
        <rFont val="Calibri"/>
        <family val="2"/>
        <charset val="238"/>
        <scheme val="minor"/>
      </rPr>
      <t>)</t>
    </r>
  </si>
  <si>
    <t>Spotřeba plynu celkem (GWh)</t>
  </si>
  <si>
    <r>
      <t xml:space="preserve">      Spotřeba plynu podle plynárenských společností (tis. m</t>
    </r>
    <r>
      <rPr>
        <b/>
        <vertAlign val="superscript"/>
        <sz val="8"/>
        <rFont val="Calibri"/>
        <family val="2"/>
        <charset val="238"/>
        <scheme val="minor"/>
      </rPr>
      <t>3</t>
    </r>
    <r>
      <rPr>
        <b/>
        <sz val="8"/>
        <rFont val="Calibri"/>
        <family val="2"/>
        <charset val="238"/>
        <scheme val="minor"/>
      </rPr>
      <t>)</t>
    </r>
  </si>
  <si>
    <t>Energetický regulační úřad (ERÚ) zveřejňuje Čtvrtletní zprávu o provozu plynárenské soustavy ČR za I. čtvrtletí roku 2020 v souladu s § 17 odst. 7 písm. m) zákona č. 458/2000 Sb., o podmínkách podnikání a o výkonu státní správy v energetických odvětvích a o změně některých zákonů (energetický zákon), ve znění pozdějších předpisů. Údaje obsažené v této zprávě jsou určeny především pro státní orgány či instituce v rámci ČR nebo Evropské unie a odbornou veřejnost.
ERÚ v této zprávě uvádí všechna dostupná provozně technická data, která představují fyzické toky plynu. Údaje pro čtvrtletní zprávu jsou získávány na základě vyhlášky č. 404/2016 Sb., o náležitostech a členění výkazů nezbytných pro zpracování zpráv o provozu soustav v energetických odvětvích, včetně termínů, rozsahu a pravidel pro sestavování výkazů (statistická vyhláška), ve znění pozdějších předpisů, která nabyla účinnost dnem 1. ledna 2017. V rámci svých kompetencí určených § 20a odst. 4 písm. e) energetického zákona, zpracovává operátor trhu své měsíční a roční statistiky o trhu s elektřinou a o trhu s plynem, které doplňují statistiky Energetického regulačního úřadu o obchodní údaje.
Detaily týkající se metodiky vykazování údajů pro statistiku ERÚ jsou uvedeny ve výkladovém stanovisku ERÚ k metodice vyplňování výkazů podle statistické vyhlášky pro oblast plynárenství č. 9/2018 ze dne 14. září 2018. Výkladové stanovisko a aktuální výkazy jsou zveřejněny na internetových stránkách ERÚ. 
Veškerá data vycházejí z podkladů od licencovaných subjektů: výrobců plynu, provozovatelů distribučních soustav, přepravní soustavy a zásobníků plynu.
Čtvrtletní zpráva přináší informace o základních ukazatelích v plynárenství. Jednotlivé kapitoly obsahují statistická data o bilanci, výrobě a spotřebě plynu podle příslušných kategorií včetně spotřeby plynu na výrobu elektřiny. Zpráva dále obsahuje vyhodnocení přeshraničních toků plynu, uskladnění plynu a některá krajská vyhodnocení. Zjištěné a opravené chyby v obdržených datech a zpětné korekce výkazů jsou průběžně promítány do statistiky a projeví se vždy v dalších zveřejněných zprávách, případně v roční zprávě o provozu plynárenské soustavy ČR za rok 2020, kterou ERÚ předpokládá zveřejnit do konce května roku 2021.
Případné dotazy či připomínky zasílejte na emailovou adresu plyn.statistika@eru.cz.</t>
  </si>
  <si>
    <r>
      <t>Dodávky zemního plynu probíhaly ve sledovaném období plynule dle požadavků zákazníků, a to podle základního odběrového stupně, který znamená nekrácený odběr na základě smluvně sjednaného denního odběru plynu (vyhláška č. 344/2012 Sb., o stavu nouze v plynárenství a o způsobu zajištění bezpečnostního standardu dodávky plynu, ve znění pozdějších předpisů).
Tok zemního plynu ze zahraničí do plynárenské soustavy ČR byl zaznamenán v daném čtvrtletí ve výši 11 265 mil.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 xml:space="preserve"> (120 181 GWh). Toto množství bylo doplněno dodávkami od výrobců plynu (vnitrostátní zdroje), které zahrnují povrchovou degazaci a vlastní těžbu zemního plynu včetně vlastní spotřeby. Celková výroba zemního plynu na území ČR byla 32 mil.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 xml:space="preserve"> (349 GWh). Tok zemního plynu ze zásobníků plynu, které náleží do plynárenské soustavy ČR, byl ve výši 1 839 mil.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 xml:space="preserve"> (19 604 GWh). Naopak tok zemního plynu do zásobníků plynu činil 25 mil.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 xml:space="preserve"> (271 GWh). Stav provozních zásob na konci čtvrtletí představoval u tuzemských zásobníků plynu hodnotu 1 448 mil.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 xml:space="preserve"> (15 607 GWh). Tok zemního plynu z plynárenské soustavy ČR do zahraničí byl zaznamenán ve výši 10 011 mil.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 xml:space="preserve"> (106 863 GWh). Celková čtvrtletní bilance plynárenské soustavy ČR je podle členění na jednotlivé měsíce uvedena v kapitole 3.
Celková čtvrtletní spotřeba zemního plynu v ČR dosáhla 3 111 mil.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 xml:space="preserve"> (33 185 GWh), což představuje pokles skutečné spotřeby o 0,6 % proti stejnému období roku 2019. K meziročnímu nárůstu došlo ve sledovaném období pouze v březnu, zbylé měsíce zaznamenaly pokles. Průměrná teplota za celé čtvrtletí byla +2,8 °C, což je o +2,1°C nad dlouhodobým teplotním normálem. Přepočtená spotřeba na teplotní podmínky dlouhodobého normálu za pomoci dlouhodobého teplotního gradientu spotřeby byla vypočtena na 3 314 mil.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 xml:space="preserve"> (35 350 GWh) s meziročním poklesem o 0,3 %. Z pohledu spotřeby plynu podle kategorií zákazníků dosáhla největšího podílu na celkové spotřebě plynu v hodnoceném čtvrtletí kategorie velkoodběru 39,6 %, následovaná kategorií domácnosti 31,6 %, maloodběru 16,6 %, středního odběru 9,9 % a odběru CNG stanic 0,7 %. Ostatní plyn zahrnující vlastní spotřebu, ztráty, změnu akumulace, vlastní spotřebu výrobců plynu a plyn pro pohon kompresních stanic představoval 1,5 % z celkové spotřeby plynu v ČR. Denní spotřeby zemního plynu se za celé čtvrtletí pohybovaly v rozsahu 20 až 43,8 mil. m</t>
    </r>
    <r>
      <rPr>
        <vertAlign val="superscript"/>
        <sz val="12"/>
        <rFont val="Calibri"/>
        <family val="2"/>
        <charset val="238"/>
        <scheme val="minor"/>
      </rPr>
      <t>3</t>
    </r>
    <r>
      <rPr>
        <sz val="12"/>
        <rFont val="Calibri"/>
        <family val="2"/>
        <charset val="238"/>
        <scheme val="minor"/>
      </rPr>
      <t xml:space="preserve"> (213,1 až 466,9 GWh). Maximální denní spotřeba zemního plynu v ČR byla naměřena v úterý 21. ledna při průměrné denní teplotě -2,5 °C, a naopak minimální denní spotřeba v sobotu 28. března při průměrné denní teplotě +7,9 °C. Celková čtvrtletní, měsíční a denní spotřeba zemního plynu doplněna o teplotu ovzduší je uvedena v kapitole 4.
Při porovnání spotřeb v regionálních distribučních soustavách zaznamenaly pokles všechny tři společnosti. K významnému nárůstu došlo u ostatních společností, které ovšem nejsou součástí regionálních distribučních soustav. Nárůst byl způsoben zvýšeným provozem plynové elektrárny Počerady II po celé hodnocené období. Souhrnný podíl těchto společností činil 6,5 % z celkového distribuovaného plynu v ČR (kapitola 5.).
Z pohledu krajů došlo k poklesu meziroční spotřeby zemního plynu téměř u všech krajů v ČR. Výjimkou byl Středočeský kraj a Ústecký kraj, kde součástí celkové spotřeby byla i plynová elektrárna Počerady II, která měla zásadní vliv na zvýšení odběru plynu tohoto kraje. Největšího podílu na celkové spotřebě plynu v ČR bylo dosaženo v Ústeckém kraji. V celé ČR bylo ke konci hodnoceného období celkem 2 831 462 odběrných míst (kapitola 6.).</t>
    </r>
  </si>
  <si>
    <t>připojena 
k RDS</t>
  </si>
  <si>
    <t>připojena 
k LDS</t>
  </si>
  <si>
    <t>spotřeba 
v LDS, která není v RDS</t>
  </si>
  <si>
    <t>Do ČR</t>
  </si>
  <si>
    <t>Z ČR</t>
  </si>
  <si>
    <t>Ze ZP</t>
  </si>
  <si>
    <t>Do ZP</t>
  </si>
  <si>
    <t>Tok plynu 
v regionální distribuční soustavě
(RDS)</t>
  </si>
  <si>
    <t>7. Mapa přepravní soustavy a toky plynu v plynárenské soustavě</t>
  </si>
  <si>
    <t>Poznámka: Případné rozdílné znaménko v objemových a energetických jednotkách "Bilanční rozdílu v přepravní soustavě" je způsobeno odlišným spalným teplem na vstupech a výstupech plynárenské soustavy. Tato hodnota představuje neměřené hodnoty rozdílového množství celkové bilance přepravní soustavy.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</si>
</sst>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0.0%"/>
    <numFmt numFmtId="165" formatCode="#,##0.0"/>
    <numFmt numFmtId="166" formatCode="#,##0.000"/>
    <numFmt numFmtId="167" formatCode="0.0"/>
    <numFmt numFmtId="168" formatCode="\$#,##0\ ;\(\$#,##0\)"/>
    <numFmt numFmtId="169" formatCode="0.00%;[Red]\-0.00%"/>
    <numFmt numFmtId="170" formatCode="#,###,##0.00;[Red]\-#,###,##0.00"/>
    <numFmt numFmtId="171" formatCode="#,###,##0;[Red]\-#,###,##0"/>
    <numFmt numFmtId="172" formatCode="#,##0.0_);[Red]\(#,##0.0\)"/>
    <numFmt numFmtId="173" formatCode="&quot;$&quot;#,##0.00"/>
    <numFmt numFmtId="174" formatCode="_-* #,##0_-;\-* #,##0_-;_-* &quot;-&quot;_-;_-@_-"/>
    <numFmt numFmtId="175" formatCode="_-* #,##0.00_-;\-* #,##0.00_-;_-* &quot;-&quot;??_-;_-@_-"/>
    <numFmt numFmtId="176" formatCode="_-* #,##0\ _C_Z_K_-;\-* #,##0\ _C_Z_K_-;_-* &quot;-&quot;\ _C_Z_K_-;_-@_-"/>
    <numFmt numFmtId="177" formatCode="\$#,##0.00\ ;\(\$#,##0.00\)"/>
    <numFmt numFmtId="178" formatCode="_-* #,##0\ _F_-;\-* #,##0\ _F_-;_-* &quot;-&quot;\ _F_-;_-@_-"/>
    <numFmt numFmtId="179" formatCode="_-* #,##0.00\ _F_-;\-* #,##0.00\ _F_-;_-* &quot;-&quot;??\ _F_-;_-@_-"/>
    <numFmt numFmtId="180" formatCode="_-* #,##0\ &quot;F&quot;_-;\-* #,##0\ &quot;F&quot;_-;_-* &quot;-&quot;\ &quot;F&quot;_-;_-@_-"/>
    <numFmt numFmtId="181" formatCode="_-* #,##0.00\ &quot;F&quot;_-;\-* #,##0.00\ &quot;F&quot;_-;_-* &quot;-&quot;??\ &quot;F&quot;_-;_-@_-"/>
    <numFmt numFmtId="182" formatCode="#,##0\ &quot;Kc&quot;;\-#,##0\ &quot;Kc&quot;"/>
    <numFmt numFmtId="183" formatCode="0.00_);[Red]\-0.00"/>
  </numFmts>
  <fonts count="13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10"/>
      <name val="Arial CE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4" tint="-0.499984740745262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theme="1" tint="0.499984740745262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sz val="8"/>
      <color theme="1" tint="0.249977111117893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8" tint="-0.249977111117893"/>
      <name val="Calibri"/>
      <family val="2"/>
      <charset val="238"/>
      <scheme val="minor"/>
    </font>
    <font>
      <sz val="26"/>
      <name val="Calibri"/>
      <family val="2"/>
      <charset val="238"/>
      <scheme val="minor"/>
    </font>
    <font>
      <sz val="10"/>
      <color theme="8" tint="-0.24997711111789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color theme="7" tint="-0.249977111117893"/>
      <name val="Calibri"/>
      <family val="2"/>
      <charset val="238"/>
      <scheme val="minor"/>
    </font>
    <font>
      <sz val="7"/>
      <color theme="0"/>
      <name val="Calibri"/>
      <family val="2"/>
      <charset val="238"/>
      <scheme val="minor"/>
    </font>
    <font>
      <sz val="7"/>
      <color theme="4" tint="-0.499984740745262"/>
      <name val="Calibri"/>
      <family val="2"/>
      <charset val="238"/>
      <scheme val="minor"/>
    </font>
    <font>
      <sz val="8"/>
      <color theme="7" tint="0.39997558519241921"/>
      <name val="Calibri"/>
      <family val="2"/>
      <charset val="238"/>
      <scheme val="minor"/>
    </font>
    <font>
      <sz val="8"/>
      <color theme="7" tint="-0.49998474074526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3"/>
      <name val="Calibri"/>
      <family val="2"/>
      <charset val="238"/>
      <scheme val="minor"/>
    </font>
    <font>
      <sz val="10"/>
      <color theme="4"/>
      <name val="Calibri"/>
      <family val="2"/>
      <charset val="238"/>
      <scheme val="minor"/>
    </font>
    <font>
      <sz val="10"/>
      <color theme="3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5DA2"/>
      <name val="Calibri"/>
      <family val="2"/>
      <charset val="238"/>
      <scheme val="minor"/>
    </font>
    <font>
      <b/>
      <sz val="10"/>
      <color rgb="FF005DA2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name val="Arial CE"/>
      <family val="2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1"/>
      <color indexed="8"/>
      <name val="Calibri"/>
      <family val="2"/>
      <charset val="238"/>
    </font>
    <font>
      <sz val="12"/>
      <name val="System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  <charset val="238"/>
    </font>
    <font>
      <sz val="10"/>
      <name val="MS Serif"/>
      <family val="1"/>
    </font>
    <font>
      <sz val="10"/>
      <name val="Courier"/>
      <family val="1"/>
      <charset val="238"/>
    </font>
    <font>
      <sz val="10"/>
      <name val="Courier"/>
      <family val="3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</font>
    <font>
      <sz val="10"/>
      <color indexed="16"/>
      <name val="MS Serif"/>
      <family val="1"/>
      <charset val="238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4"/>
      <name val="Arial CE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scheme val="minor"/>
    </font>
    <font>
      <sz val="12"/>
      <name val="Times New Roman"/>
      <family val="1"/>
      <charset val="238"/>
    </font>
    <font>
      <sz val="11"/>
      <color indexed="10"/>
      <name val="Calibri"/>
      <family val="2"/>
      <charset val="23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color theme="1" tint="0.499984740745262"/>
      <name val="Calibri"/>
      <family val="2"/>
      <charset val="238"/>
      <scheme val="minor"/>
    </font>
    <font>
      <sz val="10"/>
      <color theme="3" tint="0.3999755851924192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color theme="1" tint="0.34998626667073579"/>
      <name val="Calibri"/>
      <family val="2"/>
      <charset val="238"/>
      <scheme val="minor"/>
    </font>
    <font>
      <b/>
      <sz val="8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vertAlign val="superscript"/>
      <sz val="8"/>
      <color theme="1" tint="0.34998626667073579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rgb="FF0000FF"/>
      <name val="Calibri"/>
      <family val="2"/>
      <charset val="238"/>
      <scheme val="minor"/>
    </font>
    <font>
      <b/>
      <i/>
      <sz val="8"/>
      <color rgb="FF00B0F0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8"/>
      <color theme="4" tint="-0.249977111117893"/>
      <name val="Calibri"/>
      <family val="2"/>
      <charset val="238"/>
      <scheme val="minor"/>
    </font>
    <font>
      <b/>
      <sz val="12"/>
      <color rgb="FF00B0F0"/>
      <name val="Calibri"/>
      <family val="2"/>
      <charset val="238"/>
      <scheme val="minor"/>
    </font>
    <font>
      <b/>
      <sz val="8"/>
      <color theme="9" tint="-0.249977111117893"/>
      <name val="Calibri"/>
      <family val="2"/>
      <charset val="238"/>
      <scheme val="minor"/>
    </font>
    <font>
      <sz val="10"/>
      <color rgb="FF00B0F0"/>
      <name val="Calibri"/>
      <family val="2"/>
      <charset val="238"/>
      <scheme val="minor"/>
    </font>
    <font>
      <sz val="8"/>
      <color theme="0" tint="-0.34998626667073579"/>
      <name val="Calibri"/>
      <family val="2"/>
      <charset val="238"/>
      <scheme val="minor"/>
    </font>
    <font>
      <b/>
      <i/>
      <sz val="8"/>
      <color rgb="FF000099"/>
      <name val="Calibri"/>
      <family val="2"/>
      <charset val="238"/>
      <scheme val="minor"/>
    </font>
    <font>
      <sz val="8"/>
      <color theme="2"/>
      <name val="Calibri"/>
      <family val="2"/>
      <charset val="238"/>
      <scheme val="minor"/>
    </font>
    <font>
      <b/>
      <vertAlign val="superscript"/>
      <sz val="8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</fonts>
  <fills count="7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4506668294322"/>
        <bgColor auto="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46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indexed="4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4" tint="0.39994506668294322"/>
      </left>
      <right/>
      <top style="thin">
        <color theme="4" tint="0.39994506668294322"/>
      </top>
      <bottom/>
      <diagonal/>
    </border>
    <border>
      <left/>
      <right/>
      <top style="thin">
        <color theme="4" tint="0.39994506668294322"/>
      </top>
      <bottom/>
      <diagonal/>
    </border>
    <border>
      <left/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  <border>
      <left/>
      <right/>
      <top/>
      <bottom style="thin">
        <color theme="4" tint="0.39994506668294322"/>
      </bottom>
      <diagonal/>
    </border>
    <border>
      <left/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theme="4" tint="0.79998168889431442"/>
      </left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</borders>
  <cellStyleXfs count="1535">
    <xf numFmtId="0" fontId="0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0" borderId="0"/>
    <xf numFmtId="9" fontId="6" fillId="0" borderId="0" applyFont="0" applyFill="0" applyBorder="0" applyAlignment="0" applyProtection="0"/>
    <xf numFmtId="4" fontId="9" fillId="4" borderId="3" applyNumberFormat="0" applyProtection="0">
      <alignment vertical="center"/>
    </xf>
    <xf numFmtId="4" fontId="9" fillId="5" borderId="3" applyNumberFormat="0" applyProtection="0">
      <alignment horizontal="left" vertical="center" indent="1"/>
    </xf>
    <xf numFmtId="4" fontId="9" fillId="6" borderId="0" applyNumberFormat="0" applyProtection="0">
      <alignment horizontal="left" vertical="center" indent="1"/>
    </xf>
    <xf numFmtId="4" fontId="10" fillId="7" borderId="3" applyNumberFormat="0" applyProtection="0">
      <alignment horizontal="right" vertical="center"/>
    </xf>
    <xf numFmtId="4" fontId="10" fillId="8" borderId="3" applyNumberFormat="0" applyProtection="0">
      <alignment horizontal="left" vertical="center" indent="1"/>
    </xf>
    <xf numFmtId="2" fontId="6" fillId="0" borderId="0" applyFont="0" applyFill="0" applyBorder="0" applyAlignment="0" applyProtection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4" fontId="11" fillId="5" borderId="3" applyNumberFormat="0" applyProtection="0">
      <alignment vertical="center"/>
    </xf>
    <xf numFmtId="0" fontId="9" fillId="5" borderId="3" applyNumberFormat="0" applyProtection="0">
      <alignment horizontal="left" vertical="top" indent="1"/>
    </xf>
    <xf numFmtId="4" fontId="10" fillId="10" borderId="3" applyNumberFormat="0" applyProtection="0">
      <alignment horizontal="right" vertical="center"/>
    </xf>
    <xf numFmtId="4" fontId="10" fillId="11" borderId="3" applyNumberFormat="0" applyProtection="0">
      <alignment horizontal="right" vertical="center"/>
    </xf>
    <xf numFmtId="4" fontId="10" fillId="12" borderId="3" applyNumberFormat="0" applyProtection="0">
      <alignment horizontal="right" vertical="center"/>
    </xf>
    <xf numFmtId="4" fontId="10" fillId="13" borderId="3" applyNumberFormat="0" applyProtection="0">
      <alignment horizontal="right" vertical="center"/>
    </xf>
    <xf numFmtId="4" fontId="10" fillId="14" borderId="3" applyNumberFormat="0" applyProtection="0">
      <alignment horizontal="right" vertical="center"/>
    </xf>
    <xf numFmtId="4" fontId="10" fillId="15" borderId="3" applyNumberFormat="0" applyProtection="0">
      <alignment horizontal="right" vertical="center"/>
    </xf>
    <xf numFmtId="4" fontId="10" fillId="16" borderId="3" applyNumberFormat="0" applyProtection="0">
      <alignment horizontal="right" vertical="center"/>
    </xf>
    <xf numFmtId="4" fontId="10" fillId="17" borderId="3" applyNumberFormat="0" applyProtection="0">
      <alignment horizontal="right" vertical="center"/>
    </xf>
    <xf numFmtId="4" fontId="10" fillId="18" borderId="3" applyNumberFormat="0" applyProtection="0">
      <alignment horizontal="right" vertical="center"/>
    </xf>
    <xf numFmtId="4" fontId="9" fillId="0" borderId="0" applyNumberFormat="0" applyProtection="0">
      <alignment horizontal="left" vertical="center" indent="1"/>
    </xf>
    <xf numFmtId="4" fontId="10" fillId="7" borderId="0" applyNumberFormat="0" applyProtection="0">
      <alignment horizontal="left" vertical="center" indent="1"/>
    </xf>
    <xf numFmtId="4" fontId="12" fillId="19" borderId="0" applyNumberFormat="0" applyProtection="0">
      <alignment horizontal="left" vertical="center" indent="1"/>
    </xf>
    <xf numFmtId="4" fontId="10" fillId="8" borderId="3" applyNumberFormat="0" applyProtection="0">
      <alignment horizontal="right" vertical="center"/>
    </xf>
    <xf numFmtId="4" fontId="13" fillId="7" borderId="0" applyNumberFormat="0" applyProtection="0">
      <alignment horizontal="left" vertical="center" indent="1"/>
    </xf>
    <xf numFmtId="4" fontId="13" fillId="6" borderId="0" applyNumberFormat="0" applyProtection="0">
      <alignment horizontal="left" vertical="center" indent="1"/>
    </xf>
    <xf numFmtId="0" fontId="6" fillId="19" borderId="3" applyNumberFormat="0" applyProtection="0">
      <alignment horizontal="left" vertical="center" indent="1"/>
    </xf>
    <xf numFmtId="0" fontId="6" fillId="19" borderId="3" applyNumberFormat="0" applyProtection="0">
      <alignment horizontal="left" vertical="top" indent="1"/>
    </xf>
    <xf numFmtId="0" fontId="6" fillId="6" borderId="3" applyNumberFormat="0" applyProtection="0">
      <alignment horizontal="left" vertical="center" indent="1"/>
    </xf>
    <xf numFmtId="0" fontId="6" fillId="6" borderId="3" applyNumberFormat="0" applyProtection="0">
      <alignment horizontal="left" vertical="top" indent="1"/>
    </xf>
    <xf numFmtId="0" fontId="6" fillId="20" borderId="3" applyNumberFormat="0" applyProtection="0">
      <alignment horizontal="left" vertical="center" indent="1"/>
    </xf>
    <xf numFmtId="0" fontId="6" fillId="20" borderId="3" applyNumberFormat="0" applyProtection="0">
      <alignment horizontal="left" vertical="top" indent="1"/>
    </xf>
    <xf numFmtId="0" fontId="6" fillId="21" borderId="3" applyNumberFormat="0" applyProtection="0">
      <alignment horizontal="left" vertical="center" indent="1"/>
    </xf>
    <xf numFmtId="0" fontId="6" fillId="21" borderId="3" applyNumberFormat="0" applyProtection="0">
      <alignment horizontal="left" vertical="top" indent="1"/>
    </xf>
    <xf numFmtId="4" fontId="10" fillId="22" borderId="3" applyNumberFormat="0" applyProtection="0">
      <alignment vertical="center"/>
    </xf>
    <xf numFmtId="4" fontId="14" fillId="22" borderId="3" applyNumberFormat="0" applyProtection="0">
      <alignment vertical="center"/>
    </xf>
    <xf numFmtId="4" fontId="10" fillId="22" borderId="3" applyNumberFormat="0" applyProtection="0">
      <alignment horizontal="left" vertical="center" indent="1"/>
    </xf>
    <xf numFmtId="0" fontId="10" fillId="22" borderId="3" applyNumberFormat="0" applyProtection="0">
      <alignment horizontal="left" vertical="top" indent="1"/>
    </xf>
    <xf numFmtId="4" fontId="14" fillId="7" borderId="3" applyNumberFormat="0" applyProtection="0">
      <alignment horizontal="right" vertical="center"/>
    </xf>
    <xf numFmtId="0" fontId="10" fillId="6" borderId="3" applyNumberFormat="0" applyProtection="0">
      <alignment horizontal="left" vertical="top" indent="1"/>
    </xf>
    <xf numFmtId="4" fontId="15" fillId="0" borderId="0" applyNumberFormat="0" applyProtection="0">
      <alignment horizontal="left" vertical="center" indent="1"/>
    </xf>
    <xf numFmtId="4" fontId="16" fillId="7" borderId="3" applyNumberFormat="0" applyProtection="0">
      <alignment horizontal="right" vertical="center"/>
    </xf>
    <xf numFmtId="0" fontId="6" fillId="0" borderId="0"/>
    <xf numFmtId="0" fontId="17" fillId="24" borderId="4" applyNumberFormat="0" applyFont="0" applyFill="0" applyAlignment="0" applyProtection="0"/>
    <xf numFmtId="0" fontId="17" fillId="24" borderId="0" applyFont="0" applyFill="0" applyBorder="0" applyAlignment="0" applyProtection="0"/>
    <xf numFmtId="0" fontId="18" fillId="24" borderId="0" applyNumberFormat="0" applyFont="0" applyFill="0" applyBorder="0" applyAlignment="0" applyProtection="0"/>
    <xf numFmtId="0" fontId="18" fillId="24" borderId="0" applyNumberFormat="0" applyFont="0" applyFill="0" applyBorder="0" applyAlignment="0" applyProtection="0"/>
    <xf numFmtId="0" fontId="18" fillId="24" borderId="0" applyNumberFormat="0" applyFont="0" applyFill="0" applyBorder="0" applyAlignment="0" applyProtection="0"/>
    <xf numFmtId="0" fontId="18" fillId="24" borderId="0" applyNumberFormat="0" applyFont="0" applyFill="0" applyBorder="0" applyAlignment="0" applyProtection="0"/>
    <xf numFmtId="0" fontId="18" fillId="24" borderId="0" applyNumberFormat="0" applyFont="0" applyFill="0" applyBorder="0" applyAlignment="0" applyProtection="0"/>
    <xf numFmtId="0" fontId="18" fillId="24" borderId="0" applyNumberFormat="0" applyFont="0" applyFill="0" applyBorder="0" applyAlignment="0" applyProtection="0"/>
    <xf numFmtId="0" fontId="18" fillId="24" borderId="0" applyNumberFormat="0" applyFont="0" applyFill="0" applyBorder="0" applyAlignment="0" applyProtection="0"/>
    <xf numFmtId="3" fontId="17" fillId="24" borderId="0" applyFont="0" applyFill="0" applyBorder="0" applyAlignment="0" applyProtection="0"/>
    <xf numFmtId="0" fontId="18" fillId="24" borderId="0" applyNumberFormat="0" applyFont="0" applyFill="0" applyBorder="0" applyAlignment="0" applyProtection="0"/>
    <xf numFmtId="0" fontId="18" fillId="24" borderId="0" applyNumberFormat="0" applyFont="0" applyFill="0" applyBorder="0" applyAlignment="0" applyProtection="0"/>
    <xf numFmtId="168" fontId="17" fillId="24" borderId="0" applyFon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2" fontId="17" fillId="24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24" borderId="0" applyNumberFormat="0" applyFill="0" applyBorder="0" applyAlignment="0" applyProtection="0"/>
    <xf numFmtId="0" fontId="20" fillId="24" borderId="0" applyNumberFormat="0" applyFill="0" applyBorder="0" applyAlignment="0" applyProtection="0"/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" fontId="54" fillId="0" borderId="0">
      <alignment horizontal="lef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" fontId="55" fillId="0" borderId="0"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0" fontId="56" fillId="0" borderId="0"/>
    <xf numFmtId="0" fontId="57" fillId="0" borderId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8" fillId="0" borderId="0"/>
    <xf numFmtId="0" fontId="58" fillId="0" borderId="0"/>
    <xf numFmtId="0" fontId="59" fillId="31" borderId="0" applyNumberFormat="0" applyBorder="0" applyAlignment="0" applyProtection="0"/>
    <xf numFmtId="0" fontId="59" fillId="11" borderId="0" applyNumberFormat="0" applyBorder="0" applyAlignment="0" applyProtection="0"/>
    <xf numFmtId="0" fontId="59" fillId="32" borderId="0" applyNumberFormat="0" applyBorder="0" applyAlignment="0" applyProtection="0"/>
    <xf numFmtId="0" fontId="59" fillId="33" borderId="0" applyNumberFormat="0" applyBorder="0" applyAlignment="0" applyProtection="0"/>
    <xf numFmtId="0" fontId="59" fillId="34" borderId="0" applyNumberFormat="0" applyBorder="0" applyAlignment="0" applyProtection="0"/>
    <xf numFmtId="0" fontId="59" fillId="32" borderId="0" applyNumberFormat="0" applyBorder="0" applyAlignment="0" applyProtection="0"/>
    <xf numFmtId="0" fontId="59" fillId="34" borderId="0" applyNumberFormat="0" applyBorder="0" applyAlignment="0" applyProtection="0"/>
    <xf numFmtId="0" fontId="59" fillId="11" borderId="0" applyNumberFormat="0" applyBorder="0" applyAlignment="0" applyProtection="0"/>
    <xf numFmtId="0" fontId="59" fillId="4" borderId="0" applyNumberFormat="0" applyBorder="0" applyAlignment="0" applyProtection="0"/>
    <xf numFmtId="0" fontId="59" fillId="10" borderId="0" applyNumberFormat="0" applyBorder="0" applyAlignment="0" applyProtection="0"/>
    <xf numFmtId="0" fontId="59" fillId="34" borderId="0" applyNumberFormat="0" applyBorder="0" applyAlignment="0" applyProtection="0"/>
    <xf numFmtId="0" fontId="59" fillId="32" borderId="0" applyNumberFormat="0" applyBorder="0" applyAlignment="0" applyProtection="0"/>
    <xf numFmtId="0" fontId="60" fillId="34" borderId="0" applyNumberFormat="0" applyBorder="0" applyAlignment="0" applyProtection="0"/>
    <xf numFmtId="0" fontId="60" fillId="15" borderId="0" applyNumberFormat="0" applyBorder="0" applyAlignment="0" applyProtection="0"/>
    <xf numFmtId="0" fontId="60" fillId="13" borderId="0" applyNumberFormat="0" applyBorder="0" applyAlignment="0" applyProtection="0"/>
    <xf numFmtId="0" fontId="60" fillId="10" borderId="0" applyNumberFormat="0" applyBorder="0" applyAlignment="0" applyProtection="0"/>
    <xf numFmtId="0" fontId="60" fillId="34" borderId="0" applyNumberFormat="0" applyBorder="0" applyAlignment="0" applyProtection="0"/>
    <xf numFmtId="0" fontId="60" fillId="11" borderId="0" applyNumberFormat="0" applyBorder="0" applyAlignment="0" applyProtection="0"/>
    <xf numFmtId="0" fontId="61" fillId="35" borderId="0" applyNumberFormat="0" applyBorder="0" applyAlignment="0" applyProtection="0"/>
    <xf numFmtId="0" fontId="61" fillId="36" borderId="0" applyNumberFormat="0" applyBorder="0" applyAlignment="0" applyProtection="0"/>
    <xf numFmtId="0" fontId="62" fillId="37" borderId="0" applyNumberFormat="0" applyBorder="0" applyAlignment="0" applyProtection="0"/>
    <xf numFmtId="0" fontId="61" fillId="38" borderId="0" applyNumberFormat="0" applyBorder="0" applyAlignment="0" applyProtection="0"/>
    <xf numFmtId="0" fontId="61" fillId="39" borderId="0" applyNumberFormat="0" applyBorder="0" applyAlignment="0" applyProtection="0"/>
    <xf numFmtId="0" fontId="62" fillId="40" borderId="0" applyNumberFormat="0" applyBorder="0" applyAlignment="0" applyProtection="0"/>
    <xf numFmtId="0" fontId="61" fillId="41" borderId="0" applyNumberFormat="0" applyBorder="0" applyAlignment="0" applyProtection="0"/>
    <xf numFmtId="0" fontId="61" fillId="42" borderId="0" applyNumberFormat="0" applyBorder="0" applyAlignment="0" applyProtection="0"/>
    <xf numFmtId="0" fontId="62" fillId="43" borderId="0" applyNumberFormat="0" applyBorder="0" applyAlignment="0" applyProtection="0"/>
    <xf numFmtId="0" fontId="61" fillId="38" borderId="0" applyNumberFormat="0" applyBorder="0" applyAlignment="0" applyProtection="0"/>
    <xf numFmtId="0" fontId="61" fillId="44" borderId="0" applyNumberFormat="0" applyBorder="0" applyAlignment="0" applyProtection="0"/>
    <xf numFmtId="0" fontId="62" fillId="39" borderId="0" applyNumberFormat="0" applyBorder="0" applyAlignment="0" applyProtection="0"/>
    <xf numFmtId="0" fontId="61" fillId="45" borderId="0" applyNumberFormat="0" applyBorder="0" applyAlignment="0" applyProtection="0"/>
    <xf numFmtId="0" fontId="61" fillId="46" borderId="0" applyNumberFormat="0" applyBorder="0" applyAlignment="0" applyProtection="0"/>
    <xf numFmtId="0" fontId="62" fillId="37" borderId="0" applyNumberFormat="0" applyBorder="0" applyAlignment="0" applyProtection="0"/>
    <xf numFmtId="0" fontId="61" fillId="30" borderId="0" applyNumberFormat="0" applyBorder="0" applyAlignment="0" applyProtection="0"/>
    <xf numFmtId="0" fontId="61" fillId="47" borderId="0" applyNumberFormat="0" applyBorder="0" applyAlignment="0" applyProtection="0"/>
    <xf numFmtId="0" fontId="62" fillId="48" borderId="0" applyNumberFormat="0" applyBorder="0" applyAlignment="0" applyProtection="0"/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4" fillId="0" borderId="0">
      <alignment horizontal="center" wrapText="1"/>
      <protection locked="0"/>
    </xf>
    <xf numFmtId="0" fontId="64" fillId="0" borderId="0">
      <alignment horizontal="center" wrapText="1"/>
      <protection locked="0"/>
    </xf>
    <xf numFmtId="0" fontId="64" fillId="0" borderId="0">
      <alignment horizontal="center" wrapText="1"/>
      <protection locked="0"/>
    </xf>
    <xf numFmtId="0" fontId="64" fillId="0" borderId="0">
      <alignment horizontal="center" wrapText="1"/>
      <protection locked="0"/>
    </xf>
    <xf numFmtId="172" fontId="6" fillId="0" borderId="0" applyFill="0" applyBorder="0" applyAlignment="0"/>
    <xf numFmtId="172" fontId="6" fillId="0" borderId="0" applyFill="0" applyBorder="0" applyAlignment="0"/>
    <xf numFmtId="172" fontId="6" fillId="0" borderId="0" applyFill="0" applyBorder="0" applyAlignment="0"/>
    <xf numFmtId="172" fontId="6" fillId="0" borderId="0" applyFill="0" applyBorder="0" applyAlignment="0"/>
    <xf numFmtId="1" fontId="65" fillId="0" borderId="8" applyAlignment="0">
      <alignment horizontal="left" vertical="center"/>
    </xf>
    <xf numFmtId="173" fontId="66" fillId="5" borderId="9" applyNumberFormat="0" applyFont="0" applyFill="0" applyBorder="0" applyAlignment="0">
      <alignment horizontal="center"/>
    </xf>
    <xf numFmtId="173" fontId="66" fillId="5" borderId="9" applyNumberFormat="0" applyFont="0" applyFill="0" applyBorder="0" applyAlignment="0">
      <alignment horizontal="center"/>
    </xf>
    <xf numFmtId="0" fontId="67" fillId="0" borderId="10" applyNumberFormat="0" applyFill="0" applyAlignment="0" applyProtection="0"/>
    <xf numFmtId="0" fontId="68" fillId="0" borderId="11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8" fillId="0" borderId="11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8" fillId="0" borderId="11" applyNumberFormat="0" applyFill="0" applyAlignment="0" applyProtection="0"/>
    <xf numFmtId="0" fontId="69" fillId="0" borderId="0" applyNumberFormat="0" applyFill="0" applyBorder="0" applyAlignment="0" applyProtection="0"/>
    <xf numFmtId="174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70" fillId="0" borderId="0" applyNumberFormat="0" applyAlignment="0">
      <alignment horizontal="left"/>
    </xf>
    <xf numFmtId="0" fontId="71" fillId="0" borderId="0" applyNumberFormat="0" applyAlignment="0">
      <alignment horizontal="left"/>
    </xf>
    <xf numFmtId="0" fontId="70" fillId="0" borderId="0" applyNumberFormat="0" applyAlignment="0">
      <alignment horizontal="left"/>
    </xf>
    <xf numFmtId="0" fontId="70" fillId="0" borderId="0" applyNumberFormat="0" applyAlignment="0">
      <alignment horizontal="left"/>
    </xf>
    <xf numFmtId="0" fontId="72" fillId="0" borderId="0" applyNumberFormat="0" applyAlignment="0"/>
    <xf numFmtId="0" fontId="73" fillId="0" borderId="0" applyNumberFormat="0" applyAlignment="0"/>
    <xf numFmtId="0" fontId="72" fillId="0" borderId="0" applyNumberFormat="0" applyAlignment="0"/>
    <xf numFmtId="0" fontId="73" fillId="0" borderId="0" applyNumberFormat="0" applyAlignment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4" fontId="68" fillId="0" borderId="0" applyFill="0" applyBorder="0" applyAlignment="0" applyProtection="0"/>
    <xf numFmtId="4" fontId="68" fillId="0" borderId="0" applyFill="0" applyBorder="0" applyAlignment="0" applyProtection="0"/>
    <xf numFmtId="4" fontId="68" fillId="0" borderId="0" applyFill="0" applyBorder="0" applyAlignment="0" applyProtection="0"/>
    <xf numFmtId="0" fontId="74" fillId="0" borderId="0">
      <alignment horizontal="center" vertical="center"/>
    </xf>
    <xf numFmtId="0" fontId="74" fillId="49" borderId="0">
      <alignment horizontal="center" vertical="center"/>
    </xf>
    <xf numFmtId="0" fontId="74" fillId="50" borderId="0">
      <alignment horizontal="center" vertical="center"/>
    </xf>
    <xf numFmtId="0" fontId="74" fillId="51" borderId="0">
      <alignment horizontal="center" vertical="center"/>
    </xf>
    <xf numFmtId="15" fontId="58" fillId="0" borderId="0"/>
    <xf numFmtId="15" fontId="58" fillId="0" borderId="0"/>
    <xf numFmtId="15" fontId="58" fillId="0" borderId="0"/>
    <xf numFmtId="15" fontId="58" fillId="0" borderId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75" fillId="52" borderId="0" applyNumberFormat="0" applyBorder="0" applyAlignment="0" applyProtection="0"/>
    <xf numFmtId="0" fontId="75" fillId="53" borderId="0" applyNumberFormat="0" applyBorder="0" applyAlignment="0" applyProtection="0"/>
    <xf numFmtId="0" fontId="75" fillId="54" borderId="0" applyNumberFormat="0" applyBorder="0" applyAlignment="0" applyProtection="0"/>
    <xf numFmtId="0" fontId="76" fillId="0" borderId="0" applyNumberFormat="0" applyAlignment="0">
      <alignment horizontal="left"/>
    </xf>
    <xf numFmtId="0" fontId="77" fillId="0" borderId="0" applyNumberFormat="0" applyAlignment="0">
      <alignment horizontal="left"/>
    </xf>
    <xf numFmtId="0" fontId="76" fillId="0" borderId="0" applyNumberFormat="0" applyAlignment="0">
      <alignment horizontal="left"/>
    </xf>
    <xf numFmtId="0" fontId="76" fillId="0" borderId="0" applyNumberFormat="0" applyAlignment="0">
      <alignment horizontal="left"/>
    </xf>
    <xf numFmtId="38" fontId="78" fillId="55" borderId="0" applyNumberFormat="0" applyBorder="0" applyAlignment="0" applyProtection="0"/>
    <xf numFmtId="0" fontId="79" fillId="0" borderId="12" applyNumberFormat="0" applyAlignment="0" applyProtection="0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80" fillId="56" borderId="0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76" fontId="6" fillId="57" borderId="0"/>
    <xf numFmtId="176" fontId="6" fillId="57" borderId="0"/>
    <xf numFmtId="176" fontId="6" fillId="57" borderId="0"/>
    <xf numFmtId="176" fontId="6" fillId="57" borderId="0"/>
    <xf numFmtId="0" fontId="81" fillId="58" borderId="13" applyNumberFormat="0" applyAlignment="0" applyProtection="0"/>
    <xf numFmtId="176" fontId="6" fillId="59" borderId="0"/>
    <xf numFmtId="176" fontId="6" fillId="59" borderId="0"/>
    <xf numFmtId="176" fontId="6" fillId="59" borderId="0"/>
    <xf numFmtId="176" fontId="6" fillId="59" borderId="0"/>
    <xf numFmtId="177" fontId="68" fillId="0" borderId="0" applyFill="0" applyBorder="0" applyAlignment="0" applyProtection="0"/>
    <xf numFmtId="177" fontId="68" fillId="0" borderId="0" applyFill="0" applyBorder="0" applyAlignment="0" applyProtection="0"/>
    <xf numFmtId="177" fontId="68" fillId="0" borderId="0" applyFill="0" applyBorder="0" applyAlignment="0" applyProtection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0" fontId="82" fillId="0" borderId="14" applyNumberFormat="0" applyFill="0" applyAlignment="0" applyProtection="0"/>
    <xf numFmtId="0" fontId="83" fillId="0" borderId="15" applyNumberFormat="0" applyFill="0" applyAlignment="0" applyProtection="0"/>
    <xf numFmtId="0" fontId="84" fillId="0" borderId="16" applyNumberFormat="0" applyFill="0" applyAlignment="0" applyProtection="0"/>
    <xf numFmtId="0" fontId="84" fillId="0" borderId="0" applyNumberFormat="0" applyFill="0" applyBorder="0" applyAlignment="0" applyProtection="0"/>
    <xf numFmtId="0" fontId="85" fillId="0" borderId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4" borderId="0" applyNumberFormat="0" applyBorder="0" applyAlignment="0" applyProtection="0"/>
    <xf numFmtId="0" fontId="45" fillId="28" borderId="0" applyNumberFormat="0" applyBorder="0" applyAlignment="0" applyProtection="0"/>
    <xf numFmtId="0" fontId="90" fillId="0" borderId="0"/>
    <xf numFmtId="0" fontId="90" fillId="0" borderId="0"/>
    <xf numFmtId="0" fontId="90" fillId="0" borderId="0"/>
    <xf numFmtId="0" fontId="90" fillId="0" borderId="0"/>
    <xf numFmtId="182" fontId="6" fillId="0" borderId="0"/>
    <xf numFmtId="182" fontId="6" fillId="0" borderId="0"/>
    <xf numFmtId="182" fontId="6" fillId="0" borderId="0"/>
    <xf numFmtId="182" fontId="6" fillId="0" borderId="0"/>
    <xf numFmtId="0" fontId="6" fillId="0" borderId="0" applyNumberFormat="0" applyFill="0" applyBorder="0" applyAlignment="0" applyProtection="0"/>
    <xf numFmtId="0" fontId="9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91" fillId="0" borderId="0"/>
    <xf numFmtId="0" fontId="91" fillId="0" borderId="0"/>
    <xf numFmtId="0" fontId="92" fillId="0" borderId="0"/>
    <xf numFmtId="0" fontId="5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175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4" fontId="64" fillId="0" borderId="0">
      <alignment horizontal="center" wrapText="1"/>
      <protection locked="0"/>
    </xf>
    <xf numFmtId="14" fontId="64" fillId="0" borderId="0">
      <alignment horizontal="center" wrapText="1"/>
      <protection locked="0"/>
    </xf>
    <xf numFmtId="14" fontId="64" fillId="0" borderId="0">
      <alignment horizontal="center" wrapText="1"/>
      <protection locked="0"/>
    </xf>
    <xf numFmtId="14" fontId="64" fillId="0" borderId="0">
      <alignment horizontal="center" wrapText="1"/>
      <protection locked="0"/>
    </xf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" fontId="68" fillId="0" borderId="0" applyFill="0" applyBorder="0" applyAlignment="0" applyProtection="0"/>
    <xf numFmtId="2" fontId="68" fillId="0" borderId="0" applyFill="0" applyBorder="0" applyAlignment="0" applyProtection="0"/>
    <xf numFmtId="2" fontId="68" fillId="0" borderId="0" applyFill="0" applyBorder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6" fillId="32" borderId="17" applyNumberFormat="0" applyFont="0" applyAlignment="0" applyProtection="0"/>
    <xf numFmtId="0" fontId="6" fillId="32" borderId="17" applyNumberFormat="0" applyFont="0" applyAlignment="0" applyProtection="0"/>
    <xf numFmtId="0" fontId="6" fillId="32" borderId="17" applyNumberFormat="0" applyFont="0" applyAlignment="0" applyProtection="0"/>
    <xf numFmtId="0" fontId="6" fillId="32" borderId="17" applyNumberFormat="0" applyFont="0" applyAlignment="0" applyProtection="0"/>
    <xf numFmtId="0" fontId="6" fillId="32" borderId="17" applyNumberFormat="0" applyFont="0" applyAlignment="0" applyProtection="0"/>
    <xf numFmtId="0" fontId="6" fillId="32" borderId="17" applyNumberFormat="0" applyFont="0" applyAlignment="0" applyProtection="0"/>
    <xf numFmtId="0" fontId="6" fillId="32" borderId="17" applyNumberFormat="0" applyFont="0" applyAlignment="0" applyProtection="0"/>
    <xf numFmtId="0" fontId="6" fillId="32" borderId="17" applyNumberFormat="0" applyFont="0" applyAlignment="0" applyProtection="0"/>
    <xf numFmtId="0" fontId="6" fillId="32" borderId="17" applyNumberFormat="0" applyFont="0" applyAlignment="0" applyProtection="0"/>
    <xf numFmtId="0" fontId="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0" borderId="0"/>
    <xf numFmtId="0" fontId="5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93" fillId="0" borderId="18" applyNumberFormat="0" applyFill="0" applyAlignment="0" applyProtection="0"/>
    <xf numFmtId="0" fontId="58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183" fontId="6" fillId="0" borderId="0" applyNumberFormat="0" applyFill="0" applyBorder="0" applyAlignment="0" applyProtection="0">
      <alignment horizontal="left"/>
    </xf>
    <xf numFmtId="183" fontId="6" fillId="0" borderId="0" applyNumberFormat="0" applyFill="0" applyBorder="0" applyAlignment="0" applyProtection="0">
      <alignment horizontal="left"/>
    </xf>
    <xf numFmtId="183" fontId="6" fillId="0" borderId="0" applyNumberFormat="0" applyFill="0" applyBorder="0" applyAlignment="0" applyProtection="0">
      <alignment horizontal="left"/>
    </xf>
    <xf numFmtId="183" fontId="6" fillId="0" borderId="0" applyNumberFormat="0" applyFill="0" applyBorder="0" applyAlignment="0" applyProtection="0">
      <alignment horizontal="left"/>
    </xf>
    <xf numFmtId="0" fontId="69" fillId="0" borderId="0" applyNumberFormat="0" applyFill="0" applyBorder="0" applyAlignment="0" applyProtection="0"/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0" fontId="6" fillId="0" borderId="0"/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0" fontId="6" fillId="0" borderId="0"/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0" fontId="6" fillId="0" borderId="0"/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6" fillId="0" borderId="0"/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0" fontId="6" fillId="0" borderId="0"/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0" fontId="6" fillId="0" borderId="0"/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0" fontId="6" fillId="0" borderId="0"/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0" fontId="6" fillId="0" borderId="0"/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0" fontId="6" fillId="0" borderId="0"/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0" fontId="6" fillId="0" borderId="0"/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0" fontId="6" fillId="0" borderId="0"/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0" fontId="6" fillId="0" borderId="0"/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0" fontId="6" fillId="0" borderId="0"/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0" fontId="6" fillId="0" borderId="0"/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0" fontId="6" fillId="0" borderId="0"/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0" fontId="6" fillId="0" borderId="0"/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0" fontId="6" fillId="0" borderId="0"/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0" fontId="6" fillId="0" borderId="0"/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0" fontId="6" fillId="0" borderId="0"/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6" fillId="63" borderId="19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6" fillId="0" borderId="0"/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6" fillId="0" borderId="0"/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6" fillId="65" borderId="19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6" fillId="0" borderId="0"/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6" fillId="0" borderId="0"/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6" fillId="0" borderId="0"/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6" fillId="0" borderId="0"/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6" fillId="0" borderId="0"/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6" fillId="0" borderId="0"/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0" borderId="0"/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78" fillId="67" borderId="22" applyNumberFormat="0">
      <protection locked="0"/>
    </xf>
    <xf numFmtId="0" fontId="6" fillId="0" borderId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0" fontId="6" fillId="0" borderId="0"/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0" fontId="6" fillId="0" borderId="0"/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0" fontId="6" fillId="0" borderId="0"/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6" fillId="0" borderId="0"/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0" fontId="6" fillId="0" borderId="0"/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0" fontId="6" fillId="0" borderId="0"/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5" fillId="0" borderId="0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5" fillId="0" borderId="0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0" borderId="0"/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99" fillId="0" borderId="0"/>
    <xf numFmtId="0" fontId="6" fillId="0" borderId="0"/>
    <xf numFmtId="0" fontId="99" fillId="0" borderId="0"/>
    <xf numFmtId="0" fontId="78" fillId="69" borderId="1"/>
    <xf numFmtId="0" fontId="78" fillId="69" borderId="1"/>
    <xf numFmtId="0" fontId="78" fillId="69" borderId="1"/>
    <xf numFmtId="0" fontId="78" fillId="69" borderId="1"/>
    <xf numFmtId="0" fontId="78" fillId="69" borderId="1"/>
    <xf numFmtId="0" fontId="78" fillId="69" borderId="1"/>
    <xf numFmtId="0" fontId="78" fillId="69" borderId="1"/>
    <xf numFmtId="0" fontId="78" fillId="69" borderId="1"/>
    <xf numFmtId="0" fontId="78" fillId="69" borderId="1"/>
    <xf numFmtId="0" fontId="78" fillId="69" borderId="1"/>
    <xf numFmtId="0" fontId="78" fillId="69" borderId="1"/>
    <xf numFmtId="0" fontId="78" fillId="69" borderId="1"/>
    <xf numFmtId="0" fontId="78" fillId="69" borderId="1"/>
    <xf numFmtId="0" fontId="78" fillId="69" borderId="1"/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0" fontId="6" fillId="0" borderId="0"/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0" fontId="101" fillId="0" borderId="0" applyNumberFormat="0" applyFill="0" applyBorder="0" applyAlignment="0" applyProtection="0"/>
    <xf numFmtId="0" fontId="102" fillId="34" borderId="0" applyNumberFormat="0" applyBorder="0" applyAlignment="0" applyProtection="0"/>
    <xf numFmtId="0" fontId="44" fillId="27" borderId="0" applyNumberFormat="0" applyBorder="0" applyAlignment="0" applyProtection="0"/>
    <xf numFmtId="0" fontId="103" fillId="0" borderId="0"/>
    <xf numFmtId="40" fontId="104" fillId="0" borderId="0" applyBorder="0">
      <alignment horizontal="right"/>
    </xf>
    <xf numFmtId="0" fontId="93" fillId="0" borderId="0" applyNumberFormat="0" applyFill="0" applyBorder="0" applyAlignment="0" applyProtection="0"/>
    <xf numFmtId="0" fontId="105" fillId="4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6" fillId="67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8" fillId="67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9" fillId="0" borderId="0" applyNumberFormat="0" applyFill="0" applyBorder="0" applyAlignment="0" applyProtection="0"/>
    <xf numFmtId="0" fontId="60" fillId="70" borderId="0" applyNumberFormat="0" applyBorder="0" applyAlignment="0" applyProtection="0"/>
    <xf numFmtId="0" fontId="60" fillId="15" borderId="0" applyNumberFormat="0" applyBorder="0" applyAlignment="0" applyProtection="0"/>
    <xf numFmtId="0" fontId="60" fillId="13" borderId="0" applyNumberFormat="0" applyBorder="0" applyAlignment="0" applyProtection="0"/>
    <xf numFmtId="0" fontId="60" fillId="61" borderId="0" applyNumberFormat="0" applyBorder="0" applyAlignment="0" applyProtection="0"/>
    <xf numFmtId="0" fontId="60" fillId="71" borderId="0" applyNumberFormat="0" applyBorder="0" applyAlignment="0" applyProtection="0"/>
    <xf numFmtId="0" fontId="60" fillId="12" borderId="0" applyNumberFormat="0" applyBorder="0" applyAlignment="0" applyProtection="0"/>
  </cellStyleXfs>
  <cellXfs count="758">
    <xf numFmtId="0" fontId="0" fillId="0" borderId="0" xfId="0"/>
    <xf numFmtId="3" fontId="23" fillId="3" borderId="0" xfId="0" applyNumberFormat="1" applyFont="1" applyFill="1" applyBorder="1"/>
    <xf numFmtId="0" fontId="26" fillId="0" borderId="0" xfId="2" applyFont="1" applyFill="1" applyBorder="1"/>
    <xf numFmtId="0" fontId="26" fillId="0" borderId="0" xfId="2" applyFont="1" applyFill="1" applyBorder="1" applyAlignment="1"/>
    <xf numFmtId="0" fontId="47" fillId="0" borderId="0" xfId="2" applyFont="1" applyFill="1" applyBorder="1" applyAlignment="1">
      <alignment horizontal="center" vertical="center"/>
    </xf>
    <xf numFmtId="49" fontId="48" fillId="0" borderId="0" xfId="2" applyNumberFormat="1" applyFont="1" applyFill="1" applyBorder="1" applyAlignment="1">
      <alignment vertical="center"/>
    </xf>
    <xf numFmtId="0" fontId="49" fillId="0" borderId="0" xfId="2" applyFont="1" applyFill="1" applyBorder="1"/>
    <xf numFmtId="0" fontId="50" fillId="0" borderId="0" xfId="2" applyFont="1" applyFill="1" applyBorder="1" applyAlignment="1"/>
    <xf numFmtId="0" fontId="26" fillId="0" borderId="0" xfId="2" applyFont="1" applyFill="1" applyBorder="1" applyAlignment="1">
      <alignment horizontal="left" vertical="center"/>
    </xf>
    <xf numFmtId="0" fontId="50" fillId="0" borderId="0" xfId="2" applyFont="1" applyFill="1" applyBorder="1" applyAlignment="1">
      <alignment horizontal="center"/>
    </xf>
    <xf numFmtId="0" fontId="26" fillId="0" borderId="0" xfId="2" applyFont="1" applyFill="1" applyBorder="1" applyAlignment="1">
      <alignment horizontal="right" vertical="center"/>
    </xf>
    <xf numFmtId="0" fontId="26" fillId="0" borderId="0" xfId="2" applyFont="1" applyFill="1" applyBorder="1" applyAlignment="1">
      <alignment horizontal="left" vertical="center" indent="1"/>
    </xf>
    <xf numFmtId="0" fontId="51" fillId="0" borderId="0" xfId="2" applyFont="1" applyFill="1" applyBorder="1"/>
    <xf numFmtId="0" fontId="51" fillId="0" borderId="0" xfId="2" applyFont="1" applyFill="1" applyBorder="1" applyAlignment="1">
      <alignment horizontal="right" vertical="center"/>
    </xf>
    <xf numFmtId="0" fontId="51" fillId="0" borderId="0" xfId="2" applyFont="1" applyFill="1" applyBorder="1" applyAlignment="1">
      <alignment horizontal="left" vertical="center" indent="1"/>
    </xf>
    <xf numFmtId="3" fontId="23" fillId="3" borderId="44" xfId="0" applyNumberFormat="1" applyFont="1" applyFill="1" applyBorder="1"/>
    <xf numFmtId="0" fontId="43" fillId="0" borderId="0" xfId="2" applyFont="1" applyFill="1" applyBorder="1"/>
    <xf numFmtId="0" fontId="110" fillId="0" borderId="0" xfId="2" applyFont="1" applyFill="1" applyBorder="1" applyAlignment="1">
      <alignment horizontal="right"/>
    </xf>
    <xf numFmtId="0" fontId="111" fillId="0" borderId="0" xfId="2" applyFont="1" applyFill="1" applyBorder="1"/>
    <xf numFmtId="0" fontId="46" fillId="0" borderId="0" xfId="2" applyFont="1" applyFill="1" applyBorder="1" applyAlignment="1">
      <alignment vertical="top"/>
    </xf>
    <xf numFmtId="0" fontId="46" fillId="0" borderId="0" xfId="2" applyFont="1" applyFill="1" applyBorder="1" applyAlignment="1">
      <alignment vertical="top" wrapText="1"/>
    </xf>
    <xf numFmtId="0" fontId="46" fillId="0" borderId="0" xfId="527" applyFont="1" applyFill="1" applyBorder="1" applyAlignment="1">
      <alignment horizontal="left" vertical="top" wrapText="1"/>
    </xf>
    <xf numFmtId="0" fontId="46" fillId="0" borderId="0" xfId="527" applyFont="1" applyFill="1" applyBorder="1" applyAlignment="1">
      <alignment vertical="top" wrapText="1"/>
    </xf>
    <xf numFmtId="0" fontId="26" fillId="0" borderId="0" xfId="2" applyFont="1" applyFill="1" applyBorder="1" applyAlignment="1">
      <alignment horizontal="right"/>
    </xf>
    <xf numFmtId="0" fontId="50" fillId="0" borderId="0" xfId="2" applyFont="1" applyFill="1" applyBorder="1" applyAlignment="1">
      <alignment horizontal="right"/>
    </xf>
    <xf numFmtId="0" fontId="43" fillId="0" borderId="0" xfId="2" applyFont="1" applyFill="1"/>
    <xf numFmtId="0" fontId="43" fillId="0" borderId="0" xfId="2" applyFont="1" applyFill="1" applyBorder="1" applyAlignment="1">
      <alignment horizontal="left"/>
    </xf>
    <xf numFmtId="0" fontId="112" fillId="0" borderId="0" xfId="2" applyFont="1" applyFill="1" applyBorder="1" applyAlignment="1">
      <alignment horizontal="left" vertical="top" wrapText="1"/>
    </xf>
    <xf numFmtId="0" fontId="112" fillId="0" borderId="0" xfId="2" applyFont="1" applyFill="1" applyBorder="1" applyAlignment="1">
      <alignment horizontal="left" vertical="top"/>
    </xf>
    <xf numFmtId="0" fontId="46" fillId="0" borderId="0" xfId="2" applyFont="1" applyFill="1" applyBorder="1" applyAlignment="1">
      <alignment horizontal="left" vertical="top" wrapText="1"/>
    </xf>
    <xf numFmtId="0" fontId="46" fillId="0" borderId="0" xfId="2" applyFont="1" applyFill="1" applyBorder="1" applyAlignment="1">
      <alignment horizontal="left" vertical="top"/>
    </xf>
    <xf numFmtId="0" fontId="43" fillId="0" borderId="0" xfId="0" applyFont="1" applyFill="1"/>
    <xf numFmtId="0" fontId="23" fillId="0" borderId="0" xfId="0" applyFont="1" applyFill="1"/>
    <xf numFmtId="0" fontId="23" fillId="0" borderId="44" xfId="0" applyFont="1" applyFill="1" applyBorder="1"/>
    <xf numFmtId="0" fontId="23" fillId="0" borderId="44" xfId="0" applyFont="1" applyFill="1" applyBorder="1" applyAlignment="1"/>
    <xf numFmtId="3" fontId="23" fillId="0" borderId="0" xfId="0" applyNumberFormat="1" applyFont="1" applyFill="1" applyBorder="1"/>
    <xf numFmtId="3" fontId="23" fillId="0" borderId="44" xfId="0" applyNumberFormat="1" applyFont="1" applyFill="1" applyBorder="1"/>
    <xf numFmtId="3" fontId="23" fillId="0" borderId="46" xfId="0" applyNumberFormat="1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right" vertical="center" wrapText="1"/>
    </xf>
    <xf numFmtId="0" fontId="23" fillId="0" borderId="0" xfId="0" applyFont="1" applyFill="1" applyBorder="1" applyAlignment="1">
      <alignment horizontal="right"/>
    </xf>
    <xf numFmtId="0" fontId="23" fillId="0" borderId="44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right" vertical="center" wrapText="1"/>
    </xf>
    <xf numFmtId="0" fontId="23" fillId="0" borderId="44" xfId="0" applyFont="1" applyFill="1" applyBorder="1" applyAlignment="1">
      <alignment horizontal="right"/>
    </xf>
    <xf numFmtId="3" fontId="23" fillId="0" borderId="52" xfId="0" applyNumberFormat="1" applyFont="1" applyFill="1" applyBorder="1"/>
    <xf numFmtId="3" fontId="23" fillId="0" borderId="49" xfId="0" applyNumberFormat="1" applyFont="1" applyFill="1" applyBorder="1"/>
    <xf numFmtId="0" fontId="23" fillId="0" borderId="0" xfId="0" applyFont="1" applyFill="1" applyAlignment="1"/>
    <xf numFmtId="2" fontId="23" fillId="0" borderId="0" xfId="0" applyNumberFormat="1" applyFont="1" applyFill="1"/>
    <xf numFmtId="0" fontId="23" fillId="0" borderId="0" xfId="0" applyFont="1" applyFill="1" applyBorder="1"/>
    <xf numFmtId="165" fontId="30" fillId="0" borderId="0" xfId="2" applyNumberFormat="1" applyFont="1" applyFill="1" applyBorder="1" applyAlignment="1">
      <alignment horizontal="right" vertical="center"/>
    </xf>
    <xf numFmtId="165" fontId="30" fillId="0" borderId="56" xfId="2" applyNumberFormat="1" applyFont="1" applyFill="1" applyBorder="1" applyAlignment="1">
      <alignment horizontal="right" vertical="center"/>
    </xf>
    <xf numFmtId="165" fontId="30" fillId="0" borderId="53" xfId="2" applyNumberFormat="1" applyFont="1" applyFill="1" applyBorder="1" applyAlignment="1">
      <alignment horizontal="right" vertical="center"/>
    </xf>
    <xf numFmtId="165" fontId="30" fillId="0" borderId="44" xfId="2" applyNumberFormat="1" applyFont="1" applyFill="1" applyBorder="1" applyAlignment="1">
      <alignment horizontal="right" vertical="center"/>
    </xf>
    <xf numFmtId="165" fontId="30" fillId="0" borderId="55" xfId="2" applyNumberFormat="1" applyFont="1" applyFill="1" applyBorder="1" applyAlignment="1">
      <alignment horizontal="right" vertical="center"/>
    </xf>
    <xf numFmtId="165" fontId="30" fillId="0" borderId="52" xfId="2" applyNumberFormat="1" applyFont="1" applyFill="1" applyBorder="1" applyAlignment="1">
      <alignment horizontal="right" vertical="center"/>
    </xf>
    <xf numFmtId="165" fontId="30" fillId="0" borderId="51" xfId="2" applyNumberFormat="1" applyFont="1" applyFill="1" applyBorder="1" applyAlignment="1">
      <alignment horizontal="right" vertical="center"/>
    </xf>
    <xf numFmtId="165" fontId="23" fillId="0" borderId="0" xfId="2" applyNumberFormat="1" applyFont="1" applyFill="1" applyBorder="1" applyAlignment="1">
      <alignment horizontal="right" vertical="center"/>
    </xf>
    <xf numFmtId="165" fontId="23" fillId="0" borderId="56" xfId="2" applyNumberFormat="1" applyFont="1" applyFill="1" applyBorder="1" applyAlignment="1">
      <alignment vertical="center"/>
    </xf>
    <xf numFmtId="165" fontId="23" fillId="0" borderId="0" xfId="2" applyNumberFormat="1" applyFont="1" applyFill="1" applyBorder="1" applyAlignment="1">
      <alignment vertical="center"/>
    </xf>
    <xf numFmtId="165" fontId="23" fillId="0" borderId="53" xfId="2" applyNumberFormat="1" applyFont="1" applyFill="1" applyBorder="1" applyAlignment="1">
      <alignment vertical="center"/>
    </xf>
    <xf numFmtId="165" fontId="23" fillId="0" borderId="54" xfId="2" applyNumberFormat="1" applyFont="1" applyFill="1" applyBorder="1" applyAlignment="1">
      <alignment vertical="center"/>
    </xf>
    <xf numFmtId="165" fontId="23" fillId="0" borderId="50" xfId="2" applyNumberFormat="1" applyFont="1" applyFill="1" applyBorder="1" applyAlignment="1">
      <alignment vertical="center"/>
    </xf>
    <xf numFmtId="165" fontId="23" fillId="0" borderId="44" xfId="2" applyNumberFormat="1" applyFont="1" applyFill="1" applyBorder="1" applyAlignment="1">
      <alignment vertical="center"/>
    </xf>
    <xf numFmtId="165" fontId="23" fillId="0" borderId="55" xfId="2" applyNumberFormat="1" applyFont="1" applyFill="1" applyBorder="1" applyAlignment="1">
      <alignment vertical="center"/>
    </xf>
    <xf numFmtId="165" fontId="23" fillId="0" borderId="52" xfId="2" applyNumberFormat="1" applyFont="1" applyFill="1" applyBorder="1" applyAlignment="1">
      <alignment vertical="center"/>
    </xf>
    <xf numFmtId="165" fontId="23" fillId="0" borderId="51" xfId="2" applyNumberFormat="1" applyFont="1" applyFill="1" applyBorder="1" applyAlignment="1">
      <alignment vertical="center"/>
    </xf>
    <xf numFmtId="165" fontId="30" fillId="0" borderId="0" xfId="20" applyNumberFormat="1" applyFont="1" applyFill="1" applyBorder="1" applyAlignment="1">
      <alignment horizontal="right" vertical="center"/>
    </xf>
    <xf numFmtId="165" fontId="30" fillId="0" borderId="56" xfId="20" applyNumberFormat="1" applyFont="1" applyFill="1" applyBorder="1" applyAlignment="1">
      <alignment horizontal="right" vertical="center"/>
    </xf>
    <xf numFmtId="164" fontId="30" fillId="0" borderId="53" xfId="1" applyNumberFormat="1" applyFont="1" applyFill="1" applyBorder="1" applyAlignment="1">
      <alignment vertical="center"/>
    </xf>
    <xf numFmtId="165" fontId="23" fillId="0" borderId="0" xfId="20" applyNumberFormat="1" applyFont="1" applyFill="1" applyBorder="1" applyAlignment="1">
      <alignment horizontal="right" vertical="center"/>
    </xf>
    <xf numFmtId="165" fontId="30" fillId="0" borderId="44" xfId="20" applyNumberFormat="1" applyFont="1" applyFill="1" applyBorder="1" applyAlignment="1">
      <alignment horizontal="right" vertical="center"/>
    </xf>
    <xf numFmtId="165" fontId="30" fillId="0" borderId="55" xfId="20" applyNumberFormat="1" applyFont="1" applyFill="1" applyBorder="1" applyAlignment="1">
      <alignment horizontal="right" vertical="center"/>
    </xf>
    <xf numFmtId="164" fontId="30" fillId="0" borderId="51" xfId="1" applyNumberFormat="1" applyFont="1" applyFill="1" applyBorder="1" applyAlignment="1">
      <alignment vertical="center"/>
    </xf>
    <xf numFmtId="165" fontId="30" fillId="0" borderId="52" xfId="20" applyNumberFormat="1" applyFont="1" applyFill="1" applyBorder="1" applyAlignment="1">
      <alignment horizontal="right" vertical="center"/>
    </xf>
    <xf numFmtId="165" fontId="23" fillId="0" borderId="44" xfId="20" applyNumberFormat="1" applyFont="1" applyFill="1" applyBorder="1" applyAlignment="1">
      <alignment horizontal="right" vertical="center"/>
    </xf>
    <xf numFmtId="165" fontId="31" fillId="0" borderId="56" xfId="2" applyNumberFormat="1" applyFont="1" applyFill="1" applyBorder="1" applyAlignment="1">
      <alignment horizontal="right" vertical="center"/>
    </xf>
    <xf numFmtId="164" fontId="23" fillId="0" borderId="53" xfId="1" applyNumberFormat="1" applyFont="1" applyFill="1" applyBorder="1" applyAlignment="1">
      <alignment vertical="center"/>
    </xf>
    <xf numFmtId="165" fontId="31" fillId="0" borderId="56" xfId="2" applyNumberFormat="1" applyFont="1" applyFill="1" applyBorder="1" applyAlignment="1">
      <alignment vertical="center"/>
    </xf>
    <xf numFmtId="165" fontId="23" fillId="0" borderId="0" xfId="2" applyNumberFormat="1" applyFont="1" applyFill="1" applyBorder="1" applyAlignment="1">
      <alignment horizontal="right"/>
    </xf>
    <xf numFmtId="165" fontId="31" fillId="0" borderId="54" xfId="2" applyNumberFormat="1" applyFont="1" applyFill="1" applyBorder="1" applyAlignment="1">
      <alignment vertical="center"/>
    </xf>
    <xf numFmtId="164" fontId="23" fillId="0" borderId="50" xfId="1" applyNumberFormat="1" applyFont="1" applyFill="1" applyBorder="1" applyAlignment="1">
      <alignment vertical="center"/>
    </xf>
    <xf numFmtId="165" fontId="31" fillId="0" borderId="54" xfId="2" applyNumberFormat="1" applyFont="1" applyFill="1" applyBorder="1" applyAlignment="1">
      <alignment horizontal="right" vertical="center"/>
    </xf>
    <xf numFmtId="165" fontId="31" fillId="0" borderId="55" xfId="2" applyNumberFormat="1" applyFont="1" applyFill="1" applyBorder="1" applyAlignment="1">
      <alignment vertical="center"/>
    </xf>
    <xf numFmtId="164" fontId="23" fillId="0" borderId="51" xfId="1" applyNumberFormat="1" applyFont="1" applyFill="1" applyBorder="1" applyAlignment="1">
      <alignment vertical="center"/>
    </xf>
    <xf numFmtId="165" fontId="31" fillId="0" borderId="55" xfId="2" applyNumberFormat="1" applyFont="1" applyFill="1" applyBorder="1" applyAlignment="1">
      <alignment horizontal="right" vertical="center"/>
    </xf>
    <xf numFmtId="165" fontId="23" fillId="0" borderId="44" xfId="2" applyNumberFormat="1" applyFont="1" applyFill="1" applyBorder="1" applyAlignment="1">
      <alignment horizontal="right"/>
    </xf>
    <xf numFmtId="0" fontId="21" fillId="0" borderId="0" xfId="2" applyFont="1" applyFill="1" applyBorder="1" applyAlignment="1"/>
    <xf numFmtId="0" fontId="23" fillId="0" borderId="0" xfId="2" applyFont="1" applyFill="1" applyBorder="1"/>
    <xf numFmtId="3" fontId="23" fillId="0" borderId="0" xfId="2" applyNumberFormat="1" applyFont="1" applyFill="1" applyBorder="1" applyAlignment="1">
      <alignment horizontal="right"/>
    </xf>
    <xf numFmtId="165" fontId="23" fillId="0" borderId="0" xfId="2" applyNumberFormat="1" applyFont="1" applyFill="1" applyBorder="1"/>
    <xf numFmtId="3" fontId="30" fillId="0" borderId="0" xfId="2" applyNumberFormat="1" applyFont="1" applyFill="1" applyBorder="1" applyAlignment="1">
      <alignment horizontal="right" vertical="center"/>
    </xf>
    <xf numFmtId="3" fontId="30" fillId="0" borderId="44" xfId="2" applyNumberFormat="1" applyFont="1" applyFill="1" applyBorder="1" applyAlignment="1">
      <alignment horizontal="right" vertical="center"/>
    </xf>
    <xf numFmtId="3" fontId="23" fillId="0" borderId="0" xfId="2" applyNumberFormat="1" applyFont="1" applyFill="1" applyBorder="1" applyAlignment="1">
      <alignment horizontal="right" vertical="center"/>
    </xf>
    <xf numFmtId="3" fontId="23" fillId="0" borderId="0" xfId="2" applyNumberFormat="1" applyFont="1" applyFill="1" applyBorder="1" applyAlignment="1">
      <alignment vertical="center"/>
    </xf>
    <xf numFmtId="3" fontId="23" fillId="0" borderId="44" xfId="2" applyNumberFormat="1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vertical="center"/>
    </xf>
    <xf numFmtId="165" fontId="23" fillId="0" borderId="56" xfId="0" applyNumberFormat="1" applyFont="1" applyFill="1" applyBorder="1" applyAlignment="1">
      <alignment horizontal="center" vertical="center"/>
    </xf>
    <xf numFmtId="165" fontId="23" fillId="0" borderId="54" xfId="0" applyNumberFormat="1" applyFont="1" applyFill="1" applyBorder="1" applyAlignment="1">
      <alignment horizontal="center" vertical="center"/>
    </xf>
    <xf numFmtId="0" fontId="26" fillId="0" borderId="0" xfId="0" applyFont="1" applyFill="1" applyBorder="1"/>
    <xf numFmtId="0" fontId="35" fillId="0" borderId="0" xfId="0" applyFont="1" applyFill="1" applyBorder="1"/>
    <xf numFmtId="3" fontId="33" fillId="0" borderId="0" xfId="0" applyNumberFormat="1" applyFont="1" applyFill="1" applyBorder="1" applyAlignment="1">
      <alignment horizontal="right"/>
    </xf>
    <xf numFmtId="3" fontId="33" fillId="0" borderId="0" xfId="0" applyNumberFormat="1" applyFont="1" applyFill="1" applyBorder="1"/>
    <xf numFmtId="0" fontId="33" fillId="0" borderId="0" xfId="0" applyFont="1" applyFill="1" applyBorder="1" applyAlignment="1">
      <alignment horizontal="right"/>
    </xf>
    <xf numFmtId="0" fontId="26" fillId="0" borderId="44" xfId="0" applyFont="1" applyFill="1" applyBorder="1"/>
    <xf numFmtId="3" fontId="23" fillId="0" borderId="56" xfId="0" applyNumberFormat="1" applyFont="1" applyFill="1" applyBorder="1" applyAlignment="1">
      <alignment horizontal="center"/>
    </xf>
    <xf numFmtId="3" fontId="23" fillId="0" borderId="55" xfId="0" applyNumberFormat="1" applyFont="1" applyFill="1" applyBorder="1" applyAlignment="1">
      <alignment horizontal="center"/>
    </xf>
    <xf numFmtId="3" fontId="23" fillId="0" borderId="0" xfId="0" applyNumberFormat="1" applyFont="1" applyFill="1" applyBorder="1" applyAlignment="1">
      <alignment horizontal="right"/>
    </xf>
    <xf numFmtId="165" fontId="23" fillId="0" borderId="56" xfId="0" applyNumberFormat="1" applyFont="1" applyFill="1" applyBorder="1" applyAlignment="1">
      <alignment horizontal="center"/>
    </xf>
    <xf numFmtId="3" fontId="23" fillId="0" borderId="52" xfId="0" applyNumberFormat="1" applyFont="1" applyFill="1" applyBorder="1" applyAlignment="1">
      <alignment horizontal="right"/>
    </xf>
    <xf numFmtId="3" fontId="23" fillId="0" borderId="44" xfId="0" applyNumberFormat="1" applyFont="1" applyFill="1" applyBorder="1" applyAlignment="1">
      <alignment horizontal="right"/>
    </xf>
    <xf numFmtId="165" fontId="23" fillId="0" borderId="55" xfId="0" applyNumberFormat="1" applyFont="1" applyFill="1" applyBorder="1" applyAlignment="1">
      <alignment horizontal="center"/>
    </xf>
    <xf numFmtId="3" fontId="23" fillId="0" borderId="49" xfId="0" applyNumberFormat="1" applyFont="1" applyFill="1" applyBorder="1" applyAlignment="1">
      <alignment horizontal="right" vertical="center"/>
    </xf>
    <xf numFmtId="3" fontId="23" fillId="0" borderId="46" xfId="0" applyNumberFormat="1" applyFont="1" applyFill="1" applyBorder="1" applyAlignment="1">
      <alignment horizontal="right" vertical="center"/>
    </xf>
    <xf numFmtId="165" fontId="23" fillId="0" borderId="47" xfId="0" applyNumberFormat="1" applyFont="1" applyFill="1" applyBorder="1" applyAlignment="1">
      <alignment horizontal="center"/>
    </xf>
    <xf numFmtId="165" fontId="23" fillId="0" borderId="47" xfId="0" applyNumberFormat="1" applyFont="1" applyFill="1" applyBorder="1" applyAlignment="1">
      <alignment horizontal="center" vertical="center"/>
    </xf>
    <xf numFmtId="3" fontId="23" fillId="0" borderId="46" xfId="0" applyNumberFormat="1" applyFont="1" applyFill="1" applyBorder="1" applyAlignment="1">
      <alignment horizontal="right" vertical="top" wrapText="1"/>
    </xf>
    <xf numFmtId="165" fontId="23" fillId="0" borderId="47" xfId="0" applyNumberFormat="1" applyFont="1" applyFill="1" applyBorder="1" applyAlignment="1">
      <alignment horizontal="center" vertical="top" wrapText="1"/>
    </xf>
    <xf numFmtId="3" fontId="23" fillId="0" borderId="49" xfId="0" applyNumberFormat="1" applyFont="1" applyFill="1" applyBorder="1" applyAlignment="1">
      <alignment horizontal="right"/>
    </xf>
    <xf numFmtId="3" fontId="23" fillId="0" borderId="46" xfId="0" applyNumberFormat="1" applyFont="1" applyFill="1" applyBorder="1" applyAlignment="1">
      <alignment horizontal="right"/>
    </xf>
    <xf numFmtId="3" fontId="23" fillId="0" borderId="49" xfId="0" applyNumberFormat="1" applyFont="1" applyFill="1" applyBorder="1" applyAlignment="1">
      <alignment horizontal="right" vertical="top"/>
    </xf>
    <xf numFmtId="3" fontId="23" fillId="0" borderId="46" xfId="0" applyNumberFormat="1" applyFont="1" applyFill="1" applyBorder="1" applyAlignment="1">
      <alignment horizontal="right" vertical="top"/>
    </xf>
    <xf numFmtId="0" fontId="23" fillId="0" borderId="0" xfId="0" applyFont="1" applyFill="1" applyBorder="1" applyAlignment="1">
      <alignment vertical="center"/>
    </xf>
    <xf numFmtId="3" fontId="23" fillId="0" borderId="54" xfId="0" applyNumberFormat="1" applyFont="1" applyFill="1" applyBorder="1" applyAlignment="1">
      <alignment horizontal="right" vertical="center"/>
    </xf>
    <xf numFmtId="3" fontId="23" fillId="0" borderId="0" xfId="0" applyNumberFormat="1" applyFont="1" applyFill="1" applyBorder="1" applyAlignment="1">
      <alignment horizontal="right" vertical="center"/>
    </xf>
    <xf numFmtId="164" fontId="23" fillId="0" borderId="54" xfId="1" applyNumberFormat="1" applyFont="1" applyFill="1" applyBorder="1" applyAlignment="1">
      <alignment horizontal="right" vertical="center"/>
    </xf>
    <xf numFmtId="164" fontId="23" fillId="0" borderId="50" xfId="1" applyNumberFormat="1" applyFont="1" applyFill="1" applyBorder="1" applyAlignment="1">
      <alignment horizontal="right" vertical="center"/>
    </xf>
    <xf numFmtId="3" fontId="113" fillId="0" borderId="0" xfId="0" applyNumberFormat="1" applyFont="1" applyFill="1" applyBorder="1" applyAlignment="1">
      <alignment horizontal="right" vertical="center"/>
    </xf>
    <xf numFmtId="3" fontId="23" fillId="0" borderId="56" xfId="0" applyNumberFormat="1" applyFont="1" applyFill="1" applyBorder="1" applyAlignment="1">
      <alignment horizontal="right" vertical="center"/>
    </xf>
    <xf numFmtId="164" fontId="23" fillId="0" borderId="56" xfId="1" applyNumberFormat="1" applyFont="1" applyFill="1" applyBorder="1" applyAlignment="1">
      <alignment horizontal="right" vertical="center"/>
    </xf>
    <xf numFmtId="164" fontId="23" fillId="0" borderId="53" xfId="1" applyNumberFormat="1" applyFont="1" applyFill="1" applyBorder="1" applyAlignment="1">
      <alignment horizontal="right" vertical="center"/>
    </xf>
    <xf numFmtId="3" fontId="30" fillId="0" borderId="54" xfId="0" applyNumberFormat="1" applyFont="1" applyFill="1" applyBorder="1" applyAlignment="1">
      <alignment horizontal="right" vertical="center"/>
    </xf>
    <xf numFmtId="164" fontId="30" fillId="0" borderId="50" xfId="1" applyNumberFormat="1" applyFont="1" applyFill="1" applyBorder="1" applyAlignment="1">
      <alignment horizontal="right" vertical="center"/>
    </xf>
    <xf numFmtId="165" fontId="32" fillId="0" borderId="0" xfId="1" applyNumberFormat="1" applyFont="1" applyFill="1" applyBorder="1" applyAlignment="1">
      <alignment horizontal="right" vertical="center"/>
    </xf>
    <xf numFmtId="165" fontId="32" fillId="0" borderId="0" xfId="0" applyNumberFormat="1" applyFont="1" applyFill="1" applyBorder="1" applyAlignment="1">
      <alignment horizontal="right" vertical="center"/>
    </xf>
    <xf numFmtId="3" fontId="30" fillId="0" borderId="56" xfId="2" applyNumberFormat="1" applyFont="1" applyFill="1" applyBorder="1" applyAlignment="1">
      <alignment horizontal="right" vertical="center"/>
    </xf>
    <xf numFmtId="3" fontId="30" fillId="0" borderId="52" xfId="2" applyNumberFormat="1" applyFont="1" applyFill="1" applyBorder="1" applyAlignment="1">
      <alignment horizontal="right" vertical="center"/>
    </xf>
    <xf numFmtId="3" fontId="30" fillId="0" borderId="55" xfId="2" applyNumberFormat="1" applyFont="1" applyFill="1" applyBorder="1" applyAlignment="1">
      <alignment horizontal="right" vertical="center"/>
    </xf>
    <xf numFmtId="3" fontId="23" fillId="0" borderId="56" xfId="2" applyNumberFormat="1" applyFont="1" applyFill="1" applyBorder="1" applyAlignment="1">
      <alignment vertical="center"/>
    </xf>
    <xf numFmtId="3" fontId="23" fillId="0" borderId="54" xfId="2" applyNumberFormat="1" applyFont="1" applyFill="1" applyBorder="1" applyAlignment="1">
      <alignment vertical="center"/>
    </xf>
    <xf numFmtId="3" fontId="23" fillId="0" borderId="52" xfId="2" applyNumberFormat="1" applyFont="1" applyFill="1" applyBorder="1" applyAlignment="1">
      <alignment horizontal="right" vertical="center"/>
    </xf>
    <xf numFmtId="3" fontId="23" fillId="0" borderId="55" xfId="2" applyNumberFormat="1" applyFont="1" applyFill="1" applyBorder="1" applyAlignment="1">
      <alignment vertical="center"/>
    </xf>
    <xf numFmtId="3" fontId="23" fillId="0" borderId="52" xfId="2" applyNumberFormat="1" applyFont="1" applyFill="1" applyBorder="1" applyAlignment="1">
      <alignment vertical="center"/>
    </xf>
    <xf numFmtId="3" fontId="113" fillId="0" borderId="54" xfId="0" applyNumberFormat="1" applyFont="1" applyFill="1" applyBorder="1" applyAlignment="1">
      <alignment horizontal="right" vertical="center"/>
    </xf>
    <xf numFmtId="3" fontId="113" fillId="0" borderId="56" xfId="0" applyNumberFormat="1" applyFont="1" applyFill="1" applyBorder="1" applyAlignment="1">
      <alignment horizontal="right" vertical="center"/>
    </xf>
    <xf numFmtId="0" fontId="26" fillId="0" borderId="46" xfId="0" applyFont="1" applyFill="1" applyBorder="1" applyAlignment="1">
      <alignment vertical="center"/>
    </xf>
    <xf numFmtId="1" fontId="26" fillId="0" borderId="46" xfId="0" applyNumberFormat="1" applyFont="1" applyFill="1" applyBorder="1" applyAlignment="1">
      <alignment vertical="center" wrapText="1"/>
    </xf>
    <xf numFmtId="0" fontId="23" fillId="0" borderId="46" xfId="0" applyFont="1" applyFill="1" applyBorder="1" applyAlignment="1">
      <alignment horizontal="right" vertical="center"/>
    </xf>
    <xf numFmtId="164" fontId="23" fillId="0" borderId="46" xfId="1" applyNumberFormat="1" applyFont="1" applyFill="1" applyBorder="1" applyAlignment="1">
      <alignment horizontal="right" vertical="center"/>
    </xf>
    <xf numFmtId="0" fontId="22" fillId="0" borderId="46" xfId="0" applyFont="1" applyFill="1" applyBorder="1" applyAlignment="1">
      <alignment vertical="center" wrapText="1"/>
    </xf>
    <xf numFmtId="3" fontId="29" fillId="0" borderId="46" xfId="0" applyNumberFormat="1" applyFont="1" applyFill="1" applyBorder="1" applyAlignment="1">
      <alignment horizontal="right" vertical="center"/>
    </xf>
    <xf numFmtId="164" fontId="29" fillId="0" borderId="46" xfId="1" applyNumberFormat="1" applyFont="1" applyFill="1" applyBorder="1" applyAlignment="1">
      <alignment horizontal="right" vertical="center"/>
    </xf>
    <xf numFmtId="3" fontId="23" fillId="0" borderId="55" xfId="0" applyNumberFormat="1" applyFont="1" applyFill="1" applyBorder="1" applyAlignment="1">
      <alignment horizontal="right" vertical="center"/>
    </xf>
    <xf numFmtId="3" fontId="23" fillId="0" borderId="52" xfId="0" applyNumberFormat="1" applyFont="1" applyFill="1" applyBorder="1" applyAlignment="1">
      <alignment horizontal="right" vertical="center"/>
    </xf>
    <xf numFmtId="164" fontId="23" fillId="0" borderId="0" xfId="1" applyNumberFormat="1" applyFont="1" applyFill="1" applyBorder="1" applyAlignment="1">
      <alignment horizontal="right" vertical="center"/>
    </xf>
    <xf numFmtId="164" fontId="23" fillId="0" borderId="52" xfId="1" applyNumberFormat="1" applyFont="1" applyFill="1" applyBorder="1" applyAlignment="1">
      <alignment horizontal="right" vertical="center"/>
    </xf>
    <xf numFmtId="164" fontId="23" fillId="0" borderId="55" xfId="1" applyNumberFormat="1" applyFont="1" applyFill="1" applyBorder="1" applyAlignment="1">
      <alignment horizontal="right" vertical="center"/>
    </xf>
    <xf numFmtId="165" fontId="32" fillId="0" borderId="52" xfId="1" applyNumberFormat="1" applyFont="1" applyFill="1" applyBorder="1" applyAlignment="1">
      <alignment horizontal="right" vertical="center"/>
    </xf>
    <xf numFmtId="165" fontId="32" fillId="0" borderId="44" xfId="0" applyNumberFormat="1" applyFont="1" applyFill="1" applyBorder="1" applyAlignment="1">
      <alignment horizontal="right" vertical="center"/>
    </xf>
    <xf numFmtId="164" fontId="23" fillId="0" borderId="0" xfId="0" applyNumberFormat="1" applyFont="1" applyFill="1" applyBorder="1" applyAlignment="1">
      <alignment vertical="center"/>
    </xf>
    <xf numFmtId="165" fontId="32" fillId="0" borderId="44" xfId="1" applyNumberFormat="1" applyFont="1" applyFill="1" applyBorder="1" applyAlignment="1">
      <alignment horizontal="right" vertical="center"/>
    </xf>
    <xf numFmtId="3" fontId="30" fillId="0" borderId="53" xfId="2" applyNumberFormat="1" applyFont="1" applyFill="1" applyBorder="1" applyAlignment="1">
      <alignment horizontal="right" vertical="center"/>
    </xf>
    <xf numFmtId="3" fontId="30" fillId="0" borderId="51" xfId="2" applyNumberFormat="1" applyFont="1" applyFill="1" applyBorder="1" applyAlignment="1">
      <alignment horizontal="right" vertical="center"/>
    </xf>
    <xf numFmtId="3" fontId="23" fillId="0" borderId="56" xfId="2" applyNumberFormat="1" applyFont="1" applyFill="1" applyBorder="1" applyAlignment="1">
      <alignment horizontal="right" vertical="center"/>
    </xf>
    <xf numFmtId="3" fontId="23" fillId="0" borderId="53" xfId="2" applyNumberFormat="1" applyFont="1" applyFill="1" applyBorder="1" applyAlignment="1">
      <alignment vertical="center"/>
    </xf>
    <xf numFmtId="3" fontId="23" fillId="0" borderId="54" xfId="2" applyNumberFormat="1" applyFont="1" applyFill="1" applyBorder="1" applyAlignment="1">
      <alignment horizontal="right" vertical="center"/>
    </xf>
    <xf numFmtId="3" fontId="23" fillId="0" borderId="50" xfId="2" applyNumberFormat="1" applyFont="1" applyFill="1" applyBorder="1" applyAlignment="1">
      <alignment vertical="center"/>
    </xf>
    <xf numFmtId="3" fontId="23" fillId="0" borderId="55" xfId="2" applyNumberFormat="1" applyFont="1" applyFill="1" applyBorder="1" applyAlignment="1">
      <alignment horizontal="right" vertical="center"/>
    </xf>
    <xf numFmtId="3" fontId="23" fillId="0" borderId="51" xfId="2" applyNumberFormat="1" applyFont="1" applyFill="1" applyBorder="1" applyAlignment="1">
      <alignment vertical="center"/>
    </xf>
    <xf numFmtId="0" fontId="26" fillId="0" borderId="0" xfId="2" applyFont="1" applyFill="1"/>
    <xf numFmtId="0" fontId="23" fillId="0" borderId="0" xfId="2" applyFont="1" applyFill="1" applyAlignment="1">
      <alignment horizontal="right"/>
    </xf>
    <xf numFmtId="0" fontId="23" fillId="0" borderId="0" xfId="2" applyFont="1" applyFill="1" applyAlignment="1"/>
    <xf numFmtId="0" fontId="23" fillId="0" borderId="0" xfId="2" applyFont="1" applyFill="1"/>
    <xf numFmtId="165" fontId="23" fillId="0" borderId="0" xfId="2" applyNumberFormat="1" applyFont="1" applyFill="1" applyBorder="1" applyAlignment="1">
      <alignment wrapText="1"/>
    </xf>
    <xf numFmtId="0" fontId="23" fillId="0" borderId="0" xfId="2" applyFont="1" applyFill="1" applyBorder="1" applyAlignment="1">
      <alignment vertical="center"/>
    </xf>
    <xf numFmtId="165" fontId="42" fillId="0" borderId="0" xfId="2" applyNumberFormat="1" applyFont="1" applyFill="1" applyBorder="1" applyAlignment="1">
      <alignment vertical="center" wrapText="1"/>
    </xf>
    <xf numFmtId="0" fontId="23" fillId="0" borderId="0" xfId="2" applyFont="1" applyFill="1" applyAlignment="1">
      <alignment horizontal="left"/>
    </xf>
    <xf numFmtId="0" fontId="23" fillId="0" borderId="0" xfId="2" applyFont="1" applyFill="1" applyBorder="1" applyAlignment="1">
      <alignment wrapText="1"/>
    </xf>
    <xf numFmtId="0" fontId="23" fillId="0" borderId="0" xfId="2" applyFont="1" applyFill="1" applyAlignment="1">
      <alignment wrapText="1"/>
    </xf>
    <xf numFmtId="165" fontId="41" fillId="0" borderId="0" xfId="2" applyNumberFormat="1" applyFont="1" applyFill="1" applyBorder="1" applyAlignment="1">
      <alignment vertical="center" wrapText="1"/>
    </xf>
    <xf numFmtId="16" fontId="23" fillId="0" borderId="0" xfId="2" applyNumberFormat="1" applyFont="1" applyFill="1" applyBorder="1" applyAlignment="1">
      <alignment horizontal="center" wrapText="1"/>
    </xf>
    <xf numFmtId="0" fontId="41" fillId="0" borderId="0" xfId="2" applyFont="1" applyFill="1" applyAlignment="1">
      <alignment vertical="center" wrapText="1"/>
    </xf>
    <xf numFmtId="0" fontId="24" fillId="0" borderId="0" xfId="2" applyFont="1" applyFill="1"/>
    <xf numFmtId="165" fontId="33" fillId="0" borderId="0" xfId="2" applyNumberFormat="1" applyFont="1" applyFill="1" applyBorder="1" applyAlignment="1">
      <alignment wrapText="1"/>
    </xf>
    <xf numFmtId="165" fontId="23" fillId="0" borderId="0" xfId="2" applyNumberFormat="1" applyFont="1" applyFill="1" applyBorder="1" applyAlignment="1">
      <alignment horizontal="left" vertical="top" wrapText="1"/>
    </xf>
    <xf numFmtId="165" fontId="38" fillId="0" borderId="0" xfId="2" applyNumberFormat="1" applyFont="1" applyFill="1" applyBorder="1" applyAlignment="1">
      <alignment vertical="center" wrapText="1"/>
    </xf>
    <xf numFmtId="3" fontId="24" fillId="0" borderId="0" xfId="2" applyNumberFormat="1" applyFont="1" applyFill="1" applyBorder="1" applyAlignment="1">
      <alignment vertical="center" wrapText="1"/>
    </xf>
    <xf numFmtId="165" fontId="24" fillId="0" borderId="0" xfId="2" applyNumberFormat="1" applyFont="1" applyFill="1" applyBorder="1" applyAlignment="1">
      <alignment horizontal="left" wrapText="1"/>
    </xf>
    <xf numFmtId="0" fontId="40" fillId="0" borderId="0" xfId="2" applyFont="1" applyFill="1" applyAlignment="1">
      <alignment vertical="center" wrapText="1"/>
    </xf>
    <xf numFmtId="0" fontId="39" fillId="0" borderId="0" xfId="2" applyFont="1" applyFill="1" applyAlignment="1">
      <alignment vertical="center" wrapText="1"/>
    </xf>
    <xf numFmtId="0" fontId="38" fillId="0" borderId="0" xfId="2" applyFont="1" applyFill="1" applyBorder="1" applyAlignment="1">
      <alignment wrapText="1"/>
    </xf>
    <xf numFmtId="0" fontId="24" fillId="0" borderId="0" xfId="2" applyFont="1" applyFill="1" applyBorder="1" applyAlignment="1">
      <alignment horizontal="center" wrapText="1"/>
    </xf>
    <xf numFmtId="165" fontId="30" fillId="0" borderId="0" xfId="2" applyNumberFormat="1" applyFont="1" applyFill="1" applyBorder="1" applyAlignment="1">
      <alignment horizontal="center" vertical="center" wrapText="1"/>
    </xf>
    <xf numFmtId="0" fontId="23" fillId="0" borderId="0" xfId="2" applyFont="1" applyFill="1" applyBorder="1" applyAlignment="1"/>
    <xf numFmtId="0" fontId="23" fillId="0" borderId="0" xfId="2" applyFont="1" applyFill="1" applyBorder="1" applyAlignment="1">
      <alignment horizontal="left"/>
    </xf>
    <xf numFmtId="0" fontId="119" fillId="0" borderId="0" xfId="2" applyFont="1" applyFill="1"/>
    <xf numFmtId="0" fontId="23" fillId="0" borderId="0" xfId="2" applyFont="1" applyFill="1" applyAlignment="1">
      <alignment horizontal="left" vertical="top" wrapText="1"/>
    </xf>
    <xf numFmtId="0" fontId="23" fillId="0" borderId="0" xfId="2" applyFont="1" applyFill="1" applyAlignment="1">
      <alignment horizontal="center" vertical="top" wrapText="1"/>
    </xf>
    <xf numFmtId="0" fontId="23" fillId="0" borderId="0" xfId="2" applyFont="1" applyFill="1" applyAlignment="1">
      <alignment vertical="top"/>
    </xf>
    <xf numFmtId="0" fontId="23" fillId="0" borderId="0" xfId="2" applyFont="1" applyFill="1" applyBorder="1" applyAlignment="1">
      <alignment horizontal="center" vertical="top" wrapText="1"/>
    </xf>
    <xf numFmtId="0" fontId="21" fillId="0" borderId="0" xfId="2" applyFont="1" applyFill="1" applyAlignment="1">
      <alignment vertical="top" wrapText="1"/>
    </xf>
    <xf numFmtId="0" fontId="120" fillId="0" borderId="0" xfId="2" applyFont="1" applyFill="1" applyAlignment="1"/>
    <xf numFmtId="0" fontId="23" fillId="0" borderId="0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left" vertical="center"/>
    </xf>
    <xf numFmtId="165" fontId="23" fillId="0" borderId="0" xfId="2" applyNumberFormat="1" applyFont="1" applyFill="1" applyBorder="1" applyAlignment="1">
      <alignment horizontal="center" wrapText="1"/>
    </xf>
    <xf numFmtId="3" fontId="23" fillId="0" borderId="0" xfId="2" applyNumberFormat="1" applyFont="1" applyFill="1" applyBorder="1" applyAlignment="1">
      <alignment horizontal="center" vertical="center" wrapText="1"/>
    </xf>
    <xf numFmtId="0" fontId="46" fillId="0" borderId="0" xfId="2" applyFont="1" applyFill="1" applyBorder="1" applyAlignment="1">
      <alignment horizontal="justify" vertical="top" wrapText="1"/>
    </xf>
    <xf numFmtId="0" fontId="112" fillId="0" borderId="0" xfId="2" quotePrefix="1" applyFont="1" applyFill="1" applyBorder="1" applyAlignment="1">
      <alignment horizontal="left"/>
    </xf>
    <xf numFmtId="0" fontId="112" fillId="0" borderId="0" xfId="2" applyFont="1" applyFill="1" applyBorder="1" applyAlignment="1">
      <alignment horizontal="left"/>
    </xf>
    <xf numFmtId="0" fontId="112" fillId="0" borderId="0" xfId="2" applyFont="1" applyFill="1" applyBorder="1" applyAlignment="1">
      <alignment horizontal="right"/>
    </xf>
    <xf numFmtId="0" fontId="46" fillId="0" borderId="0" xfId="2" quotePrefix="1" applyFont="1" applyFill="1" applyBorder="1" applyAlignment="1">
      <alignment horizontal="left"/>
    </xf>
    <xf numFmtId="0" fontId="46" fillId="0" borderId="0" xfId="2" applyFont="1" applyFill="1" applyBorder="1" applyAlignment="1">
      <alignment horizontal="left"/>
    </xf>
    <xf numFmtId="0" fontId="46" fillId="0" borderId="0" xfId="2" applyFont="1" applyFill="1" applyBorder="1" applyAlignment="1">
      <alignment horizontal="right"/>
    </xf>
    <xf numFmtId="0" fontId="123" fillId="0" borderId="0" xfId="2" applyFont="1" applyFill="1" applyBorder="1" applyAlignment="1">
      <alignment horizontal="left"/>
    </xf>
    <xf numFmtId="0" fontId="53" fillId="0" borderId="0" xfId="2" applyFont="1" applyFill="1" applyBorder="1" applyAlignment="1">
      <alignment horizontal="left"/>
    </xf>
    <xf numFmtId="0" fontId="23" fillId="0" borderId="0" xfId="2" applyFont="1" applyFill="1" applyAlignment="1">
      <alignment vertical="top" wrapText="1"/>
    </xf>
    <xf numFmtId="0" fontId="23" fillId="0" borderId="0" xfId="2" applyFont="1" applyFill="1" applyBorder="1" applyAlignment="1">
      <alignment vertical="top" wrapText="1"/>
    </xf>
    <xf numFmtId="0" fontId="23" fillId="0" borderId="58" xfId="0" applyFont="1" applyFill="1" applyBorder="1" applyAlignment="1">
      <alignment horizontal="right" vertical="center"/>
    </xf>
    <xf numFmtId="0" fontId="23" fillId="0" borderId="58" xfId="0" applyFont="1" applyFill="1" applyBorder="1" applyAlignment="1">
      <alignment vertical="center"/>
    </xf>
    <xf numFmtId="0" fontId="121" fillId="0" borderId="0" xfId="2" applyFont="1" applyFill="1" applyBorder="1" applyAlignment="1"/>
    <xf numFmtId="0" fontId="121" fillId="0" borderId="0" xfId="2" applyFont="1" applyFill="1" applyBorder="1" applyAlignment="1">
      <alignment horizontal="left"/>
    </xf>
    <xf numFmtId="0" fontId="23" fillId="0" borderId="0" xfId="2" applyFont="1" applyFill="1" applyBorder="1" applyAlignment="1">
      <alignment horizontal="left" vertical="top" wrapText="1"/>
    </xf>
    <xf numFmtId="0" fontId="124" fillId="0" borderId="0" xfId="2" applyFont="1" applyFill="1" applyBorder="1"/>
    <xf numFmtId="0" fontId="23" fillId="0" borderId="0" xfId="2" applyFont="1" applyFill="1" applyBorder="1" applyAlignment="1">
      <alignment horizontal="left" vertical="top"/>
    </xf>
    <xf numFmtId="0" fontId="124" fillId="0" borderId="0" xfId="2" applyFont="1" applyFill="1" applyBorder="1" applyAlignment="1">
      <alignment horizontal="right"/>
    </xf>
    <xf numFmtId="0" fontId="23" fillId="0" borderId="58" xfId="2" applyFont="1" applyFill="1" applyBorder="1"/>
    <xf numFmtId="0" fontId="33" fillId="0" borderId="0" xfId="2" applyFont="1" applyFill="1" applyBorder="1" applyAlignment="1">
      <alignment wrapText="1"/>
    </xf>
    <xf numFmtId="1" fontId="125" fillId="0" borderId="44" xfId="0" applyNumberFormat="1" applyFont="1" applyFill="1" applyBorder="1" applyAlignment="1">
      <alignment vertical="top"/>
    </xf>
    <xf numFmtId="0" fontId="22" fillId="0" borderId="44" xfId="0" applyFont="1" applyFill="1" applyBorder="1" applyAlignment="1">
      <alignment vertical="top" wrapText="1"/>
    </xf>
    <xf numFmtId="3" fontId="26" fillId="0" borderId="0" xfId="0" applyNumberFormat="1" applyFont="1" applyFill="1" applyBorder="1"/>
    <xf numFmtId="0" fontId="28" fillId="0" borderId="44" xfId="2" applyFont="1" applyFill="1" applyBorder="1" applyAlignment="1">
      <alignment horizontal="right" vertical="top" wrapText="1"/>
    </xf>
    <xf numFmtId="4" fontId="23" fillId="0" borderId="0" xfId="2" applyNumberFormat="1" applyFont="1" applyFill="1" applyBorder="1"/>
    <xf numFmtId="166" fontId="23" fillId="0" borderId="0" xfId="2" applyNumberFormat="1" applyFont="1" applyFill="1" applyBorder="1" applyAlignment="1">
      <alignment horizontal="right"/>
    </xf>
    <xf numFmtId="3" fontId="23" fillId="0" borderId="0" xfId="2" applyNumberFormat="1" applyFont="1" applyFill="1" applyBorder="1"/>
    <xf numFmtId="1" fontId="125" fillId="0" borderId="44" xfId="2" applyNumberFormat="1" applyFont="1" applyFill="1" applyBorder="1" applyAlignment="1">
      <alignment horizontal="left" vertical="top" wrapText="1"/>
    </xf>
    <xf numFmtId="0" fontId="28" fillId="0" borderId="44" xfId="2" applyFont="1" applyFill="1" applyBorder="1" applyAlignment="1">
      <alignment vertical="top" wrapText="1"/>
    </xf>
    <xf numFmtId="0" fontId="126" fillId="0" borderId="44" xfId="2" applyFont="1" applyFill="1" applyBorder="1" applyAlignment="1">
      <alignment horizontal="left" vertical="top" wrapText="1"/>
    </xf>
    <xf numFmtId="0" fontId="23" fillId="0" borderId="44" xfId="2" applyFont="1" applyFill="1" applyBorder="1"/>
    <xf numFmtId="0" fontId="30" fillId="0" borderId="0" xfId="2" applyFont="1" applyFill="1" applyBorder="1"/>
    <xf numFmtId="165" fontId="30" fillId="0" borderId="0" xfId="2" applyNumberFormat="1" applyFont="1" applyFill="1" applyBorder="1"/>
    <xf numFmtId="49" fontId="47" fillId="0" borderId="0" xfId="2" applyNumberFormat="1" applyFont="1" applyFill="1" applyAlignment="1">
      <alignment vertical="center"/>
    </xf>
    <xf numFmtId="0" fontId="26" fillId="0" borderId="0" xfId="2" applyFont="1"/>
    <xf numFmtId="0" fontId="26" fillId="0" borderId="0" xfId="0" applyFont="1" applyFill="1"/>
    <xf numFmtId="0" fontId="127" fillId="0" borderId="0" xfId="0" applyFont="1" applyFill="1"/>
    <xf numFmtId="1" fontId="22" fillId="0" borderId="44" xfId="0" applyNumberFormat="1" applyFont="1" applyFill="1" applyBorder="1" applyAlignment="1">
      <alignment vertical="center" wrapText="1"/>
    </xf>
    <xf numFmtId="1" fontId="22" fillId="0" borderId="44" xfId="0" applyNumberFormat="1" applyFont="1" applyFill="1" applyBorder="1" applyAlignment="1">
      <alignment horizontal="left" vertical="center" wrapText="1"/>
    </xf>
    <xf numFmtId="0" fontId="22" fillId="0" borderId="44" xfId="0" applyFont="1" applyFill="1" applyBorder="1" applyAlignment="1">
      <alignment vertical="center" wrapText="1"/>
    </xf>
    <xf numFmtId="165" fontId="26" fillId="0" borderId="0" xfId="0" applyNumberFormat="1" applyFont="1" applyFill="1"/>
    <xf numFmtId="3" fontId="26" fillId="0" borderId="0" xfId="0" applyNumberFormat="1" applyFont="1" applyFill="1"/>
    <xf numFmtId="1" fontId="26" fillId="0" borderId="0" xfId="0" applyNumberFormat="1" applyFont="1" applyFill="1"/>
    <xf numFmtId="0" fontId="23" fillId="0" borderId="0" xfId="0" applyFont="1" applyFill="1" applyBorder="1" applyAlignment="1">
      <alignment horizontal="right" vertical="center"/>
    </xf>
    <xf numFmtId="164" fontId="23" fillId="0" borderId="0" xfId="1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horizontal="right" vertical="center"/>
    </xf>
    <xf numFmtId="0" fontId="26" fillId="0" borderId="0" xfId="0" applyFont="1" applyFill="1" applyBorder="1" applyAlignment="1">
      <alignment horizontal="left" vertical="center"/>
    </xf>
    <xf numFmtId="0" fontId="127" fillId="0" borderId="0" xfId="0" applyFont="1" applyFill="1" applyBorder="1" applyAlignment="1">
      <alignment horizontal="left"/>
    </xf>
    <xf numFmtId="0" fontId="26" fillId="0" borderId="0" xfId="0" applyFont="1" applyFill="1" applyAlignment="1">
      <alignment horizontal="left"/>
    </xf>
    <xf numFmtId="164" fontId="26" fillId="0" borderId="0" xfId="0" applyNumberFormat="1" applyFont="1" applyFill="1"/>
    <xf numFmtId="0" fontId="30" fillId="0" borderId="0" xfId="2" applyFont="1" applyFill="1" applyBorder="1" applyAlignment="1">
      <alignment horizontal="right"/>
    </xf>
    <xf numFmtId="167" fontId="30" fillId="0" borderId="0" xfId="2" applyNumberFormat="1" applyFont="1" applyFill="1" applyBorder="1" applyAlignment="1">
      <alignment horizontal="right"/>
    </xf>
    <xf numFmtId="167" fontId="23" fillId="0" borderId="0" xfId="2" applyNumberFormat="1" applyFont="1" applyFill="1" applyBorder="1" applyAlignment="1">
      <alignment horizontal="right"/>
    </xf>
    <xf numFmtId="3" fontId="53" fillId="0" borderId="0" xfId="2" applyNumberFormat="1" applyFont="1" applyFill="1" applyBorder="1"/>
    <xf numFmtId="3" fontId="26" fillId="0" borderId="0" xfId="2" applyNumberFormat="1" applyFont="1" applyFill="1" applyBorder="1"/>
    <xf numFmtId="3" fontId="26" fillId="0" borderId="0" xfId="2" applyNumberFormat="1" applyFont="1" applyFill="1"/>
    <xf numFmtId="0" fontId="128" fillId="0" borderId="0" xfId="2" applyFont="1" applyFill="1" applyAlignment="1">
      <alignment wrapText="1"/>
    </xf>
    <xf numFmtId="0" fontId="38" fillId="0" borderId="0" xfId="2" applyFont="1" applyFill="1" applyBorder="1" applyAlignment="1">
      <alignment vertical="center" wrapText="1"/>
    </xf>
    <xf numFmtId="49" fontId="23" fillId="0" borderId="0" xfId="2" applyNumberFormat="1" applyFont="1" applyFill="1" applyBorder="1" applyAlignment="1">
      <alignment wrapText="1"/>
    </xf>
    <xf numFmtId="1" fontId="30" fillId="0" borderId="0" xfId="2" applyNumberFormat="1" applyFont="1" applyFill="1" applyBorder="1" applyAlignment="1">
      <alignment horizontal="right" wrapText="1"/>
    </xf>
    <xf numFmtId="0" fontId="30" fillId="0" borderId="0" xfId="2" applyFont="1" applyFill="1" applyBorder="1" applyAlignment="1">
      <alignment wrapText="1"/>
    </xf>
    <xf numFmtId="0" fontId="30" fillId="0" borderId="0" xfId="2" applyFont="1" applyFill="1" applyBorder="1" applyAlignment="1">
      <alignment horizontal="right" wrapText="1"/>
    </xf>
    <xf numFmtId="3" fontId="30" fillId="0" borderId="0" xfId="2" applyNumberFormat="1" applyFont="1" applyFill="1" applyBorder="1" applyAlignment="1">
      <alignment horizontal="right"/>
    </xf>
    <xf numFmtId="165" fontId="30" fillId="0" borderId="0" xfId="2" applyNumberFormat="1" applyFont="1" applyFill="1" applyBorder="1" applyAlignment="1">
      <alignment horizontal="right"/>
    </xf>
    <xf numFmtId="0" fontId="43" fillId="0" borderId="0" xfId="57" applyFont="1" applyFill="1"/>
    <xf numFmtId="0" fontId="129" fillId="0" borderId="0" xfId="2" applyFont="1" applyFill="1" applyAlignment="1">
      <alignment horizontal="right"/>
    </xf>
    <xf numFmtId="0" fontId="26" fillId="26" borderId="0" xfId="2" applyFont="1" applyFill="1"/>
    <xf numFmtId="0" fontId="23" fillId="26" borderId="0" xfId="2" applyFont="1" applyFill="1"/>
    <xf numFmtId="1" fontId="53" fillId="0" borderId="0" xfId="2" applyNumberFormat="1" applyFont="1" applyFill="1" applyBorder="1" applyAlignment="1">
      <alignment horizontal="left"/>
    </xf>
    <xf numFmtId="0" fontId="53" fillId="0" borderId="0" xfId="2" applyNumberFormat="1" applyFont="1" applyFill="1" applyBorder="1" applyAlignment="1">
      <alignment horizontal="left"/>
    </xf>
    <xf numFmtId="0" fontId="23" fillId="0" borderId="0" xfId="0" applyFont="1" applyFill="1" applyBorder="1" applyAlignment="1">
      <alignment horizontal="left" vertical="center"/>
    </xf>
    <xf numFmtId="0" fontId="26" fillId="0" borderId="58" xfId="0" applyFont="1" applyFill="1" applyBorder="1" applyAlignment="1">
      <alignment vertical="center"/>
    </xf>
    <xf numFmtId="1" fontId="26" fillId="0" borderId="58" xfId="0" applyNumberFormat="1" applyFont="1" applyFill="1" applyBorder="1" applyAlignment="1">
      <alignment vertical="center" wrapText="1"/>
    </xf>
    <xf numFmtId="3" fontId="23" fillId="0" borderId="58" xfId="0" applyNumberFormat="1" applyFont="1" applyFill="1" applyBorder="1" applyAlignment="1">
      <alignment horizontal="right" vertical="center"/>
    </xf>
    <xf numFmtId="164" fontId="23" fillId="0" borderId="58" xfId="1" applyNumberFormat="1" applyFont="1" applyFill="1" applyBorder="1" applyAlignment="1">
      <alignment horizontal="right" vertical="center"/>
    </xf>
    <xf numFmtId="0" fontId="22" fillId="0" borderId="58" xfId="0" applyFont="1" applyFill="1" applyBorder="1" applyAlignment="1">
      <alignment vertical="center" wrapText="1"/>
    </xf>
    <xf numFmtId="3" fontId="29" fillId="0" borderId="58" xfId="0" applyNumberFormat="1" applyFont="1" applyFill="1" applyBorder="1" applyAlignment="1">
      <alignment horizontal="right" vertical="center"/>
    </xf>
    <xf numFmtId="164" fontId="29" fillId="0" borderId="58" xfId="1" applyNumberFormat="1" applyFont="1" applyFill="1" applyBorder="1" applyAlignment="1">
      <alignment horizontal="right" vertical="center"/>
    </xf>
    <xf numFmtId="0" fontId="23" fillId="25" borderId="46" xfId="2" applyFont="1" applyFill="1" applyBorder="1" applyAlignment="1">
      <alignment horizontal="center" wrapText="1"/>
    </xf>
    <xf numFmtId="0" fontId="23" fillId="25" borderId="47" xfId="2" applyFont="1" applyFill="1" applyBorder="1" applyAlignment="1">
      <alignment horizontal="center" wrapText="1"/>
    </xf>
    <xf numFmtId="0" fontId="23" fillId="25" borderId="49" xfId="2" applyFont="1" applyFill="1" applyBorder="1" applyAlignment="1">
      <alignment horizontal="center" wrapText="1"/>
    </xf>
    <xf numFmtId="165" fontId="23" fillId="76" borderId="0" xfId="2" applyNumberFormat="1" applyFont="1" applyFill="1" applyBorder="1" applyAlignment="1">
      <alignment horizontal="right" vertical="center"/>
    </xf>
    <xf numFmtId="165" fontId="23" fillId="76" borderId="56" xfId="2" applyNumberFormat="1" applyFont="1" applyFill="1" applyBorder="1" applyAlignment="1">
      <alignment horizontal="right" vertical="center"/>
    </xf>
    <xf numFmtId="165" fontId="23" fillId="76" borderId="53" xfId="2" applyNumberFormat="1" applyFont="1" applyFill="1" applyBorder="1" applyAlignment="1">
      <alignment horizontal="right" vertical="center"/>
    </xf>
    <xf numFmtId="165" fontId="130" fillId="76" borderId="0" xfId="2" applyNumberFormat="1" applyFont="1" applyFill="1" applyBorder="1" applyAlignment="1">
      <alignment horizontal="right" vertical="center"/>
    </xf>
    <xf numFmtId="165" fontId="130" fillId="76" borderId="54" xfId="2" applyNumberFormat="1" applyFont="1" applyFill="1" applyBorder="1" applyAlignment="1">
      <alignment horizontal="right" vertical="center"/>
    </xf>
    <xf numFmtId="165" fontId="130" fillId="76" borderId="50" xfId="2" applyNumberFormat="1" applyFont="1" applyFill="1" applyBorder="1" applyAlignment="1">
      <alignment horizontal="right" vertical="center"/>
    </xf>
    <xf numFmtId="165" fontId="130" fillId="76" borderId="44" xfId="2" applyNumberFormat="1" applyFont="1" applyFill="1" applyBorder="1" applyAlignment="1">
      <alignment horizontal="right" vertical="center"/>
    </xf>
    <xf numFmtId="165" fontId="130" fillId="76" borderId="55" xfId="2" applyNumberFormat="1" applyFont="1" applyFill="1" applyBorder="1" applyAlignment="1">
      <alignment horizontal="right" vertical="center"/>
    </xf>
    <xf numFmtId="165" fontId="130" fillId="76" borderId="52" xfId="2" applyNumberFormat="1" applyFont="1" applyFill="1" applyBorder="1" applyAlignment="1">
      <alignment horizontal="right" vertical="center"/>
    </xf>
    <xf numFmtId="165" fontId="130" fillId="76" borderId="51" xfId="2" applyNumberFormat="1" applyFont="1" applyFill="1" applyBorder="1" applyAlignment="1">
      <alignment horizontal="right" vertical="center"/>
    </xf>
    <xf numFmtId="165" fontId="130" fillId="76" borderId="46" xfId="2" applyNumberFormat="1" applyFont="1" applyFill="1" applyBorder="1" applyAlignment="1">
      <alignment horizontal="right" vertical="center"/>
    </xf>
    <xf numFmtId="165" fontId="130" fillId="76" borderId="47" xfId="2" applyNumberFormat="1" applyFont="1" applyFill="1" applyBorder="1" applyAlignment="1">
      <alignment horizontal="right" vertical="center"/>
    </xf>
    <xf numFmtId="165" fontId="130" fillId="76" borderId="49" xfId="2" applyNumberFormat="1" applyFont="1" applyFill="1" applyBorder="1" applyAlignment="1">
      <alignment horizontal="right" vertical="center"/>
    </xf>
    <xf numFmtId="165" fontId="130" fillId="76" borderId="57" xfId="2" applyNumberFormat="1" applyFont="1" applyFill="1" applyBorder="1" applyAlignment="1">
      <alignment horizontal="right" vertical="center"/>
    </xf>
    <xf numFmtId="0" fontId="23" fillId="25" borderId="0" xfId="0" applyFont="1" applyFill="1" applyBorder="1"/>
    <xf numFmtId="0" fontId="23" fillId="25" borderId="0" xfId="0" applyFont="1" applyFill="1" applyBorder="1" applyAlignment="1"/>
    <xf numFmtId="0" fontId="23" fillId="25" borderId="46" xfId="2" applyFont="1" applyFill="1" applyBorder="1" applyAlignment="1">
      <alignment horizontal="center" vertical="center"/>
    </xf>
    <xf numFmtId="1" fontId="23" fillId="25" borderId="46" xfId="2" applyNumberFormat="1" applyFont="1" applyFill="1" applyBorder="1" applyAlignment="1">
      <alignment horizontal="center" wrapText="1"/>
    </xf>
    <xf numFmtId="1" fontId="31" fillId="25" borderId="47" xfId="2" applyNumberFormat="1" applyFont="1" applyFill="1" applyBorder="1" applyAlignment="1">
      <alignment horizontal="center" wrapText="1"/>
    </xf>
    <xf numFmtId="1" fontId="23" fillId="25" borderId="49" xfId="2" applyNumberFormat="1" applyFont="1" applyFill="1" applyBorder="1" applyAlignment="1">
      <alignment horizontal="center" wrapText="1"/>
    </xf>
    <xf numFmtId="0" fontId="32" fillId="25" borderId="46" xfId="0" applyFont="1" applyFill="1" applyBorder="1" applyAlignment="1">
      <alignment horizontal="right" wrapText="1"/>
    </xf>
    <xf numFmtId="0" fontId="23" fillId="25" borderId="0" xfId="2" applyFont="1" applyFill="1" applyBorder="1"/>
    <xf numFmtId="0" fontId="28" fillId="25" borderId="56" xfId="0" applyFont="1" applyFill="1" applyBorder="1" applyAlignment="1">
      <alignment vertical="center" wrapText="1"/>
    </xf>
    <xf numFmtId="0" fontId="28" fillId="25" borderId="53" xfId="0" applyFont="1" applyFill="1" applyBorder="1" applyAlignment="1">
      <alignment vertical="center" wrapText="1"/>
    </xf>
    <xf numFmtId="0" fontId="23" fillId="25" borderId="54" xfId="0" applyFont="1" applyFill="1" applyBorder="1"/>
    <xf numFmtId="0" fontId="23" fillId="25" borderId="50" xfId="0" applyFont="1" applyFill="1" applyBorder="1" applyAlignment="1">
      <alignment horizontal="center"/>
    </xf>
    <xf numFmtId="0" fontId="28" fillId="25" borderId="0" xfId="0" applyFont="1" applyFill="1" applyBorder="1" applyAlignment="1">
      <alignment horizontal="right" wrapText="1"/>
    </xf>
    <xf numFmtId="0" fontId="28" fillId="25" borderId="0" xfId="0" applyFont="1" applyFill="1" applyBorder="1" applyAlignment="1">
      <alignment horizontal="left" wrapText="1"/>
    </xf>
    <xf numFmtId="0" fontId="28" fillId="25" borderId="54" xfId="0" applyFont="1" applyFill="1" applyBorder="1" applyAlignment="1">
      <alignment horizontal="left" wrapText="1"/>
    </xf>
    <xf numFmtId="0" fontId="23" fillId="25" borderId="44" xfId="0" applyFont="1" applyFill="1" applyBorder="1" applyAlignment="1">
      <alignment wrapText="1"/>
    </xf>
    <xf numFmtId="0" fontId="26" fillId="25" borderId="55" xfId="0" applyFont="1" applyFill="1" applyBorder="1"/>
    <xf numFmtId="0" fontId="23" fillId="25" borderId="49" xfId="0" applyFont="1" applyFill="1" applyBorder="1" applyAlignment="1">
      <alignment horizontal="left" wrapText="1"/>
    </xf>
    <xf numFmtId="0" fontId="23" fillId="25" borderId="47" xfId="0" applyFont="1" applyFill="1" applyBorder="1" applyAlignment="1">
      <alignment horizontal="left" wrapText="1"/>
    </xf>
    <xf numFmtId="0" fontId="26" fillId="25" borderId="54" xfId="0" applyFont="1" applyFill="1" applyBorder="1"/>
    <xf numFmtId="0" fontId="23" fillId="25" borderId="0" xfId="0" applyFont="1" applyFill="1" applyBorder="1" applyAlignment="1">
      <alignment horizontal="center"/>
    </xf>
    <xf numFmtId="0" fontId="23" fillId="25" borderId="56" xfId="0" applyFont="1" applyFill="1" applyBorder="1" applyAlignment="1">
      <alignment horizontal="center"/>
    </xf>
    <xf numFmtId="0" fontId="23" fillId="25" borderId="53" xfId="0" applyFont="1" applyFill="1" applyBorder="1" applyAlignment="1">
      <alignment horizontal="center" wrapText="1"/>
    </xf>
    <xf numFmtId="0" fontId="32" fillId="25" borderId="0" xfId="0" applyFont="1" applyFill="1" applyBorder="1" applyAlignment="1">
      <alignment horizontal="center" wrapText="1"/>
    </xf>
    <xf numFmtId="0" fontId="32" fillId="25" borderId="52" xfId="0" applyFont="1" applyFill="1" applyBorder="1" applyAlignment="1">
      <alignment horizontal="center" wrapText="1"/>
    </xf>
    <xf numFmtId="0" fontId="32" fillId="25" borderId="44" xfId="0" applyFont="1" applyFill="1" applyBorder="1" applyAlignment="1">
      <alignment horizontal="center" wrapText="1"/>
    </xf>
    <xf numFmtId="0" fontId="23" fillId="25" borderId="49" xfId="2" applyFont="1" applyFill="1" applyBorder="1" applyAlignment="1">
      <alignment horizontal="right" textRotation="90" wrapText="1"/>
    </xf>
    <xf numFmtId="0" fontId="23" fillId="25" borderId="46" xfId="2" applyFont="1" applyFill="1" applyBorder="1" applyAlignment="1">
      <alignment horizontal="right" textRotation="90" wrapText="1"/>
    </xf>
    <xf numFmtId="0" fontId="23" fillId="25" borderId="47" xfId="2" applyFont="1" applyFill="1" applyBorder="1" applyAlignment="1">
      <alignment horizontal="right" textRotation="90" wrapText="1"/>
    </xf>
    <xf numFmtId="0" fontId="22" fillId="25" borderId="56" xfId="0" applyFont="1" applyFill="1" applyBorder="1" applyAlignment="1">
      <alignment vertical="center" wrapText="1"/>
    </xf>
    <xf numFmtId="0" fontId="22" fillId="25" borderId="53" xfId="0" applyFont="1" applyFill="1" applyBorder="1" applyAlignment="1">
      <alignment vertical="center" wrapText="1"/>
    </xf>
    <xf numFmtId="0" fontId="26" fillId="25" borderId="0" xfId="0" applyFont="1" applyFill="1" applyBorder="1"/>
    <xf numFmtId="0" fontId="36" fillId="25" borderId="50" xfId="0" applyFont="1" applyFill="1" applyBorder="1" applyAlignment="1">
      <alignment horizontal="center"/>
    </xf>
    <xf numFmtId="0" fontId="22" fillId="25" borderId="0" xfId="0" applyFont="1" applyFill="1" applyBorder="1" applyAlignment="1">
      <alignment horizontal="right" wrapText="1"/>
    </xf>
    <xf numFmtId="0" fontId="22" fillId="25" borderId="0" xfId="0" applyFont="1" applyFill="1" applyBorder="1" applyAlignment="1">
      <alignment horizontal="left" wrapText="1"/>
    </xf>
    <xf numFmtId="0" fontId="22" fillId="25" borderId="54" xfId="0" applyFont="1" applyFill="1" applyBorder="1" applyAlignment="1">
      <alignment horizontal="left" wrapText="1"/>
    </xf>
    <xf numFmtId="0" fontId="23" fillId="25" borderId="0" xfId="0" applyFont="1" applyFill="1" applyBorder="1" applyAlignment="1">
      <alignment wrapText="1"/>
    </xf>
    <xf numFmtId="0" fontId="113" fillId="25" borderId="52" xfId="0" applyFont="1" applyFill="1" applyBorder="1" applyAlignment="1">
      <alignment horizontal="center" wrapText="1"/>
    </xf>
    <xf numFmtId="0" fontId="113" fillId="25" borderId="55" xfId="0" applyFont="1" applyFill="1" applyBorder="1" applyAlignment="1">
      <alignment horizontal="center" wrapText="1"/>
    </xf>
    <xf numFmtId="3" fontId="23" fillId="25" borderId="0" xfId="0" applyNumberFormat="1" applyFont="1" applyFill="1" applyBorder="1" applyAlignment="1">
      <alignment horizontal="right" vertical="center"/>
    </xf>
    <xf numFmtId="164" fontId="23" fillId="25" borderId="56" xfId="1" applyNumberFormat="1" applyFont="1" applyFill="1" applyBorder="1" applyAlignment="1">
      <alignment horizontal="right" vertical="center"/>
    </xf>
    <xf numFmtId="3" fontId="29" fillId="25" borderId="0" xfId="0" applyNumberFormat="1" applyFont="1" applyFill="1" applyBorder="1" applyAlignment="1">
      <alignment horizontal="right" vertical="center"/>
    </xf>
    <xf numFmtId="0" fontId="26" fillId="25" borderId="0" xfId="0" applyFont="1" applyFill="1" applyBorder="1" applyAlignment="1"/>
    <xf numFmtId="0" fontId="26" fillId="25" borderId="54" xfId="0" applyFont="1" applyFill="1" applyBorder="1" applyAlignment="1"/>
    <xf numFmtId="0" fontId="26" fillId="25" borderId="50" xfId="0" applyFont="1" applyFill="1" applyBorder="1" applyAlignment="1"/>
    <xf numFmtId="0" fontId="26" fillId="25" borderId="0" xfId="0" applyFont="1" applyFill="1" applyBorder="1" applyAlignment="1">
      <alignment vertical="center" wrapText="1"/>
    </xf>
    <xf numFmtId="0" fontId="26" fillId="25" borderId="56" xfId="0" applyFont="1" applyFill="1" applyBorder="1" applyAlignment="1">
      <alignment vertical="center" wrapText="1"/>
    </xf>
    <xf numFmtId="0" fontId="23" fillId="25" borderId="54" xfId="0" applyFont="1" applyFill="1" applyBorder="1" applyAlignment="1">
      <alignment horizontal="center"/>
    </xf>
    <xf numFmtId="0" fontId="23" fillId="25" borderId="49" xfId="2" applyFont="1" applyFill="1" applyBorder="1" applyAlignment="1">
      <alignment horizontal="center" textRotation="90" wrapText="1"/>
    </xf>
    <xf numFmtId="0" fontId="23" fillId="25" borderId="47" xfId="2" applyFont="1" applyFill="1" applyBorder="1" applyAlignment="1">
      <alignment horizontal="center" textRotation="90" wrapText="1"/>
    </xf>
    <xf numFmtId="0" fontId="23" fillId="25" borderId="57" xfId="2" applyFont="1" applyFill="1" applyBorder="1" applyAlignment="1">
      <alignment horizontal="center" textRotation="90" wrapText="1"/>
    </xf>
    <xf numFmtId="165" fontId="23" fillId="76" borderId="0" xfId="20" applyNumberFormat="1" applyFont="1" applyFill="1" applyBorder="1" applyAlignment="1">
      <alignment horizontal="right" vertical="center"/>
    </xf>
    <xf numFmtId="165" fontId="31" fillId="76" borderId="56" xfId="20" applyNumberFormat="1" applyFont="1" applyFill="1" applyBorder="1" applyAlignment="1">
      <alignment horizontal="right" vertical="center"/>
    </xf>
    <xf numFmtId="164" fontId="23" fillId="76" borderId="53" xfId="1" applyNumberFormat="1" applyFont="1" applyFill="1" applyBorder="1" applyAlignment="1">
      <alignment vertical="center"/>
    </xf>
    <xf numFmtId="165" fontId="23" fillId="76" borderId="56" xfId="20" applyNumberFormat="1" applyFont="1" applyFill="1" applyBorder="1" applyAlignment="1">
      <alignment horizontal="right" vertical="center"/>
    </xf>
    <xf numFmtId="165" fontId="23" fillId="76" borderId="46" xfId="20" applyNumberFormat="1" applyFont="1" applyFill="1" applyBorder="1" applyAlignment="1">
      <alignment horizontal="right" vertical="center"/>
    </xf>
    <xf numFmtId="165" fontId="130" fillId="76" borderId="0" xfId="20" applyNumberFormat="1" applyFont="1" applyFill="1" applyBorder="1" applyAlignment="1">
      <alignment horizontal="right" vertical="center"/>
    </xf>
    <xf numFmtId="165" fontId="130" fillId="76" borderId="54" xfId="20" applyNumberFormat="1" applyFont="1" applyFill="1" applyBorder="1" applyAlignment="1">
      <alignment horizontal="right" vertical="center"/>
    </xf>
    <xf numFmtId="164" fontId="130" fillId="76" borderId="50" xfId="1" applyNumberFormat="1" applyFont="1" applyFill="1" applyBorder="1" applyAlignment="1">
      <alignment vertical="center"/>
    </xf>
    <xf numFmtId="165" fontId="130" fillId="76" borderId="44" xfId="20" applyNumberFormat="1" applyFont="1" applyFill="1" applyBorder="1" applyAlignment="1">
      <alignment horizontal="right" vertical="center"/>
    </xf>
    <xf numFmtId="165" fontId="130" fillId="76" borderId="55" xfId="20" applyNumberFormat="1" applyFont="1" applyFill="1" applyBorder="1" applyAlignment="1">
      <alignment horizontal="right" vertical="center"/>
    </xf>
    <xf numFmtId="164" fontId="130" fillId="76" borderId="51" xfId="1" applyNumberFormat="1" applyFont="1" applyFill="1" applyBorder="1" applyAlignment="1">
      <alignment vertical="center"/>
    </xf>
    <xf numFmtId="165" fontId="130" fillId="76" borderId="52" xfId="20" applyNumberFormat="1" applyFont="1" applyFill="1" applyBorder="1" applyAlignment="1">
      <alignment horizontal="right" vertical="center"/>
    </xf>
    <xf numFmtId="165" fontId="130" fillId="76" borderId="46" xfId="20" applyNumberFormat="1" applyFont="1" applyFill="1" applyBorder="1" applyAlignment="1">
      <alignment horizontal="right" vertical="center"/>
    </xf>
    <xf numFmtId="165" fontId="130" fillId="76" borderId="47" xfId="20" applyNumberFormat="1" applyFont="1" applyFill="1" applyBorder="1" applyAlignment="1">
      <alignment horizontal="right" vertical="center"/>
    </xf>
    <xf numFmtId="164" fontId="130" fillId="76" borderId="57" xfId="1" applyNumberFormat="1" applyFont="1" applyFill="1" applyBorder="1" applyAlignment="1">
      <alignment vertical="center"/>
    </xf>
    <xf numFmtId="165" fontId="130" fillId="76" borderId="49" xfId="20" applyNumberFormat="1" applyFont="1" applyFill="1" applyBorder="1" applyAlignment="1">
      <alignment horizontal="right" vertical="center"/>
    </xf>
    <xf numFmtId="3" fontId="23" fillId="76" borderId="0" xfId="2" applyNumberFormat="1" applyFont="1" applyFill="1" applyBorder="1" applyAlignment="1">
      <alignment horizontal="right" vertical="center"/>
    </xf>
    <xf numFmtId="3" fontId="130" fillId="76" borderId="0" xfId="2" applyNumberFormat="1" applyFont="1" applyFill="1" applyBorder="1" applyAlignment="1">
      <alignment horizontal="right" vertical="center"/>
    </xf>
    <xf numFmtId="3" fontId="130" fillId="76" borderId="44" xfId="2" applyNumberFormat="1" applyFont="1" applyFill="1" applyBorder="1" applyAlignment="1">
      <alignment horizontal="right" vertical="center"/>
    </xf>
    <xf numFmtId="3" fontId="130" fillId="76" borderId="46" xfId="2" applyNumberFormat="1" applyFont="1" applyFill="1" applyBorder="1" applyAlignment="1">
      <alignment horizontal="right" vertical="center"/>
    </xf>
    <xf numFmtId="3" fontId="23" fillId="76" borderId="49" xfId="0" applyNumberFormat="1" applyFont="1" applyFill="1" applyBorder="1" applyAlignment="1">
      <alignment vertical="center"/>
    </xf>
    <xf numFmtId="3" fontId="23" fillId="76" borderId="46" xfId="0" applyNumberFormat="1" applyFont="1" applyFill="1" applyBorder="1" applyAlignment="1">
      <alignment vertical="center"/>
    </xf>
    <xf numFmtId="165" fontId="23" fillId="76" borderId="47" xfId="0" applyNumberFormat="1" applyFont="1" applyFill="1" applyBorder="1" applyAlignment="1">
      <alignment horizontal="center" vertical="center"/>
    </xf>
    <xf numFmtId="0" fontId="23" fillId="76" borderId="52" xfId="0" applyFont="1" applyFill="1" applyBorder="1" applyAlignment="1">
      <alignment horizontal="left" vertical="center"/>
    </xf>
    <xf numFmtId="3" fontId="23" fillId="76" borderId="55" xfId="0" applyNumberFormat="1" applyFont="1" applyFill="1" applyBorder="1" applyAlignment="1">
      <alignment horizontal="right" vertical="center"/>
    </xf>
    <xf numFmtId="3" fontId="23" fillId="76" borderId="52" xfId="0" applyNumberFormat="1" applyFont="1" applyFill="1" applyBorder="1" applyAlignment="1">
      <alignment horizontal="right" vertical="center"/>
    </xf>
    <xf numFmtId="3" fontId="23" fillId="76" borderId="44" xfId="0" applyNumberFormat="1" applyFont="1" applyFill="1" applyBorder="1" applyAlignment="1">
      <alignment horizontal="right" vertical="center"/>
    </xf>
    <xf numFmtId="164" fontId="23" fillId="76" borderId="55" xfId="1" applyNumberFormat="1" applyFont="1" applyFill="1" applyBorder="1" applyAlignment="1">
      <alignment horizontal="right" vertical="center"/>
    </xf>
    <xf numFmtId="164" fontId="23" fillId="76" borderId="51" xfId="1" applyNumberFormat="1" applyFont="1" applyFill="1" applyBorder="1" applyAlignment="1">
      <alignment horizontal="right" vertical="center"/>
    </xf>
    <xf numFmtId="3" fontId="113" fillId="76" borderId="52" xfId="0" applyNumberFormat="1" applyFont="1" applyFill="1" applyBorder="1" applyAlignment="1">
      <alignment horizontal="right" vertical="center"/>
    </xf>
    <xf numFmtId="3" fontId="113" fillId="76" borderId="44" xfId="0" applyNumberFormat="1" applyFont="1" applyFill="1" applyBorder="1" applyAlignment="1">
      <alignment horizontal="right" vertical="center"/>
    </xf>
    <xf numFmtId="165" fontId="23" fillId="76" borderId="52" xfId="1" applyNumberFormat="1" applyFont="1" applyFill="1" applyBorder="1" applyAlignment="1">
      <alignment horizontal="right" vertical="center"/>
    </xf>
    <xf numFmtId="165" fontId="23" fillId="76" borderId="44" xfId="0" applyNumberFormat="1" applyFont="1" applyFill="1" applyBorder="1" applyAlignment="1">
      <alignment horizontal="right" vertical="center"/>
    </xf>
    <xf numFmtId="165" fontId="23" fillId="76" borderId="44" xfId="1" applyNumberFormat="1" applyFont="1" applyFill="1" applyBorder="1" applyAlignment="1">
      <alignment horizontal="right" vertical="center"/>
    </xf>
    <xf numFmtId="3" fontId="23" fillId="76" borderId="56" xfId="2" applyNumberFormat="1" applyFont="1" applyFill="1" applyBorder="1" applyAlignment="1">
      <alignment horizontal="right" vertical="center"/>
    </xf>
    <xf numFmtId="3" fontId="130" fillId="76" borderId="54" xfId="2" applyNumberFormat="1" applyFont="1" applyFill="1" applyBorder="1" applyAlignment="1">
      <alignment horizontal="right" vertical="center"/>
    </xf>
    <xf numFmtId="3" fontId="130" fillId="76" borderId="52" xfId="2" applyNumberFormat="1" applyFont="1" applyFill="1" applyBorder="1" applyAlignment="1">
      <alignment horizontal="right" vertical="center"/>
    </xf>
    <xf numFmtId="3" fontId="130" fillId="76" borderId="55" xfId="2" applyNumberFormat="1" applyFont="1" applyFill="1" applyBorder="1" applyAlignment="1">
      <alignment horizontal="right" vertical="center"/>
    </xf>
    <xf numFmtId="3" fontId="130" fillId="76" borderId="49" xfId="2" applyNumberFormat="1" applyFont="1" applyFill="1" applyBorder="1" applyAlignment="1">
      <alignment horizontal="right" vertical="center"/>
    </xf>
    <xf numFmtId="3" fontId="130" fillId="76" borderId="47" xfId="2" applyNumberFormat="1" applyFont="1" applyFill="1" applyBorder="1" applyAlignment="1">
      <alignment horizontal="right" vertical="center"/>
    </xf>
    <xf numFmtId="3" fontId="113" fillId="76" borderId="55" xfId="0" applyNumberFormat="1" applyFont="1" applyFill="1" applyBorder="1" applyAlignment="1">
      <alignment horizontal="right" vertical="center"/>
    </xf>
    <xf numFmtId="3" fontId="23" fillId="76" borderId="47" xfId="0" applyNumberFormat="1" applyFont="1" applyFill="1" applyBorder="1" applyAlignment="1">
      <alignment vertical="center"/>
    </xf>
    <xf numFmtId="3" fontId="23" fillId="76" borderId="49" xfId="0" applyNumberFormat="1" applyFont="1" applyFill="1" applyBorder="1" applyAlignment="1">
      <alignment horizontal="right" vertical="center"/>
    </xf>
    <xf numFmtId="3" fontId="23" fillId="76" borderId="47" xfId="0" applyNumberFormat="1" applyFont="1" applyFill="1" applyBorder="1" applyAlignment="1">
      <alignment horizontal="right" vertical="center"/>
    </xf>
    <xf numFmtId="0" fontId="23" fillId="76" borderId="49" xfId="0" applyFont="1" applyFill="1" applyBorder="1" applyAlignment="1">
      <alignment vertical="center"/>
    </xf>
    <xf numFmtId="164" fontId="23" fillId="76" borderId="47" xfId="1" applyNumberFormat="1" applyFont="1" applyFill="1" applyBorder="1" applyAlignment="1">
      <alignment horizontal="right" vertical="center"/>
    </xf>
    <xf numFmtId="165" fontId="23" fillId="76" borderId="49" xfId="0" applyNumberFormat="1" applyFont="1" applyFill="1" applyBorder="1" applyAlignment="1">
      <alignment vertical="center"/>
    </xf>
    <xf numFmtId="165" fontId="23" fillId="76" borderId="46" xfId="0" applyNumberFormat="1" applyFont="1" applyFill="1" applyBorder="1" applyAlignment="1">
      <alignment vertical="center"/>
    </xf>
    <xf numFmtId="3" fontId="23" fillId="76" borderId="53" xfId="2" applyNumberFormat="1" applyFont="1" applyFill="1" applyBorder="1" applyAlignment="1">
      <alignment horizontal="right" vertical="center"/>
    </xf>
    <xf numFmtId="3" fontId="130" fillId="76" borderId="50" xfId="2" applyNumberFormat="1" applyFont="1" applyFill="1" applyBorder="1" applyAlignment="1">
      <alignment horizontal="right" vertical="center"/>
    </xf>
    <xf numFmtId="3" fontId="130" fillId="76" borderId="51" xfId="2" applyNumberFormat="1" applyFont="1" applyFill="1" applyBorder="1" applyAlignment="1">
      <alignment horizontal="right" vertical="center"/>
    </xf>
    <xf numFmtId="3" fontId="130" fillId="76" borderId="57" xfId="2" applyNumberFormat="1" applyFont="1" applyFill="1" applyBorder="1" applyAlignment="1">
      <alignment horizontal="right" vertical="center"/>
    </xf>
    <xf numFmtId="0" fontId="113" fillId="25" borderId="44" xfId="0" applyFont="1" applyFill="1" applyBorder="1" applyAlignment="1">
      <alignment horizontal="center" wrapText="1"/>
    </xf>
    <xf numFmtId="165" fontId="23" fillId="76" borderId="44" xfId="20" applyNumberFormat="1" applyFont="1" applyFill="1" applyBorder="1" applyAlignment="1">
      <alignment horizontal="right" vertical="center"/>
    </xf>
    <xf numFmtId="0" fontId="23" fillId="25" borderId="57" xfId="2" applyFont="1" applyFill="1" applyBorder="1" applyAlignment="1">
      <alignment horizontal="center" vertical="center" wrapText="1"/>
    </xf>
    <xf numFmtId="0" fontId="23" fillId="25" borderId="57" xfId="2" applyFont="1" applyFill="1" applyBorder="1" applyAlignment="1">
      <alignment horizontal="center" wrapText="1"/>
    </xf>
    <xf numFmtId="0" fontId="23" fillId="25" borderId="49" xfId="2" applyFont="1" applyFill="1" applyBorder="1" applyAlignment="1">
      <alignment horizontal="center" vertical="center" wrapText="1"/>
    </xf>
    <xf numFmtId="0" fontId="23" fillId="25" borderId="0" xfId="2" applyFont="1" applyFill="1" applyBorder="1" applyAlignment="1">
      <alignment horizontal="center" vertical="center" wrapText="1"/>
    </xf>
    <xf numFmtId="0" fontId="23" fillId="25" borderId="0" xfId="0" applyFont="1" applyFill="1" applyBorder="1" applyAlignment="1">
      <alignment horizontal="center" wrapText="1"/>
    </xf>
    <xf numFmtId="0" fontId="23" fillId="25" borderId="56" xfId="0" applyFont="1" applyFill="1" applyBorder="1" applyAlignment="1">
      <alignment horizontal="center" wrapText="1"/>
    </xf>
    <xf numFmtId="0" fontId="23" fillId="0" borderId="58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3" fillId="25" borderId="55" xfId="0" applyFont="1" applyFill="1" applyBorder="1" applyAlignment="1">
      <alignment horizontal="center" wrapText="1"/>
    </xf>
    <xf numFmtId="0" fontId="23" fillId="25" borderId="51" xfId="0" applyFont="1" applyFill="1" applyBorder="1" applyAlignment="1">
      <alignment horizontal="center" wrapText="1"/>
    </xf>
    <xf numFmtId="0" fontId="23" fillId="25" borderId="52" xfId="0" applyFont="1" applyFill="1" applyBorder="1" applyAlignment="1">
      <alignment horizontal="center" wrapText="1"/>
    </xf>
    <xf numFmtId="0" fontId="23" fillId="25" borderId="44" xfId="0" applyFont="1" applyFill="1" applyBorder="1" applyAlignment="1">
      <alignment horizontal="center" wrapText="1"/>
    </xf>
    <xf numFmtId="0" fontId="28" fillId="0" borderId="0" xfId="0" applyFont="1" applyFill="1" applyBorder="1" applyAlignment="1">
      <alignment vertical="center"/>
    </xf>
    <xf numFmtId="0" fontId="50" fillId="0" borderId="0" xfId="0" applyFont="1" applyFill="1" applyBorder="1"/>
    <xf numFmtId="0" fontId="28" fillId="0" borderId="0" xfId="0" applyFont="1" applyFill="1" applyBorder="1" applyAlignment="1">
      <alignment wrapText="1"/>
    </xf>
    <xf numFmtId="0" fontId="28" fillId="0" borderId="0" xfId="0" applyFont="1" applyFill="1" applyBorder="1" applyAlignment="1">
      <alignment vertical="center" wrapText="1"/>
    </xf>
    <xf numFmtId="0" fontId="50" fillId="0" borderId="0" xfId="0" applyFont="1" applyFill="1"/>
    <xf numFmtId="0" fontId="28" fillId="0" borderId="0" xfId="0" applyFont="1" applyFill="1" applyBorder="1"/>
    <xf numFmtId="0" fontId="23" fillId="25" borderId="58" xfId="0" applyFont="1" applyFill="1" applyBorder="1"/>
    <xf numFmtId="165" fontId="23" fillId="0" borderId="45" xfId="2" applyNumberFormat="1" applyFont="1" applyFill="1" applyBorder="1" applyAlignment="1">
      <alignment vertical="center"/>
    </xf>
    <xf numFmtId="165" fontId="23" fillId="0" borderId="48" xfId="2" applyNumberFormat="1" applyFont="1" applyFill="1" applyBorder="1" applyAlignment="1">
      <alignment vertical="center"/>
    </xf>
    <xf numFmtId="165" fontId="23" fillId="76" borderId="45" xfId="2" applyNumberFormat="1" applyFont="1" applyFill="1" applyBorder="1" applyAlignment="1">
      <alignment horizontal="right" vertical="center"/>
    </xf>
    <xf numFmtId="165" fontId="130" fillId="76" borderId="48" xfId="2" applyNumberFormat="1" applyFont="1" applyFill="1" applyBorder="1" applyAlignment="1">
      <alignment horizontal="right" vertical="center"/>
    </xf>
    <xf numFmtId="165" fontId="30" fillId="0" borderId="45" xfId="2" applyNumberFormat="1" applyFont="1" applyFill="1" applyBorder="1" applyAlignment="1">
      <alignment horizontal="right" vertical="center"/>
    </xf>
    <xf numFmtId="165" fontId="23" fillId="0" borderId="58" xfId="2" applyNumberFormat="1" applyFont="1" applyFill="1" applyBorder="1" applyAlignment="1">
      <alignment horizontal="right"/>
    </xf>
    <xf numFmtId="165" fontId="23" fillId="76" borderId="58" xfId="20" applyNumberFormat="1" applyFont="1" applyFill="1" applyBorder="1" applyAlignment="1">
      <alignment horizontal="right" vertical="center"/>
    </xf>
    <xf numFmtId="165" fontId="30" fillId="0" borderId="58" xfId="20" applyNumberFormat="1" applyFont="1" applyFill="1" applyBorder="1" applyAlignment="1">
      <alignment horizontal="right" vertical="center"/>
    </xf>
    <xf numFmtId="165" fontId="23" fillId="0" borderId="58" xfId="2" applyNumberFormat="1" applyFont="1" applyFill="1" applyBorder="1" applyAlignment="1">
      <alignment vertical="center"/>
    </xf>
    <xf numFmtId="165" fontId="23" fillId="76" borderId="58" xfId="2" applyNumberFormat="1" applyFont="1" applyFill="1" applyBorder="1" applyAlignment="1">
      <alignment horizontal="right" vertical="center"/>
    </xf>
    <xf numFmtId="165" fontId="30" fillId="0" borderId="58" xfId="2" applyNumberFormat="1" applyFont="1" applyFill="1" applyBorder="1" applyAlignment="1">
      <alignment horizontal="right" vertical="center"/>
    </xf>
    <xf numFmtId="0" fontId="26" fillId="25" borderId="56" xfId="0" applyFont="1" applyFill="1" applyBorder="1" applyAlignment="1">
      <alignment vertical="top" wrapText="1"/>
    </xf>
    <xf numFmtId="0" fontId="23" fillId="25" borderId="58" xfId="0" applyFont="1" applyFill="1" applyBorder="1" applyAlignment="1">
      <alignment horizontal="center" wrapText="1"/>
    </xf>
    <xf numFmtId="0" fontId="23" fillId="0" borderId="47" xfId="0" applyFont="1" applyFill="1" applyBorder="1" applyAlignment="1">
      <alignment horizontal="center" vertical="center"/>
    </xf>
    <xf numFmtId="165" fontId="23" fillId="0" borderId="46" xfId="0" applyNumberFormat="1" applyFont="1" applyFill="1" applyBorder="1" applyAlignment="1">
      <alignment horizontal="center"/>
    </xf>
    <xf numFmtId="165" fontId="23" fillId="0" borderId="46" xfId="0" applyNumberFormat="1" applyFont="1" applyFill="1" applyBorder="1" applyAlignment="1">
      <alignment horizontal="center" vertical="center"/>
    </xf>
    <xf numFmtId="165" fontId="23" fillId="0" borderId="46" xfId="0" applyNumberFormat="1" applyFont="1" applyFill="1" applyBorder="1" applyAlignment="1">
      <alignment horizontal="center" vertical="top" wrapText="1"/>
    </xf>
    <xf numFmtId="0" fontId="23" fillId="76" borderId="47" xfId="0" applyFont="1" applyFill="1" applyBorder="1" applyAlignment="1">
      <alignment horizontal="center" vertical="center"/>
    </xf>
    <xf numFmtId="165" fontId="23" fillId="76" borderId="46" xfId="0" applyNumberFormat="1" applyFont="1" applyFill="1" applyBorder="1" applyAlignment="1">
      <alignment horizontal="center" vertical="center"/>
    </xf>
    <xf numFmtId="0" fontId="23" fillId="0" borderId="56" xfId="0" applyFont="1" applyFill="1" applyBorder="1" applyAlignment="1">
      <alignment horizontal="left" vertical="center"/>
    </xf>
    <xf numFmtId="165" fontId="23" fillId="0" borderId="58" xfId="0" applyNumberFormat="1" applyFont="1" applyFill="1" applyBorder="1" applyAlignment="1">
      <alignment horizontal="center" vertical="center"/>
    </xf>
    <xf numFmtId="0" fontId="23" fillId="0" borderId="54" xfId="0" applyFont="1" applyFill="1" applyBorder="1" applyAlignment="1">
      <alignment horizontal="left" vertical="center"/>
    </xf>
    <xf numFmtId="165" fontId="23" fillId="0" borderId="0" xfId="0" applyNumberFormat="1" applyFont="1" applyFill="1" applyBorder="1" applyAlignment="1">
      <alignment horizontal="center" vertical="center"/>
    </xf>
    <xf numFmtId="3" fontId="23" fillId="0" borderId="58" xfId="0" applyNumberFormat="1" applyFont="1" applyFill="1" applyBorder="1" applyAlignment="1">
      <alignment horizontal="center"/>
    </xf>
    <xf numFmtId="0" fontId="23" fillId="0" borderId="55" xfId="0" applyFont="1" applyFill="1" applyBorder="1" applyAlignment="1">
      <alignment horizontal="left" wrapText="1"/>
    </xf>
    <xf numFmtId="3" fontId="23" fillId="0" borderId="44" xfId="0" applyNumberFormat="1" applyFont="1" applyFill="1" applyBorder="1" applyAlignment="1">
      <alignment horizontal="center"/>
    </xf>
    <xf numFmtId="0" fontId="23" fillId="0" borderId="56" xfId="0" applyFont="1" applyFill="1" applyBorder="1" applyAlignment="1">
      <alignment horizontal="left"/>
    </xf>
    <xf numFmtId="165" fontId="23" fillId="0" borderId="58" xfId="0" applyNumberFormat="1" applyFont="1" applyFill="1" applyBorder="1" applyAlignment="1">
      <alignment horizontal="center"/>
    </xf>
    <xf numFmtId="165" fontId="23" fillId="0" borderId="44" xfId="0" applyNumberFormat="1" applyFont="1" applyFill="1" applyBorder="1" applyAlignment="1">
      <alignment horizontal="center"/>
    </xf>
    <xf numFmtId="1" fontId="28" fillId="25" borderId="58" xfId="0" applyNumberFormat="1" applyFont="1" applyFill="1" applyBorder="1" applyAlignment="1">
      <alignment horizontal="left" vertical="center" wrapText="1"/>
    </xf>
    <xf numFmtId="0" fontId="28" fillId="25" borderId="58" xfId="0" applyFont="1" applyFill="1" applyBorder="1" applyAlignment="1">
      <alignment vertical="center" wrapText="1"/>
    </xf>
    <xf numFmtId="0" fontId="114" fillId="25" borderId="58" xfId="0" applyFont="1" applyFill="1" applyBorder="1" applyAlignment="1">
      <alignment vertical="center" wrapText="1"/>
    </xf>
    <xf numFmtId="0" fontId="113" fillId="25" borderId="58" xfId="0" applyFont="1" applyFill="1" applyBorder="1"/>
    <xf numFmtId="1" fontId="28" fillId="25" borderId="0" xfId="0" applyNumberFormat="1" applyFont="1" applyFill="1" applyBorder="1" applyAlignment="1">
      <alignment horizontal="right" vertical="center" wrapText="1"/>
    </xf>
    <xf numFmtId="1" fontId="28" fillId="25" borderId="44" xfId="0" applyNumberFormat="1" applyFont="1" applyFill="1" applyBorder="1" applyAlignment="1">
      <alignment horizontal="right" vertical="center" wrapText="1"/>
    </xf>
    <xf numFmtId="164" fontId="113" fillId="0" borderId="58" xfId="1" applyNumberFormat="1" applyFont="1" applyFill="1" applyBorder="1" applyAlignment="1">
      <alignment horizontal="right" vertical="center"/>
    </xf>
    <xf numFmtId="164" fontId="113" fillId="0" borderId="0" xfId="1" applyNumberFormat="1" applyFont="1" applyFill="1" applyBorder="1" applyAlignment="1">
      <alignment horizontal="right" vertical="center"/>
    </xf>
    <xf numFmtId="164" fontId="113" fillId="76" borderId="44" xfId="1" applyNumberFormat="1" applyFont="1" applyFill="1" applyBorder="1" applyAlignment="1">
      <alignment horizontal="right" vertical="center"/>
    </xf>
    <xf numFmtId="0" fontId="23" fillId="25" borderId="44" xfId="0" applyFont="1" applyFill="1" applyBorder="1" applyAlignment="1">
      <alignment horizontal="center" vertical="center" wrapText="1"/>
    </xf>
    <xf numFmtId="165" fontId="32" fillId="0" borderId="58" xfId="1" applyNumberFormat="1" applyFont="1" applyFill="1" applyBorder="1" applyAlignment="1">
      <alignment horizontal="right" vertical="center"/>
    </xf>
    <xf numFmtId="0" fontId="23" fillId="76" borderId="44" xfId="0" applyFont="1" applyFill="1" applyBorder="1" applyAlignment="1">
      <alignment horizontal="left" vertical="center"/>
    </xf>
    <xf numFmtId="0" fontId="28" fillId="25" borderId="56" xfId="2" applyFont="1" applyFill="1" applyBorder="1" applyAlignment="1">
      <alignment horizontal="right" vertical="top" wrapText="1"/>
    </xf>
    <xf numFmtId="0" fontId="23" fillId="25" borderId="55" xfId="2" applyFont="1" applyFill="1" applyBorder="1" applyAlignment="1">
      <alignment horizontal="left"/>
    </xf>
    <xf numFmtId="0" fontId="23" fillId="0" borderId="56" xfId="2" applyFont="1" applyFill="1" applyBorder="1" applyAlignment="1">
      <alignment horizontal="left" vertical="center"/>
    </xf>
    <xf numFmtId="3" fontId="23" fillId="0" borderId="58" xfId="2" applyNumberFormat="1" applyFont="1" applyFill="1" applyBorder="1" applyAlignment="1">
      <alignment vertical="center"/>
    </xf>
    <xf numFmtId="0" fontId="23" fillId="0" borderId="54" xfId="2" applyFont="1" applyFill="1" applyBorder="1" applyAlignment="1">
      <alignment horizontal="left" vertical="center"/>
    </xf>
    <xf numFmtId="0" fontId="23" fillId="0" borderId="55" xfId="2" applyFont="1" applyFill="1" applyBorder="1" applyAlignment="1">
      <alignment horizontal="left" vertical="center"/>
    </xf>
    <xf numFmtId="0" fontId="23" fillId="76" borderId="56" xfId="2" applyFont="1" applyFill="1" applyBorder="1" applyAlignment="1">
      <alignment horizontal="left" vertical="center"/>
    </xf>
    <xf numFmtId="3" fontId="23" fillId="76" borderId="58" xfId="2" applyNumberFormat="1" applyFont="1" applyFill="1" applyBorder="1" applyAlignment="1">
      <alignment horizontal="right" vertical="center"/>
    </xf>
    <xf numFmtId="0" fontId="23" fillId="76" borderId="54" xfId="2" applyFont="1" applyFill="1" applyBorder="1" applyAlignment="1">
      <alignment horizontal="left" vertical="center"/>
    </xf>
    <xf numFmtId="0" fontId="23" fillId="76" borderId="55" xfId="2" applyFont="1" applyFill="1" applyBorder="1" applyAlignment="1">
      <alignment horizontal="left" vertical="center"/>
    </xf>
    <xf numFmtId="3" fontId="30" fillId="0" borderId="58" xfId="2" applyNumberFormat="1" applyFont="1" applyFill="1" applyBorder="1" applyAlignment="1">
      <alignment horizontal="right" vertical="center"/>
    </xf>
    <xf numFmtId="0" fontId="23" fillId="76" borderId="47" xfId="2" applyFont="1" applyFill="1" applyBorder="1" applyAlignment="1">
      <alignment horizontal="left" vertical="center"/>
    </xf>
    <xf numFmtId="1" fontId="22" fillId="25" borderId="58" xfId="0" applyNumberFormat="1" applyFont="1" applyFill="1" applyBorder="1" applyAlignment="1">
      <alignment horizontal="left" vertical="center" wrapText="1"/>
    </xf>
    <xf numFmtId="0" fontId="22" fillId="25" borderId="58" xfId="0" applyFont="1" applyFill="1" applyBorder="1" applyAlignment="1">
      <alignment vertical="center" wrapText="1"/>
    </xf>
    <xf numFmtId="0" fontId="26" fillId="25" borderId="58" xfId="0" applyFont="1" applyFill="1" applyBorder="1"/>
    <xf numFmtId="1" fontId="22" fillId="25" borderId="0" xfId="0" applyNumberFormat="1" applyFont="1" applyFill="1" applyBorder="1" applyAlignment="1">
      <alignment horizontal="right" vertical="center" wrapText="1"/>
    </xf>
    <xf numFmtId="164" fontId="113" fillId="0" borderId="45" xfId="1" applyNumberFormat="1" applyFont="1" applyFill="1" applyBorder="1" applyAlignment="1">
      <alignment horizontal="right" vertical="center"/>
    </xf>
    <xf numFmtId="164" fontId="113" fillId="0" borderId="48" xfId="1" applyNumberFormat="1" applyFont="1" applyFill="1" applyBorder="1" applyAlignment="1">
      <alignment horizontal="right" vertical="center"/>
    </xf>
    <xf numFmtId="164" fontId="113" fillId="76" borderId="52" xfId="1" applyNumberFormat="1" applyFont="1" applyFill="1" applyBorder="1" applyAlignment="1">
      <alignment horizontal="right" vertical="center"/>
    </xf>
    <xf numFmtId="164" fontId="29" fillId="25" borderId="58" xfId="1" applyNumberFormat="1" applyFont="1" applyFill="1" applyBorder="1" applyAlignment="1">
      <alignment horizontal="right" vertical="center"/>
    </xf>
    <xf numFmtId="0" fontId="23" fillId="0" borderId="44" xfId="0" applyFont="1" applyFill="1" applyBorder="1" applyAlignment="1">
      <alignment horizontal="right" vertical="center"/>
    </xf>
    <xf numFmtId="0" fontId="23" fillId="76" borderId="46" xfId="0" applyFont="1" applyFill="1" applyBorder="1" applyAlignment="1">
      <alignment horizontal="right" vertical="center"/>
    </xf>
    <xf numFmtId="0" fontId="23" fillId="25" borderId="47" xfId="2" applyFont="1" applyFill="1" applyBorder="1" applyAlignment="1">
      <alignment horizontal="right"/>
    </xf>
    <xf numFmtId="0" fontId="23" fillId="0" borderId="56" xfId="2" applyFont="1" applyFill="1" applyBorder="1" applyAlignment="1">
      <alignment horizontal="right" vertical="center"/>
    </xf>
    <xf numFmtId="3" fontId="23" fillId="0" borderId="45" xfId="2" applyNumberFormat="1" applyFont="1" applyFill="1" applyBorder="1" applyAlignment="1">
      <alignment vertical="center"/>
    </xf>
    <xf numFmtId="0" fontId="23" fillId="0" borderId="54" xfId="2" applyFont="1" applyFill="1" applyBorder="1" applyAlignment="1">
      <alignment horizontal="right" vertical="center"/>
    </xf>
    <xf numFmtId="3" fontId="23" fillId="0" borderId="48" xfId="2" applyNumberFormat="1" applyFont="1" applyFill="1" applyBorder="1" applyAlignment="1">
      <alignment vertical="center"/>
    </xf>
    <xf numFmtId="0" fontId="23" fillId="0" borderId="55" xfId="2" applyFont="1" applyFill="1" applyBorder="1" applyAlignment="1">
      <alignment horizontal="right" vertical="center"/>
    </xf>
    <xf numFmtId="0" fontId="23" fillId="76" borderId="56" xfId="2" applyFont="1" applyFill="1" applyBorder="1" applyAlignment="1">
      <alignment horizontal="right" vertical="center"/>
    </xf>
    <xf numFmtId="3" fontId="23" fillId="76" borderId="45" xfId="2" applyNumberFormat="1" applyFont="1" applyFill="1" applyBorder="1" applyAlignment="1">
      <alignment horizontal="right" vertical="center"/>
    </xf>
    <xf numFmtId="0" fontId="23" fillId="76" borderId="54" xfId="2" applyFont="1" applyFill="1" applyBorder="1" applyAlignment="1">
      <alignment horizontal="right" vertical="center"/>
    </xf>
    <xf numFmtId="3" fontId="130" fillId="76" borderId="48" xfId="2" applyNumberFormat="1" applyFont="1" applyFill="1" applyBorder="1" applyAlignment="1">
      <alignment horizontal="right" vertical="center"/>
    </xf>
    <xf numFmtId="0" fontId="23" fillId="76" borderId="55" xfId="2" applyFont="1" applyFill="1" applyBorder="1" applyAlignment="1">
      <alignment horizontal="right" vertical="center"/>
    </xf>
    <xf numFmtId="3" fontId="30" fillId="0" borderId="45" xfId="2" applyNumberFormat="1" applyFont="1" applyFill="1" applyBorder="1" applyAlignment="1">
      <alignment horizontal="right" vertical="center"/>
    </xf>
    <xf numFmtId="0" fontId="23" fillId="76" borderId="47" xfId="2" applyFont="1" applyFill="1" applyBorder="1" applyAlignment="1">
      <alignment horizontal="right" vertical="center"/>
    </xf>
    <xf numFmtId="0" fontId="23" fillId="25" borderId="44" xfId="0" applyFont="1" applyFill="1" applyBorder="1"/>
    <xf numFmtId="0" fontId="23" fillId="25" borderId="46" xfId="0" applyFont="1" applyFill="1" applyBorder="1" applyAlignment="1">
      <alignment horizontal="center"/>
    </xf>
    <xf numFmtId="0" fontId="23" fillId="25" borderId="49" xfId="0" applyFont="1" applyFill="1" applyBorder="1" applyAlignment="1">
      <alignment horizontal="center"/>
    </xf>
    <xf numFmtId="0" fontId="23" fillId="25" borderId="58" xfId="0" applyFont="1" applyFill="1" applyBorder="1" applyAlignment="1"/>
    <xf numFmtId="0" fontId="23" fillId="0" borderId="48" xfId="0" applyFont="1" applyFill="1" applyBorder="1" applyAlignment="1">
      <alignment horizontal="left"/>
    </xf>
    <xf numFmtId="0" fontId="23" fillId="0" borderId="52" xfId="0" applyFont="1" applyFill="1" applyBorder="1" applyAlignment="1">
      <alignment horizontal="left"/>
    </xf>
    <xf numFmtId="0" fontId="23" fillId="0" borderId="45" xfId="0" applyFont="1" applyFill="1" applyBorder="1" applyAlignment="1">
      <alignment horizontal="left"/>
    </xf>
    <xf numFmtId="3" fontId="23" fillId="0" borderId="48" xfId="0" applyNumberFormat="1" applyFont="1" applyFill="1" applyBorder="1"/>
    <xf numFmtId="3" fontId="23" fillId="0" borderId="58" xfId="0" applyNumberFormat="1" applyFont="1" applyFill="1" applyBorder="1"/>
    <xf numFmtId="1" fontId="23" fillId="25" borderId="57" xfId="0" applyNumberFormat="1" applyFont="1" applyFill="1" applyBorder="1" applyAlignment="1">
      <alignment horizontal="center"/>
    </xf>
    <xf numFmtId="3" fontId="23" fillId="76" borderId="50" xfId="0" applyNumberFormat="1" applyFont="1" applyFill="1" applyBorder="1"/>
    <xf numFmtId="3" fontId="23" fillId="76" borderId="51" xfId="0" applyNumberFormat="1" applyFont="1" applyFill="1" applyBorder="1"/>
    <xf numFmtId="3" fontId="23" fillId="76" borderId="53" xfId="0" applyNumberFormat="1" applyFont="1" applyFill="1" applyBorder="1"/>
    <xf numFmtId="3" fontId="23" fillId="76" borderId="57" xfId="0" applyNumberFormat="1" applyFont="1" applyFill="1" applyBorder="1"/>
    <xf numFmtId="1" fontId="23" fillId="25" borderId="49" xfId="0" applyNumberFormat="1" applyFont="1" applyFill="1" applyBorder="1" applyAlignment="1">
      <alignment horizontal="center"/>
    </xf>
    <xf numFmtId="3" fontId="23" fillId="76" borderId="48" xfId="0" applyNumberFormat="1" applyFont="1" applyFill="1" applyBorder="1"/>
    <xf numFmtId="3" fontId="23" fillId="76" borderId="52" xfId="0" applyNumberFormat="1" applyFont="1" applyFill="1" applyBorder="1"/>
    <xf numFmtId="3" fontId="23" fillId="76" borderId="45" xfId="0" applyNumberFormat="1" applyFont="1" applyFill="1" applyBorder="1"/>
    <xf numFmtId="3" fontId="23" fillId="76" borderId="49" xfId="0" applyNumberFormat="1" applyFont="1" applyFill="1" applyBorder="1"/>
    <xf numFmtId="0" fontId="28" fillId="25" borderId="0" xfId="2" applyFont="1" applyFill="1" applyBorder="1" applyAlignment="1">
      <alignment horizontal="right" vertical="top" wrapText="1"/>
    </xf>
    <xf numFmtId="0" fontId="23" fillId="25" borderId="44" xfId="2" applyFont="1" applyFill="1" applyBorder="1" applyAlignment="1">
      <alignment horizontal="left"/>
    </xf>
    <xf numFmtId="0" fontId="23" fillId="0" borderId="58" xfId="2" applyFont="1" applyFill="1" applyBorder="1" applyAlignment="1">
      <alignment horizontal="left" vertical="center"/>
    </xf>
    <xf numFmtId="0" fontId="23" fillId="0" borderId="0" xfId="2" applyFont="1" applyFill="1" applyBorder="1" applyAlignment="1">
      <alignment horizontal="left" vertical="center"/>
    </xf>
    <xf numFmtId="0" fontId="23" fillId="0" borderId="44" xfId="2" applyFont="1" applyFill="1" applyBorder="1" applyAlignment="1">
      <alignment horizontal="left" vertical="center"/>
    </xf>
    <xf numFmtId="0" fontId="23" fillId="76" borderId="58" xfId="2" applyFont="1" applyFill="1" applyBorder="1" applyAlignment="1">
      <alignment horizontal="left" vertical="center"/>
    </xf>
    <xf numFmtId="0" fontId="23" fillId="76" borderId="0" xfId="2" applyFont="1" applyFill="1" applyBorder="1" applyAlignment="1">
      <alignment horizontal="left" vertical="center"/>
    </xf>
    <xf numFmtId="0" fontId="23" fillId="76" borderId="44" xfId="2" applyFont="1" applyFill="1" applyBorder="1" applyAlignment="1">
      <alignment horizontal="left" vertical="center"/>
    </xf>
    <xf numFmtId="0" fontId="23" fillId="76" borderId="46" xfId="2" applyFont="1" applyFill="1" applyBorder="1" applyAlignment="1">
      <alignment horizontal="left" vertical="center"/>
    </xf>
    <xf numFmtId="0" fontId="28" fillId="25" borderId="58" xfId="2" applyFont="1" applyFill="1" applyBorder="1" applyAlignment="1">
      <alignment horizontal="right" vertical="top" wrapText="1"/>
    </xf>
    <xf numFmtId="165" fontId="23" fillId="0" borderId="48" xfId="2" applyNumberFormat="1" applyFont="1" applyFill="1" applyBorder="1" applyAlignment="1">
      <alignment horizontal="right" vertical="center"/>
    </xf>
    <xf numFmtId="165" fontId="23" fillId="0" borderId="52" xfId="2" applyNumberFormat="1" applyFont="1" applyFill="1" applyBorder="1" applyAlignment="1">
      <alignment horizontal="right" vertical="center"/>
    </xf>
    <xf numFmtId="165" fontId="23" fillId="76" borderId="48" xfId="2" applyNumberFormat="1" applyFont="1" applyFill="1" applyBorder="1" applyAlignment="1">
      <alignment horizontal="right" vertical="center"/>
    </xf>
    <xf numFmtId="165" fontId="30" fillId="0" borderId="48" xfId="2" applyNumberFormat="1" applyFont="1" applyFill="1" applyBorder="1" applyAlignment="1">
      <alignment horizontal="right" vertical="center"/>
    </xf>
    <xf numFmtId="165" fontId="23" fillId="0" borderId="45" xfId="2" applyNumberFormat="1" applyFont="1" applyFill="1" applyBorder="1" applyAlignment="1">
      <alignment horizontal="right" vertical="center"/>
    </xf>
    <xf numFmtId="165" fontId="23" fillId="76" borderId="45" xfId="20" applyNumberFormat="1" applyFont="1" applyFill="1" applyBorder="1" applyAlignment="1">
      <alignment horizontal="right" vertical="center"/>
    </xf>
    <xf numFmtId="165" fontId="23" fillId="76" borderId="48" xfId="20" applyNumberFormat="1" applyFont="1" applyFill="1" applyBorder="1" applyAlignment="1">
      <alignment horizontal="right" vertical="center"/>
    </xf>
    <xf numFmtId="165" fontId="23" fillId="76" borderId="52" xfId="20" applyNumberFormat="1" applyFont="1" applyFill="1" applyBorder="1" applyAlignment="1">
      <alignment horizontal="right" vertical="center"/>
    </xf>
    <xf numFmtId="165" fontId="23" fillId="0" borderId="45" xfId="20" applyNumberFormat="1" applyFont="1" applyFill="1" applyBorder="1" applyAlignment="1">
      <alignment horizontal="right" vertical="center"/>
    </xf>
    <xf numFmtId="165" fontId="23" fillId="0" borderId="52" xfId="20" applyNumberFormat="1" applyFont="1" applyFill="1" applyBorder="1" applyAlignment="1">
      <alignment horizontal="right" vertical="center"/>
    </xf>
    <xf numFmtId="165" fontId="23" fillId="76" borderId="49" xfId="20" applyNumberFormat="1" applyFont="1" applyFill="1" applyBorder="1" applyAlignment="1">
      <alignment horizontal="right" vertical="center"/>
    </xf>
    <xf numFmtId="1" fontId="23" fillId="25" borderId="57" xfId="2" applyNumberFormat="1" applyFont="1" applyFill="1" applyBorder="1" applyAlignment="1">
      <alignment horizontal="center" wrapText="1"/>
    </xf>
    <xf numFmtId="165" fontId="23" fillId="76" borderId="53" xfId="20" applyNumberFormat="1" applyFont="1" applyFill="1" applyBorder="1" applyAlignment="1">
      <alignment horizontal="right" vertical="center"/>
    </xf>
    <xf numFmtId="165" fontId="130" fillId="76" borderId="48" xfId="20" applyNumberFormat="1" applyFont="1" applyFill="1" applyBorder="1" applyAlignment="1">
      <alignment horizontal="right" vertical="center"/>
    </xf>
    <xf numFmtId="165" fontId="23" fillId="76" borderId="50" xfId="20" applyNumberFormat="1" applyFont="1" applyFill="1" applyBorder="1" applyAlignment="1">
      <alignment horizontal="right" vertical="center"/>
    </xf>
    <xf numFmtId="165" fontId="23" fillId="76" borderId="51" xfId="20" applyNumberFormat="1" applyFont="1" applyFill="1" applyBorder="1" applyAlignment="1">
      <alignment horizontal="right" vertical="center"/>
    </xf>
    <xf numFmtId="165" fontId="30" fillId="0" borderId="48" xfId="20" applyNumberFormat="1" applyFont="1" applyFill="1" applyBorder="1" applyAlignment="1">
      <alignment horizontal="right" vertical="center"/>
    </xf>
    <xf numFmtId="165" fontId="23" fillId="0" borderId="53" xfId="20" applyNumberFormat="1" applyFont="1" applyFill="1" applyBorder="1" applyAlignment="1">
      <alignment horizontal="right" vertical="center"/>
    </xf>
    <xf numFmtId="165" fontId="23" fillId="0" borderId="51" xfId="20" applyNumberFormat="1" applyFont="1" applyFill="1" applyBorder="1" applyAlignment="1">
      <alignment horizontal="right" vertical="center"/>
    </xf>
    <xf numFmtId="165" fontId="23" fillId="76" borderId="57" xfId="20" applyNumberFormat="1" applyFont="1" applyFill="1" applyBorder="1" applyAlignment="1">
      <alignment horizontal="right" vertical="center"/>
    </xf>
    <xf numFmtId="0" fontId="32" fillId="25" borderId="49" xfId="0" applyFont="1" applyFill="1" applyBorder="1" applyAlignment="1">
      <alignment horizontal="right" wrapText="1"/>
    </xf>
    <xf numFmtId="0" fontId="32" fillId="25" borderId="47" xfId="0" applyFont="1" applyFill="1" applyBorder="1" applyAlignment="1">
      <alignment horizontal="right" wrapText="1"/>
    </xf>
    <xf numFmtId="165" fontId="23" fillId="0" borderId="56" xfId="2" applyNumberFormat="1" applyFont="1" applyFill="1" applyBorder="1" applyAlignment="1">
      <alignment horizontal="right" vertical="center"/>
    </xf>
    <xf numFmtId="165" fontId="23" fillId="0" borderId="54" xfId="2" applyNumberFormat="1" applyFont="1" applyFill="1" applyBorder="1" applyAlignment="1">
      <alignment horizontal="right" vertical="center"/>
    </xf>
    <xf numFmtId="165" fontId="23" fillId="0" borderId="55" xfId="2" applyNumberFormat="1" applyFont="1" applyFill="1" applyBorder="1" applyAlignment="1">
      <alignment horizontal="right" vertical="center"/>
    </xf>
    <xf numFmtId="0" fontId="23" fillId="25" borderId="58" xfId="2" applyFont="1" applyFill="1" applyBorder="1"/>
    <xf numFmtId="0" fontId="23" fillId="25" borderId="48" xfId="2" applyFont="1" applyFill="1" applyBorder="1"/>
    <xf numFmtId="3" fontId="23" fillId="0" borderId="48" xfId="2" applyNumberFormat="1" applyFont="1" applyFill="1" applyBorder="1" applyAlignment="1">
      <alignment horizontal="right" vertical="center"/>
    </xf>
    <xf numFmtId="3" fontId="23" fillId="76" borderId="48" xfId="2" applyNumberFormat="1" applyFont="1" applyFill="1" applyBorder="1" applyAlignment="1">
      <alignment horizontal="right" vertical="center"/>
    </xf>
    <xf numFmtId="3" fontId="30" fillId="0" borderId="48" xfId="2" applyNumberFormat="1" applyFont="1" applyFill="1" applyBorder="1" applyAlignment="1">
      <alignment horizontal="right" vertical="center"/>
    </xf>
    <xf numFmtId="0" fontId="26" fillId="0" borderId="58" xfId="0" applyFont="1" applyFill="1" applyBorder="1"/>
    <xf numFmtId="3" fontId="113" fillId="0" borderId="58" xfId="0" applyNumberFormat="1" applyFont="1" applyFill="1" applyBorder="1" applyAlignment="1">
      <alignment horizontal="right" vertical="center"/>
    </xf>
    <xf numFmtId="0" fontId="23" fillId="25" borderId="57" xfId="2" applyFont="1" applyFill="1" applyBorder="1" applyAlignment="1">
      <alignment horizontal="right" textRotation="90" wrapText="1"/>
    </xf>
    <xf numFmtId="0" fontId="23" fillId="76" borderId="0" xfId="0" applyFont="1" applyFill="1" applyBorder="1" applyAlignment="1">
      <alignment horizontal="right" vertical="center"/>
    </xf>
    <xf numFmtId="3" fontId="23" fillId="76" borderId="54" xfId="0" applyNumberFormat="1" applyFont="1" applyFill="1" applyBorder="1" applyAlignment="1">
      <alignment vertical="center"/>
    </xf>
    <xf numFmtId="3" fontId="23" fillId="76" borderId="0" xfId="0" applyNumberFormat="1" applyFont="1" applyFill="1" applyBorder="1" applyAlignment="1">
      <alignment horizontal="right" vertical="center"/>
    </xf>
    <xf numFmtId="3" fontId="23" fillId="76" borderId="54" xfId="0" applyNumberFormat="1" applyFont="1" applyFill="1" applyBorder="1" applyAlignment="1">
      <alignment horizontal="right" vertical="center"/>
    </xf>
    <xf numFmtId="164" fontId="23" fillId="76" borderId="0" xfId="0" applyNumberFormat="1" applyFont="1" applyFill="1" applyBorder="1" applyAlignment="1">
      <alignment vertical="center"/>
    </xf>
    <xf numFmtId="164" fontId="23" fillId="76" borderId="54" xfId="1" applyNumberFormat="1" applyFont="1" applyFill="1" applyBorder="1" applyAlignment="1">
      <alignment horizontal="right" vertical="center"/>
    </xf>
    <xf numFmtId="165" fontId="23" fillId="76" borderId="0" xfId="0" applyNumberFormat="1" applyFont="1" applyFill="1" applyBorder="1" applyAlignment="1">
      <alignment vertical="center"/>
    </xf>
    <xf numFmtId="0" fontId="23" fillId="76" borderId="44" xfId="0" applyFont="1" applyFill="1" applyBorder="1" applyAlignment="1">
      <alignment horizontal="right" vertical="center"/>
    </xf>
    <xf numFmtId="0" fontId="23" fillId="76" borderId="55" xfId="0" applyFont="1" applyFill="1" applyBorder="1" applyAlignment="1">
      <alignment vertical="center"/>
    </xf>
    <xf numFmtId="0" fontId="23" fillId="76" borderId="52" xfId="0" applyFont="1" applyFill="1" applyBorder="1" applyAlignment="1">
      <alignment vertical="center"/>
    </xf>
    <xf numFmtId="165" fontId="23" fillId="76" borderId="52" xfId="0" applyNumberFormat="1" applyFont="1" applyFill="1" applyBorder="1" applyAlignment="1">
      <alignment vertical="center"/>
    </xf>
    <xf numFmtId="165" fontId="23" fillId="76" borderId="44" xfId="0" applyNumberFormat="1" applyFont="1" applyFill="1" applyBorder="1" applyAlignment="1">
      <alignment vertical="center"/>
    </xf>
    <xf numFmtId="3" fontId="23" fillId="0" borderId="48" xfId="0" applyNumberFormat="1" applyFont="1" applyFill="1" applyBorder="1" applyAlignment="1">
      <alignment horizontal="right" vertical="center"/>
    </xf>
    <xf numFmtId="164" fontId="23" fillId="0" borderId="48" xfId="1" applyNumberFormat="1" applyFont="1" applyFill="1" applyBorder="1" applyAlignment="1">
      <alignment horizontal="right" vertical="center"/>
    </xf>
    <xf numFmtId="165" fontId="32" fillId="0" borderId="48" xfId="1" applyNumberFormat="1" applyFont="1" applyFill="1" applyBorder="1" applyAlignment="1">
      <alignment horizontal="right" vertical="center"/>
    </xf>
    <xf numFmtId="0" fontId="23" fillId="76" borderId="58" xfId="0" applyFont="1" applyFill="1" applyBorder="1" applyAlignment="1">
      <alignment horizontal="right" vertical="center"/>
    </xf>
    <xf numFmtId="3" fontId="23" fillId="76" borderId="56" xfId="0" applyNumberFormat="1" applyFont="1" applyFill="1" applyBorder="1" applyAlignment="1">
      <alignment vertical="center"/>
    </xf>
    <xf numFmtId="3" fontId="23" fillId="76" borderId="58" xfId="0" applyNumberFormat="1" applyFont="1" applyFill="1" applyBorder="1" applyAlignment="1">
      <alignment horizontal="right" vertical="center"/>
    </xf>
    <xf numFmtId="3" fontId="23" fillId="76" borderId="56" xfId="0" applyNumberFormat="1" applyFont="1" applyFill="1" applyBorder="1" applyAlignment="1">
      <alignment horizontal="right" vertical="center"/>
    </xf>
    <xf numFmtId="164" fontId="23" fillId="76" borderId="58" xfId="0" applyNumberFormat="1" applyFont="1" applyFill="1" applyBorder="1" applyAlignment="1">
      <alignment vertical="center"/>
    </xf>
    <xf numFmtId="164" fontId="23" fillId="76" borderId="56" xfId="1" applyNumberFormat="1" applyFont="1" applyFill="1" applyBorder="1" applyAlignment="1">
      <alignment horizontal="right" vertical="center"/>
    </xf>
    <xf numFmtId="165" fontId="23" fillId="76" borderId="58" xfId="0" applyNumberFormat="1" applyFont="1" applyFill="1" applyBorder="1" applyAlignment="1">
      <alignment vertical="center"/>
    </xf>
    <xf numFmtId="0" fontId="23" fillId="25" borderId="46" xfId="2" applyFont="1" applyFill="1" applyBorder="1" applyAlignment="1">
      <alignment horizontal="center" textRotation="90" wrapText="1"/>
    </xf>
    <xf numFmtId="0" fontId="52" fillId="0" borderId="0" xfId="2" applyFont="1" applyFill="1" applyBorder="1" applyAlignment="1">
      <alignment horizontal="center"/>
    </xf>
    <xf numFmtId="49" fontId="52" fillId="0" borderId="0" xfId="2" applyNumberFormat="1" applyFont="1" applyFill="1" applyBorder="1" applyAlignment="1">
      <alignment horizontal="center" vertical="center"/>
    </xf>
    <xf numFmtId="49" fontId="53" fillId="0" borderId="0" xfId="2" applyNumberFormat="1" applyFont="1" applyFill="1" applyBorder="1" applyAlignment="1">
      <alignment horizontal="center" vertical="center"/>
    </xf>
    <xf numFmtId="0" fontId="122" fillId="0" borderId="0" xfId="0" applyFont="1" applyFill="1" applyAlignment="1">
      <alignment horizontal="justify" vertical="top" wrapText="1"/>
    </xf>
    <xf numFmtId="0" fontId="21" fillId="0" borderId="0" xfId="2" applyFont="1" applyFill="1" applyAlignment="1">
      <alignment horizontal="justify" vertical="top" wrapText="1"/>
    </xf>
    <xf numFmtId="0" fontId="21" fillId="0" borderId="0" xfId="2" applyFont="1" applyFill="1" applyAlignment="1">
      <alignment horizontal="justify" vertical="top"/>
    </xf>
    <xf numFmtId="0" fontId="23" fillId="0" borderId="46" xfId="0" applyFont="1" applyFill="1" applyBorder="1" applyAlignment="1">
      <alignment horizontal="left"/>
    </xf>
    <xf numFmtId="0" fontId="23" fillId="0" borderId="54" xfId="0" applyFont="1" applyFill="1" applyBorder="1" applyAlignment="1">
      <alignment horizontal="left" vertical="center" wrapText="1"/>
    </xf>
    <xf numFmtId="0" fontId="23" fillId="0" borderId="55" xfId="0" applyFont="1" applyFill="1" applyBorder="1" applyAlignment="1">
      <alignment horizontal="left" vertical="center" wrapText="1"/>
    </xf>
    <xf numFmtId="0" fontId="23" fillId="0" borderId="50" xfId="0" applyFont="1" applyFill="1" applyBorder="1" applyAlignment="1">
      <alignment horizontal="left" vertical="center" wrapText="1"/>
    </xf>
    <xf numFmtId="0" fontId="23" fillId="0" borderId="51" xfId="0" applyFont="1" applyFill="1" applyBorder="1" applyAlignment="1">
      <alignment horizontal="left" vertical="center" wrapText="1"/>
    </xf>
    <xf numFmtId="0" fontId="23" fillId="0" borderId="53" xfId="0" applyFont="1" applyFill="1" applyBorder="1" applyAlignment="1">
      <alignment horizontal="left" vertical="center" wrapText="1"/>
    </xf>
    <xf numFmtId="0" fontId="23" fillId="0" borderId="49" xfId="0" applyFont="1" applyFill="1" applyBorder="1" applyAlignment="1">
      <alignment horizontal="left" vertical="center" wrapText="1"/>
    </xf>
    <xf numFmtId="0" fontId="23" fillId="0" borderId="46" xfId="0" applyFont="1" applyFill="1" applyBorder="1" applyAlignment="1">
      <alignment horizontal="left" vertical="center" wrapText="1"/>
    </xf>
    <xf numFmtId="0" fontId="23" fillId="0" borderId="53" xfId="0" applyFont="1" applyFill="1" applyBorder="1" applyAlignment="1">
      <alignment horizontal="left" vertical="center"/>
    </xf>
    <xf numFmtId="0" fontId="23" fillId="0" borderId="50" xfId="0" applyFont="1" applyFill="1" applyBorder="1" applyAlignment="1">
      <alignment horizontal="left" vertical="center"/>
    </xf>
    <xf numFmtId="0" fontId="23" fillId="0" borderId="51" xfId="0" applyFont="1" applyFill="1" applyBorder="1" applyAlignment="1">
      <alignment horizontal="left" vertical="center"/>
    </xf>
    <xf numFmtId="0" fontId="23" fillId="0" borderId="49" xfId="0" applyFont="1" applyFill="1" applyBorder="1" applyAlignment="1">
      <alignment horizontal="left" vertical="center"/>
    </xf>
    <xf numFmtId="0" fontId="23" fillId="0" borderId="46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/>
    </xf>
    <xf numFmtId="1" fontId="22" fillId="0" borderId="44" xfId="0" applyNumberFormat="1" applyFont="1" applyFill="1" applyBorder="1" applyAlignment="1">
      <alignment horizontal="center" vertical="center"/>
    </xf>
    <xf numFmtId="0" fontId="22" fillId="0" borderId="44" xfId="0" applyFont="1" applyFill="1" applyBorder="1" applyAlignment="1">
      <alignment horizontal="center" vertical="center"/>
    </xf>
    <xf numFmtId="0" fontId="26" fillId="25" borderId="49" xfId="0" applyFont="1" applyFill="1" applyBorder="1" applyAlignment="1">
      <alignment horizontal="center"/>
    </xf>
    <xf numFmtId="0" fontId="26" fillId="25" borderId="46" xfId="0" applyFont="1" applyFill="1" applyBorder="1" applyAlignment="1">
      <alignment horizontal="center"/>
    </xf>
    <xf numFmtId="0" fontId="26" fillId="25" borderId="47" xfId="0" applyFont="1" applyFill="1" applyBorder="1" applyAlignment="1">
      <alignment horizontal="center"/>
    </xf>
    <xf numFmtId="1" fontId="50" fillId="25" borderId="49" xfId="0" applyNumberFormat="1" applyFont="1" applyFill="1" applyBorder="1" applyAlignment="1">
      <alignment horizontal="center" vertical="center"/>
    </xf>
    <xf numFmtId="1" fontId="50" fillId="25" borderId="46" xfId="0" applyNumberFormat="1" applyFont="1" applyFill="1" applyBorder="1" applyAlignment="1">
      <alignment horizontal="center" vertical="center"/>
    </xf>
    <xf numFmtId="0" fontId="28" fillId="0" borderId="0" xfId="2" applyFont="1" applyFill="1" applyBorder="1" applyAlignment="1">
      <alignment horizontal="center" wrapText="1"/>
    </xf>
    <xf numFmtId="1" fontId="50" fillId="25" borderId="49" xfId="2" applyNumberFormat="1" applyFont="1" applyFill="1" applyBorder="1" applyAlignment="1">
      <alignment horizontal="center" vertical="center" wrapText="1"/>
    </xf>
    <xf numFmtId="1" fontId="50" fillId="25" borderId="46" xfId="2" applyNumberFormat="1" applyFont="1" applyFill="1" applyBorder="1" applyAlignment="1">
      <alignment horizontal="center" vertical="center" wrapText="1"/>
    </xf>
    <xf numFmtId="1" fontId="22" fillId="0" borderId="44" xfId="2" applyNumberFormat="1" applyFont="1" applyFill="1" applyBorder="1" applyAlignment="1">
      <alignment horizontal="center" vertical="center" wrapText="1"/>
    </xf>
    <xf numFmtId="0" fontId="22" fillId="0" borderId="44" xfId="2" applyFont="1" applyFill="1" applyBorder="1" applyAlignment="1">
      <alignment horizontal="center" vertical="center" wrapText="1"/>
    </xf>
    <xf numFmtId="0" fontId="21" fillId="0" borderId="0" xfId="2" applyFont="1" applyFill="1" applyBorder="1" applyAlignment="1">
      <alignment horizontal="left"/>
    </xf>
    <xf numFmtId="0" fontId="23" fillId="25" borderId="57" xfId="2" applyFont="1" applyFill="1" applyBorder="1" applyAlignment="1">
      <alignment horizontal="center" vertical="center" wrapText="1"/>
    </xf>
    <xf numFmtId="0" fontId="23" fillId="25" borderId="57" xfId="2" applyFont="1" applyFill="1" applyBorder="1" applyAlignment="1">
      <alignment horizontal="center" wrapText="1"/>
    </xf>
    <xf numFmtId="0" fontId="113" fillId="25" borderId="57" xfId="2" applyFont="1" applyFill="1" applyBorder="1" applyAlignment="1">
      <alignment horizontal="center" wrapText="1"/>
    </xf>
    <xf numFmtId="0" fontId="23" fillId="25" borderId="49" xfId="2" applyFont="1" applyFill="1" applyBorder="1" applyAlignment="1">
      <alignment horizontal="center" wrapText="1"/>
    </xf>
    <xf numFmtId="0" fontId="26" fillId="25" borderId="49" xfId="2" applyFont="1" applyFill="1" applyBorder="1" applyAlignment="1">
      <alignment horizontal="center" wrapText="1"/>
    </xf>
    <xf numFmtId="0" fontId="26" fillId="25" borderId="46" xfId="2" applyFont="1" applyFill="1" applyBorder="1" applyAlignment="1">
      <alignment horizontal="center" wrapText="1"/>
    </xf>
    <xf numFmtId="0" fontId="28" fillId="0" borderId="0" xfId="2" applyFont="1" applyFill="1" applyBorder="1" applyAlignment="1">
      <alignment horizontal="center"/>
    </xf>
    <xf numFmtId="0" fontId="50" fillId="25" borderId="46" xfId="2" applyFont="1" applyFill="1" applyBorder="1" applyAlignment="1">
      <alignment horizontal="center" vertical="center" wrapText="1"/>
    </xf>
    <xf numFmtId="0" fontId="118" fillId="0" borderId="0" xfId="2" applyFont="1" applyFill="1" applyBorder="1" applyAlignment="1">
      <alignment horizontal="right" wrapText="1"/>
    </xf>
    <xf numFmtId="0" fontId="23" fillId="25" borderId="49" xfId="2" applyFont="1" applyFill="1" applyBorder="1" applyAlignment="1">
      <alignment horizontal="center" vertical="center" wrapText="1"/>
    </xf>
    <xf numFmtId="0" fontId="23" fillId="25" borderId="46" xfId="2" applyFont="1" applyFill="1" applyBorder="1" applyAlignment="1">
      <alignment horizontal="center" vertical="center" wrapText="1"/>
    </xf>
    <xf numFmtId="0" fontId="23" fillId="25" borderId="47" xfId="2" applyFont="1" applyFill="1" applyBorder="1" applyAlignment="1">
      <alignment horizontal="center" vertical="center" wrapText="1"/>
    </xf>
    <xf numFmtId="0" fontId="23" fillId="25" borderId="0" xfId="2" applyFont="1" applyFill="1" applyBorder="1" applyAlignment="1">
      <alignment horizontal="center" vertical="center" wrapText="1"/>
    </xf>
    <xf numFmtId="0" fontId="23" fillId="25" borderId="58" xfId="2" applyFont="1" applyFill="1" applyBorder="1" applyAlignment="1">
      <alignment horizontal="center" vertical="center" wrapText="1"/>
    </xf>
    <xf numFmtId="0" fontId="23" fillId="25" borderId="44" xfId="2" applyFont="1" applyFill="1" applyBorder="1" applyAlignment="1">
      <alignment horizontal="center" vertical="center" wrapText="1"/>
    </xf>
    <xf numFmtId="0" fontId="26" fillId="25" borderId="46" xfId="2" applyFont="1" applyFill="1" applyBorder="1" applyAlignment="1">
      <alignment horizontal="center" vertical="center" wrapText="1"/>
    </xf>
    <xf numFmtId="0" fontId="26" fillId="25" borderId="49" xfId="2" applyFont="1" applyFill="1" applyBorder="1" applyAlignment="1">
      <alignment horizontal="center" vertical="center" wrapText="1"/>
    </xf>
    <xf numFmtId="0" fontId="26" fillId="25" borderId="47" xfId="2" applyFont="1" applyFill="1" applyBorder="1" applyAlignment="1">
      <alignment horizontal="center" vertical="center" wrapText="1"/>
    </xf>
    <xf numFmtId="1" fontId="23" fillId="0" borderId="0" xfId="2" applyNumberFormat="1" applyFont="1" applyFill="1" applyBorder="1" applyAlignment="1">
      <alignment horizontal="center" vertical="center"/>
    </xf>
    <xf numFmtId="1" fontId="22" fillId="0" borderId="44" xfId="2" applyNumberFormat="1" applyFont="1" applyFill="1" applyBorder="1" applyAlignment="1">
      <alignment horizontal="center" wrapText="1"/>
    </xf>
    <xf numFmtId="0" fontId="22" fillId="0" borderId="44" xfId="2" applyFont="1" applyFill="1" applyBorder="1" applyAlignment="1">
      <alignment horizontal="center" wrapText="1"/>
    </xf>
    <xf numFmtId="0" fontId="26" fillId="25" borderId="52" xfId="2" applyFont="1" applyFill="1" applyBorder="1" applyAlignment="1">
      <alignment horizontal="center" wrapText="1"/>
    </xf>
    <xf numFmtId="0" fontId="26" fillId="25" borderId="44" xfId="2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top"/>
    </xf>
    <xf numFmtId="1" fontId="50" fillId="25" borderId="49" xfId="0" applyNumberFormat="1" applyFont="1" applyFill="1" applyBorder="1" applyAlignment="1">
      <alignment horizontal="center" vertical="center" wrapText="1"/>
    </xf>
    <xf numFmtId="0" fontId="50" fillId="25" borderId="46" xfId="0" applyFont="1" applyFill="1" applyBorder="1" applyAlignment="1">
      <alignment horizontal="center" vertical="center" wrapText="1"/>
    </xf>
    <xf numFmtId="0" fontId="34" fillId="25" borderId="54" xfId="0" applyFont="1" applyFill="1" applyBorder="1" applyAlignment="1">
      <alignment horizontal="center" vertical="center"/>
    </xf>
    <xf numFmtId="0" fontId="23" fillId="25" borderId="0" xfId="0" applyFont="1" applyFill="1" applyBorder="1" applyAlignment="1">
      <alignment horizontal="center" wrapText="1"/>
    </xf>
    <xf numFmtId="0" fontId="23" fillId="25" borderId="46" xfId="0" applyFont="1" applyFill="1" applyBorder="1" applyAlignment="1">
      <alignment horizontal="center" wrapText="1"/>
    </xf>
    <xf numFmtId="0" fontId="23" fillId="25" borderId="47" xfId="0" applyFont="1" applyFill="1" applyBorder="1" applyAlignment="1">
      <alignment horizontal="center" wrapText="1"/>
    </xf>
    <xf numFmtId="0" fontId="23" fillId="25" borderId="5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/>
    </xf>
    <xf numFmtId="1" fontId="28" fillId="0" borderId="0" xfId="0" applyNumberFormat="1" applyFont="1" applyFill="1" applyBorder="1" applyAlignment="1">
      <alignment horizontal="center" vertical="top"/>
    </xf>
    <xf numFmtId="0" fontId="28" fillId="0" borderId="0" xfId="0" applyFont="1" applyFill="1" applyBorder="1" applyAlignment="1">
      <alignment horizontal="center" vertical="center"/>
    </xf>
    <xf numFmtId="0" fontId="23" fillId="0" borderId="58" xfId="0" applyFont="1" applyFill="1" applyBorder="1" applyAlignment="1">
      <alignment horizontal="center" vertical="center" wrapText="1"/>
    </xf>
    <xf numFmtId="0" fontId="23" fillId="0" borderId="56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54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55" xfId="0" applyFont="1" applyFill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wrapText="1"/>
    </xf>
    <xf numFmtId="0" fontId="23" fillId="0" borderId="57" xfId="0" applyFont="1" applyFill="1" applyBorder="1" applyAlignment="1">
      <alignment horizontal="center" vertical="center" wrapText="1"/>
    </xf>
    <xf numFmtId="1" fontId="23" fillId="0" borderId="55" xfId="0" applyNumberFormat="1" applyFont="1" applyFill="1" applyBorder="1" applyAlignment="1">
      <alignment horizontal="center" vertical="center" wrapText="1"/>
    </xf>
    <xf numFmtId="0" fontId="23" fillId="0" borderId="51" xfId="0" applyFont="1" applyFill="1" applyBorder="1" applyAlignment="1">
      <alignment horizontal="center" vertical="center" wrapText="1"/>
    </xf>
    <xf numFmtId="1" fontId="125" fillId="0" borderId="44" xfId="0" applyNumberFormat="1" applyFont="1" applyFill="1" applyBorder="1" applyAlignment="1">
      <alignment horizontal="left" vertical="center"/>
    </xf>
    <xf numFmtId="0" fontId="113" fillId="25" borderId="0" xfId="0" applyFont="1" applyFill="1" applyBorder="1" applyAlignment="1">
      <alignment horizontal="center" vertical="center" wrapText="1"/>
    </xf>
    <xf numFmtId="0" fontId="113" fillId="25" borderId="58" xfId="0" applyFont="1" applyFill="1" applyBorder="1" applyAlignment="1">
      <alignment horizontal="center" vertical="center" wrapText="1"/>
    </xf>
    <xf numFmtId="0" fontId="23" fillId="25" borderId="0" xfId="0" applyFont="1" applyFill="1" applyBorder="1" applyAlignment="1">
      <alignment horizontal="center" vertical="center" wrapText="1"/>
    </xf>
    <xf numFmtId="0" fontId="23" fillId="25" borderId="56" xfId="0" applyFont="1" applyFill="1" applyBorder="1" applyAlignment="1">
      <alignment horizontal="center" vertical="center" wrapText="1"/>
    </xf>
    <xf numFmtId="0" fontId="23" fillId="25" borderId="54" xfId="0" applyFont="1" applyFill="1" applyBorder="1" applyAlignment="1">
      <alignment horizontal="center" vertical="center" wrapText="1"/>
    </xf>
    <xf numFmtId="0" fontId="23" fillId="25" borderId="58" xfId="0" applyFont="1" applyFill="1" applyBorder="1" applyAlignment="1">
      <alignment horizontal="center" wrapText="1"/>
    </xf>
    <xf numFmtId="0" fontId="23" fillId="25" borderId="56" xfId="0" applyFont="1" applyFill="1" applyBorder="1" applyAlignment="1">
      <alignment horizontal="center" wrapText="1"/>
    </xf>
    <xf numFmtId="1" fontId="26" fillId="25" borderId="52" xfId="0" applyNumberFormat="1" applyFont="1" applyFill="1" applyBorder="1" applyAlignment="1">
      <alignment horizontal="center" vertical="top"/>
    </xf>
    <xf numFmtId="0" fontId="26" fillId="25" borderId="44" xfId="0" applyFont="1" applyFill="1" applyBorder="1" applyAlignment="1">
      <alignment horizontal="center" vertical="top"/>
    </xf>
    <xf numFmtId="0" fontId="26" fillId="25" borderId="55" xfId="0" applyFont="1" applyFill="1" applyBorder="1" applyAlignment="1">
      <alignment horizontal="center" vertical="top"/>
    </xf>
    <xf numFmtId="1" fontId="115" fillId="25" borderId="52" xfId="0" applyNumberFormat="1" applyFont="1" applyFill="1" applyBorder="1" applyAlignment="1">
      <alignment horizontal="center" vertical="top"/>
    </xf>
    <xf numFmtId="0" fontId="115" fillId="25" borderId="44" xfId="0" applyFont="1" applyFill="1" applyBorder="1" applyAlignment="1">
      <alignment horizontal="center" vertical="top"/>
    </xf>
    <xf numFmtId="0" fontId="23" fillId="25" borderId="45" xfId="0" applyFont="1" applyFill="1" applyBorder="1" applyAlignment="1">
      <alignment horizontal="center" vertical="center" wrapText="1"/>
    </xf>
    <xf numFmtId="0" fontId="23" fillId="25" borderId="58" xfId="0" applyFont="1" applyFill="1" applyBorder="1" applyAlignment="1">
      <alignment horizontal="center" vertical="center" wrapText="1"/>
    </xf>
    <xf numFmtId="0" fontId="23" fillId="25" borderId="48" xfId="0" applyFont="1" applyFill="1" applyBorder="1" applyAlignment="1">
      <alignment horizontal="center" vertical="center" wrapText="1"/>
    </xf>
    <xf numFmtId="0" fontId="113" fillId="25" borderId="45" xfId="0" applyFont="1" applyFill="1" applyBorder="1" applyAlignment="1">
      <alignment horizontal="center" vertical="center" wrapText="1"/>
    </xf>
    <xf numFmtId="0" fontId="113" fillId="25" borderId="48" xfId="0" applyFont="1" applyFill="1" applyBorder="1" applyAlignment="1">
      <alignment horizontal="center" vertical="center" wrapText="1"/>
    </xf>
    <xf numFmtId="1" fontId="26" fillId="25" borderId="44" xfId="0" applyNumberFormat="1" applyFont="1" applyFill="1" applyBorder="1" applyAlignment="1">
      <alignment horizontal="center" vertical="top"/>
    </xf>
    <xf numFmtId="1" fontId="26" fillId="25" borderId="55" xfId="0" applyNumberFormat="1" applyFont="1" applyFill="1" applyBorder="1" applyAlignment="1">
      <alignment horizontal="center" vertical="top"/>
    </xf>
    <xf numFmtId="1" fontId="115" fillId="25" borderId="44" xfId="0" applyNumberFormat="1" applyFont="1" applyFill="1" applyBorder="1" applyAlignment="1">
      <alignment horizontal="center" vertical="top"/>
    </xf>
    <xf numFmtId="0" fontId="23" fillId="0" borderId="0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wrapText="1"/>
    </xf>
    <xf numFmtId="0" fontId="26" fillId="25" borderId="0" xfId="0" applyFont="1" applyFill="1" applyBorder="1" applyAlignment="1">
      <alignment horizontal="center" vertical="center" wrapText="1"/>
    </xf>
    <xf numFmtId="0" fontId="26" fillId="25" borderId="58" xfId="0" applyFont="1" applyFill="1" applyBorder="1" applyAlignment="1">
      <alignment horizontal="center" vertical="center" wrapText="1"/>
    </xf>
    <xf numFmtId="0" fontId="50" fillId="25" borderId="49" xfId="0" applyFont="1" applyFill="1" applyBorder="1" applyAlignment="1">
      <alignment horizontal="center" vertical="center"/>
    </xf>
    <xf numFmtId="0" fontId="50" fillId="25" borderId="46" xfId="0" applyFont="1" applyFill="1" applyBorder="1" applyAlignment="1">
      <alignment horizontal="center" vertical="center"/>
    </xf>
    <xf numFmtId="0" fontId="26" fillId="25" borderId="58" xfId="0" applyFont="1" applyFill="1" applyBorder="1" applyAlignment="1">
      <alignment horizontal="center" vertical="top" wrapText="1"/>
    </xf>
    <xf numFmtId="0" fontId="26" fillId="25" borderId="56" xfId="0" applyFont="1" applyFill="1" applyBorder="1" applyAlignment="1">
      <alignment horizontal="center" vertical="top" wrapText="1"/>
    </xf>
    <xf numFmtId="0" fontId="23" fillId="25" borderId="54" xfId="0" applyFont="1" applyFill="1" applyBorder="1" applyAlignment="1">
      <alignment horizontal="center" wrapText="1"/>
    </xf>
    <xf numFmtId="0" fontId="23" fillId="25" borderId="55" xfId="0" applyFont="1" applyFill="1" applyBorder="1" applyAlignment="1">
      <alignment horizontal="center" wrapText="1"/>
    </xf>
    <xf numFmtId="0" fontId="26" fillId="25" borderId="49" xfId="0" applyFont="1" applyFill="1" applyBorder="1" applyAlignment="1">
      <alignment horizontal="center" vertical="center" wrapText="1"/>
    </xf>
    <xf numFmtId="0" fontId="26" fillId="25" borderId="46" xfId="0" applyFont="1" applyFill="1" applyBorder="1" applyAlignment="1">
      <alignment horizontal="center" vertical="center" wrapText="1"/>
    </xf>
    <xf numFmtId="0" fontId="26" fillId="25" borderId="47" xfId="0" applyFont="1" applyFill="1" applyBorder="1" applyAlignment="1">
      <alignment horizontal="center" vertical="center" wrapText="1"/>
    </xf>
    <xf numFmtId="0" fontId="125" fillId="0" borderId="44" xfId="0" applyFont="1" applyFill="1" applyBorder="1" applyAlignment="1">
      <alignment horizontal="left" vertical="center"/>
    </xf>
    <xf numFmtId="0" fontId="23" fillId="0" borderId="58" xfId="0" applyFont="1" applyFill="1" applyBorder="1" applyAlignment="1">
      <alignment horizontal="left" vertical="top" wrapText="1"/>
    </xf>
    <xf numFmtId="0" fontId="28" fillId="0" borderId="0" xfId="0" applyFont="1" applyFill="1" applyBorder="1" applyAlignment="1">
      <alignment horizontal="center" vertical="top" wrapText="1"/>
    </xf>
    <xf numFmtId="0" fontId="28" fillId="0" borderId="0" xfId="0" applyFont="1" applyFill="1" applyBorder="1" applyAlignment="1">
      <alignment horizontal="center" wrapText="1"/>
    </xf>
    <xf numFmtId="0" fontId="23" fillId="0" borderId="58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1" fontId="28" fillId="0" borderId="0" xfId="0" applyNumberFormat="1" applyFont="1" applyFill="1" applyBorder="1" applyAlignment="1">
      <alignment horizontal="center" vertical="top" wrapText="1"/>
    </xf>
    <xf numFmtId="1" fontId="125" fillId="0" borderId="44" xfId="2" applyNumberFormat="1" applyFont="1" applyFill="1" applyBorder="1" applyAlignment="1">
      <alignment horizontal="left" vertical="top" wrapText="1"/>
    </xf>
    <xf numFmtId="0" fontId="125" fillId="0" borderId="44" xfId="2" applyFont="1" applyFill="1" applyBorder="1" applyAlignment="1">
      <alignment horizontal="left" vertical="top" wrapText="1"/>
    </xf>
    <xf numFmtId="0" fontId="26" fillId="25" borderId="47" xfId="2" applyFont="1" applyFill="1" applyBorder="1" applyAlignment="1">
      <alignment horizontal="center" wrapText="1"/>
    </xf>
    <xf numFmtId="0" fontId="23" fillId="25" borderId="44" xfId="0" applyFont="1" applyFill="1" applyBorder="1" applyAlignment="1">
      <alignment horizontal="center" wrapText="1"/>
    </xf>
    <xf numFmtId="0" fontId="23" fillId="25" borderId="50" xfId="0" applyFont="1" applyFill="1" applyBorder="1" applyAlignment="1">
      <alignment horizontal="center" wrapText="1"/>
    </xf>
    <xf numFmtId="0" fontId="23" fillId="25" borderId="51" xfId="0" applyFont="1" applyFill="1" applyBorder="1" applyAlignment="1">
      <alignment horizontal="center" wrapText="1"/>
    </xf>
    <xf numFmtId="0" fontId="113" fillId="25" borderId="56" xfId="0" applyFont="1" applyFill="1" applyBorder="1" applyAlignment="1">
      <alignment horizontal="center" vertical="center" wrapText="1"/>
    </xf>
    <xf numFmtId="0" fontId="113" fillId="25" borderId="54" xfId="0" applyFont="1" applyFill="1" applyBorder="1" applyAlignment="1">
      <alignment horizontal="center" vertical="center" wrapText="1"/>
    </xf>
    <xf numFmtId="0" fontId="26" fillId="25" borderId="58" xfId="0" applyFont="1" applyFill="1" applyBorder="1" applyAlignment="1">
      <alignment horizontal="center" vertical="center"/>
    </xf>
    <xf numFmtId="0" fontId="26" fillId="25" borderId="0" xfId="0" applyFont="1" applyFill="1" applyBorder="1" applyAlignment="1">
      <alignment horizontal="center" vertical="center"/>
    </xf>
    <xf numFmtId="0" fontId="26" fillId="25" borderId="56" xfId="0" applyFont="1" applyFill="1" applyBorder="1" applyAlignment="1">
      <alignment horizontal="center" vertical="center"/>
    </xf>
    <xf numFmtId="0" fontId="23" fillId="25" borderId="53" xfId="0" applyFont="1" applyFill="1" applyBorder="1" applyAlignment="1">
      <alignment horizontal="center" vertical="center" wrapText="1"/>
    </xf>
    <xf numFmtId="165" fontId="23" fillId="0" borderId="0" xfId="2" applyNumberFormat="1" applyFont="1" applyFill="1" applyBorder="1" applyAlignment="1">
      <alignment horizontal="center" wrapText="1"/>
    </xf>
    <xf numFmtId="0" fontId="38" fillId="0" borderId="0" xfId="2" applyFont="1" applyFill="1" applyAlignment="1">
      <alignment horizontal="left" vertical="center" wrapText="1"/>
    </xf>
    <xf numFmtId="0" fontId="38" fillId="0" borderId="0" xfId="2" applyFont="1" applyFill="1" applyAlignment="1">
      <alignment horizontal="left" vertical="center"/>
    </xf>
    <xf numFmtId="0" fontId="50" fillId="0" borderId="0" xfId="2" applyFont="1" applyFill="1" applyAlignment="1">
      <alignment horizontal="center"/>
    </xf>
    <xf numFmtId="0" fontId="23" fillId="0" borderId="0" xfId="2" applyFont="1" applyFill="1" applyBorder="1" applyAlignment="1">
      <alignment horizontal="left"/>
    </xf>
    <xf numFmtId="0" fontId="23" fillId="0" borderId="0" xfId="2" applyFont="1" applyFill="1" applyBorder="1" applyAlignment="1">
      <alignment horizontal="left" vertical="top" wrapText="1"/>
    </xf>
    <xf numFmtId="0" fontId="111" fillId="0" borderId="0" xfId="2" applyFont="1" applyFill="1" applyBorder="1" applyAlignment="1">
      <alignment horizontal="center"/>
    </xf>
    <xf numFmtId="0" fontId="50" fillId="0" borderId="0" xfId="2" applyFont="1" applyFill="1" applyBorder="1" applyAlignment="1">
      <alignment horizontal="center"/>
    </xf>
    <xf numFmtId="3" fontId="23" fillId="72" borderId="0" xfId="2" applyNumberFormat="1" applyFont="1" applyFill="1" applyBorder="1" applyAlignment="1">
      <alignment horizontal="center" vertical="center" wrapText="1"/>
    </xf>
    <xf numFmtId="0" fontId="117" fillId="3" borderId="25" xfId="2" applyFont="1" applyFill="1" applyBorder="1" applyAlignment="1">
      <alignment horizontal="center" vertical="center" wrapText="1"/>
    </xf>
    <xf numFmtId="0" fontId="117" fillId="3" borderId="26" xfId="2" applyFont="1" applyFill="1" applyBorder="1" applyAlignment="1">
      <alignment horizontal="center" vertical="center" wrapText="1"/>
    </xf>
    <xf numFmtId="0" fontId="117" fillId="3" borderId="27" xfId="2" applyFont="1" applyFill="1" applyBorder="1" applyAlignment="1">
      <alignment horizontal="center" vertical="center" wrapText="1"/>
    </xf>
    <xf numFmtId="3" fontId="23" fillId="25" borderId="0" xfId="2" applyNumberFormat="1" applyFont="1" applyFill="1" applyBorder="1" applyAlignment="1">
      <alignment horizontal="center" vertical="center" wrapText="1"/>
    </xf>
    <xf numFmtId="0" fontId="117" fillId="9" borderId="41" xfId="2" applyFont="1" applyFill="1" applyBorder="1" applyAlignment="1">
      <alignment horizontal="center" vertical="center" wrapText="1"/>
    </xf>
    <xf numFmtId="0" fontId="117" fillId="9" borderId="42" xfId="2" applyFont="1" applyFill="1" applyBorder="1" applyAlignment="1">
      <alignment horizontal="center" vertical="center" wrapText="1"/>
    </xf>
    <xf numFmtId="0" fontId="117" fillId="9" borderId="43" xfId="2" applyFont="1" applyFill="1" applyBorder="1" applyAlignment="1">
      <alignment horizontal="center" vertical="center" wrapText="1"/>
    </xf>
    <xf numFmtId="3" fontId="23" fillId="72" borderId="28" xfId="2" applyNumberFormat="1" applyFont="1" applyFill="1" applyBorder="1" applyAlignment="1">
      <alignment horizontal="center" vertical="center" wrapText="1"/>
    </xf>
    <xf numFmtId="3" fontId="23" fillId="72" borderId="29" xfId="2" applyNumberFormat="1" applyFont="1" applyFill="1" applyBorder="1" applyAlignment="1">
      <alignment horizontal="center" vertical="center" wrapText="1"/>
    </xf>
    <xf numFmtId="3" fontId="23" fillId="72" borderId="30" xfId="2" applyNumberFormat="1" applyFont="1" applyFill="1" applyBorder="1" applyAlignment="1">
      <alignment horizontal="center" vertical="center" wrapText="1"/>
    </xf>
    <xf numFmtId="3" fontId="23" fillId="72" borderId="31" xfId="2" applyNumberFormat="1" applyFont="1" applyFill="1" applyBorder="1" applyAlignment="1">
      <alignment horizontal="center" vertical="center" wrapText="1"/>
    </xf>
    <xf numFmtId="3" fontId="23" fillId="72" borderId="32" xfId="2" applyNumberFormat="1" applyFont="1" applyFill="1" applyBorder="1" applyAlignment="1">
      <alignment horizontal="center" vertical="center" wrapText="1"/>
    </xf>
    <xf numFmtId="165" fontId="23" fillId="23" borderId="0" xfId="2" applyNumberFormat="1" applyFont="1" applyFill="1" applyBorder="1" applyAlignment="1">
      <alignment horizontal="center" vertical="center" wrapText="1"/>
    </xf>
    <xf numFmtId="3" fontId="23" fillId="74" borderId="0" xfId="2" applyNumberFormat="1" applyFont="1" applyFill="1" applyBorder="1" applyAlignment="1">
      <alignment horizontal="center" vertical="center" wrapText="1"/>
    </xf>
    <xf numFmtId="3" fontId="23" fillId="75" borderId="0" xfId="2" applyNumberFormat="1" applyFont="1" applyFill="1" applyBorder="1" applyAlignment="1">
      <alignment horizontal="center" vertical="center" wrapText="1"/>
    </xf>
    <xf numFmtId="0" fontId="23" fillId="26" borderId="0" xfId="2" applyFont="1" applyFill="1" applyBorder="1" applyAlignment="1">
      <alignment horizontal="center" textRotation="180"/>
    </xf>
    <xf numFmtId="3" fontId="23" fillId="73" borderId="0" xfId="2" applyNumberFormat="1" applyFont="1" applyFill="1" applyBorder="1" applyAlignment="1">
      <alignment horizontal="center" vertical="center" wrapText="1"/>
    </xf>
    <xf numFmtId="0" fontId="117" fillId="74" borderId="33" xfId="2" applyFont="1" applyFill="1" applyBorder="1" applyAlignment="1">
      <alignment horizontal="center" vertical="center" wrapText="1"/>
    </xf>
    <xf numFmtId="0" fontId="117" fillId="74" borderId="34" xfId="2" applyFont="1" applyFill="1" applyBorder="1" applyAlignment="1">
      <alignment horizontal="center" vertical="center" wrapText="1"/>
    </xf>
    <xf numFmtId="0" fontId="117" fillId="74" borderId="35" xfId="2" applyFont="1" applyFill="1" applyBorder="1" applyAlignment="1">
      <alignment horizontal="center" vertical="center" wrapText="1"/>
    </xf>
    <xf numFmtId="165" fontId="23" fillId="74" borderId="0" xfId="2" applyNumberFormat="1" applyFont="1" applyFill="1" applyBorder="1" applyAlignment="1">
      <alignment horizontal="center" vertical="center" wrapText="1"/>
    </xf>
    <xf numFmtId="3" fontId="23" fillId="23" borderId="36" xfId="2" applyNumberFormat="1" applyFont="1" applyFill="1" applyBorder="1" applyAlignment="1">
      <alignment horizontal="center" vertical="center" wrapText="1"/>
    </xf>
    <xf numFmtId="3" fontId="23" fillId="23" borderId="0" xfId="2" applyNumberFormat="1" applyFont="1" applyFill="1" applyBorder="1" applyAlignment="1">
      <alignment horizontal="center" vertical="center" wrapText="1"/>
    </xf>
    <xf numFmtId="3" fontId="23" fillId="23" borderId="37" xfId="2" applyNumberFormat="1" applyFont="1" applyFill="1" applyBorder="1" applyAlignment="1">
      <alignment horizontal="center" vertical="center" wrapText="1"/>
    </xf>
    <xf numFmtId="3" fontId="23" fillId="23" borderId="38" xfId="2" applyNumberFormat="1" applyFont="1" applyFill="1" applyBorder="1" applyAlignment="1">
      <alignment horizontal="center" vertical="center" wrapText="1"/>
    </xf>
    <xf numFmtId="3" fontId="23" fillId="23" borderId="39" xfId="2" applyNumberFormat="1" applyFont="1" applyFill="1" applyBorder="1" applyAlignment="1">
      <alignment horizontal="center" vertical="center" wrapText="1"/>
    </xf>
    <xf numFmtId="3" fontId="23" fillId="23" borderId="40" xfId="2" applyNumberFormat="1" applyFont="1" applyFill="1" applyBorder="1" applyAlignment="1">
      <alignment horizontal="center" vertical="center" wrapText="1"/>
    </xf>
    <xf numFmtId="0" fontId="117" fillId="2" borderId="59" xfId="2" applyFont="1" applyFill="1" applyBorder="1" applyAlignment="1">
      <alignment horizontal="center" wrapText="1"/>
    </xf>
    <xf numFmtId="0" fontId="117" fillId="2" borderId="60" xfId="2" applyFont="1" applyFill="1" applyBorder="1" applyAlignment="1">
      <alignment horizontal="center" wrapText="1"/>
    </xf>
    <xf numFmtId="0" fontId="117" fillId="2" borderId="61" xfId="2" applyFont="1" applyFill="1" applyBorder="1" applyAlignment="1">
      <alignment horizontal="center" wrapText="1"/>
    </xf>
    <xf numFmtId="165" fontId="23" fillId="9" borderId="0" xfId="2" applyNumberFormat="1" applyFont="1" applyFill="1" applyBorder="1" applyAlignment="1">
      <alignment horizontal="center" vertical="center" wrapText="1"/>
    </xf>
    <xf numFmtId="0" fontId="133" fillId="0" borderId="0" xfId="0" applyFont="1" applyFill="1" applyAlignment="1">
      <alignment horizontal="left" vertical="top" wrapText="1"/>
    </xf>
  </cellXfs>
  <cellStyles count="1535">
    <cellStyle name="$l0 %" xfId="88"/>
    <cellStyle name="$l0 % 2" xfId="89"/>
    <cellStyle name="$l0 % 2 2" xfId="90"/>
    <cellStyle name="$l0 % 2 3" xfId="91"/>
    <cellStyle name="$l0 % 2 4" xfId="92"/>
    <cellStyle name="$l0 % 2 5" xfId="93"/>
    <cellStyle name="$l0 % 2 6" xfId="94"/>
    <cellStyle name="$l0 % 2 7" xfId="95"/>
    <cellStyle name="$l0 % 3" xfId="96"/>
    <cellStyle name="$l0 % 3 2" xfId="97"/>
    <cellStyle name="$l0 % 3 3" xfId="98"/>
    <cellStyle name="$l0 % 3 4" xfId="99"/>
    <cellStyle name="$l0 % 3 5" xfId="100"/>
    <cellStyle name="$l0 % 3 6" xfId="101"/>
    <cellStyle name="$l0 % 3 7" xfId="102"/>
    <cellStyle name="$l0 % 4" xfId="103"/>
    <cellStyle name="$l0 % 5" xfId="104"/>
    <cellStyle name="$l0 % 6" xfId="105"/>
    <cellStyle name="$l0 % 7" xfId="106"/>
    <cellStyle name="$l0 % 8" xfId="107"/>
    <cellStyle name="$l0 % 9" xfId="108"/>
    <cellStyle name="$l0 Dec" xfId="109"/>
    <cellStyle name="$l0 Dec 2" xfId="110"/>
    <cellStyle name="$l0 Dec 2 2" xfId="111"/>
    <cellStyle name="$l0 Dec 2 3" xfId="112"/>
    <cellStyle name="$l0 Dec 2 4" xfId="113"/>
    <cellStyle name="$l0 Dec 2 5" xfId="114"/>
    <cellStyle name="$l0 Dec 2 6" xfId="115"/>
    <cellStyle name="$l0 Dec 2 7" xfId="116"/>
    <cellStyle name="$l0 Dec 3" xfId="117"/>
    <cellStyle name="$l0 Dec 3 2" xfId="118"/>
    <cellStyle name="$l0 Dec 3 3" xfId="119"/>
    <cellStyle name="$l0 Dec 3 4" xfId="120"/>
    <cellStyle name="$l0 Dec 3 5" xfId="121"/>
    <cellStyle name="$l0 Dec 3 6" xfId="122"/>
    <cellStyle name="$l0 Dec 3 7" xfId="123"/>
    <cellStyle name="$l0 Dec 4" xfId="124"/>
    <cellStyle name="$l0 Dec 5" xfId="125"/>
    <cellStyle name="$l0 Dec 6" xfId="126"/>
    <cellStyle name="$l0 Dec 7" xfId="127"/>
    <cellStyle name="$l0 Dec 8" xfId="128"/>
    <cellStyle name="$l0 Dec 9" xfId="129"/>
    <cellStyle name="$l0 No" xfId="130"/>
    <cellStyle name="$l0 No 2" xfId="131"/>
    <cellStyle name="$l0 No 2 2" xfId="132"/>
    <cellStyle name="$l0 No 2 3" xfId="133"/>
    <cellStyle name="$l0 No 2 4" xfId="134"/>
    <cellStyle name="$l0 No 2 5" xfId="135"/>
    <cellStyle name="$l0 No 2 6" xfId="136"/>
    <cellStyle name="$l0 No 2 7" xfId="137"/>
    <cellStyle name="$l0 No 3" xfId="138"/>
    <cellStyle name="$l0 No 3 2" xfId="139"/>
    <cellStyle name="$l0 No 3 3" xfId="140"/>
    <cellStyle name="$l0 No 3 4" xfId="141"/>
    <cellStyle name="$l0 No 3 5" xfId="142"/>
    <cellStyle name="$l0 No 3 6" xfId="143"/>
    <cellStyle name="$l0 No 3 7" xfId="144"/>
    <cellStyle name="$l0 No 4" xfId="145"/>
    <cellStyle name="$l0 No 5" xfId="146"/>
    <cellStyle name="$l0 No 6" xfId="147"/>
    <cellStyle name="$l0 No 7" xfId="148"/>
    <cellStyle name="$l0 No 8" xfId="149"/>
    <cellStyle name="$l0 No 9" xfId="150"/>
    <cellStyle name="$l0 Row" xfId="151"/>
    <cellStyle name="$l1 %" xfId="152"/>
    <cellStyle name="$l1 % 2" xfId="153"/>
    <cellStyle name="$l1 % 2 2" xfId="154"/>
    <cellStyle name="$l1 % 2 3" xfId="155"/>
    <cellStyle name="$l1 % 2 4" xfId="156"/>
    <cellStyle name="$l1 % 2 5" xfId="157"/>
    <cellStyle name="$l1 % 2 6" xfId="158"/>
    <cellStyle name="$l1 % 2 7" xfId="159"/>
    <cellStyle name="$l1 % 3" xfId="160"/>
    <cellStyle name="$l1 % 3 2" xfId="161"/>
    <cellStyle name="$l1 % 3 3" xfId="162"/>
    <cellStyle name="$l1 % 3 4" xfId="163"/>
    <cellStyle name="$l1 % 3 5" xfId="164"/>
    <cellStyle name="$l1 % 3 6" xfId="165"/>
    <cellStyle name="$l1 % 3 7" xfId="166"/>
    <cellStyle name="$l1 % 4" xfId="167"/>
    <cellStyle name="$l1 % 5" xfId="168"/>
    <cellStyle name="$l1 % 6" xfId="169"/>
    <cellStyle name="$l1 % 7" xfId="170"/>
    <cellStyle name="$l1 % 8" xfId="171"/>
    <cellStyle name="$l1 % 9" xfId="172"/>
    <cellStyle name="$l1 No" xfId="173"/>
    <cellStyle name="$l1 No 2" xfId="174"/>
    <cellStyle name="$l1 No 2 2" xfId="175"/>
    <cellStyle name="$l1 No 2 3" xfId="176"/>
    <cellStyle name="$l1 No 2 4" xfId="177"/>
    <cellStyle name="$l1 No 2 5" xfId="178"/>
    <cellStyle name="$l1 No 2 6" xfId="179"/>
    <cellStyle name="$l1 No 2 7" xfId="180"/>
    <cellStyle name="$l1 No 3" xfId="181"/>
    <cellStyle name="$l1 No 3 2" xfId="182"/>
    <cellStyle name="$l1 No 3 3" xfId="183"/>
    <cellStyle name="$l1 No 3 4" xfId="184"/>
    <cellStyle name="$l1 No 3 5" xfId="185"/>
    <cellStyle name="$l1 No 3 6" xfId="186"/>
    <cellStyle name="$l1 No 3 7" xfId="187"/>
    <cellStyle name="$l1 No 4" xfId="188"/>
    <cellStyle name="$l1 No 5" xfId="189"/>
    <cellStyle name="$l1 No 6" xfId="190"/>
    <cellStyle name="$l1 No 7" xfId="191"/>
    <cellStyle name="$l1 No 8" xfId="192"/>
    <cellStyle name="$l1 No 9" xfId="193"/>
    <cellStyle name="$l1 Row" xfId="194"/>
    <cellStyle name="$l2 %" xfId="195"/>
    <cellStyle name="$l2 % 2" xfId="196"/>
    <cellStyle name="$l2 % 2 2" xfId="197"/>
    <cellStyle name="$l2 % 2 3" xfId="198"/>
    <cellStyle name="$l2 % 2 4" xfId="199"/>
    <cellStyle name="$l2 % 2 5" xfId="200"/>
    <cellStyle name="$l2 % 2 6" xfId="201"/>
    <cellStyle name="$l2 % 2 7" xfId="202"/>
    <cellStyle name="$l2 % 3" xfId="203"/>
    <cellStyle name="$l2 % 3 2" xfId="204"/>
    <cellStyle name="$l2 % 3 3" xfId="205"/>
    <cellStyle name="$l2 % 3 4" xfId="206"/>
    <cellStyle name="$l2 % 3 5" xfId="207"/>
    <cellStyle name="$l2 % 3 6" xfId="208"/>
    <cellStyle name="$l2 % 3 7" xfId="209"/>
    <cellStyle name="$l2 % 4" xfId="210"/>
    <cellStyle name="$l2 % 5" xfId="211"/>
    <cellStyle name="$l2 % 6" xfId="212"/>
    <cellStyle name="$l2 % 7" xfId="213"/>
    <cellStyle name="$l2 % 8" xfId="214"/>
    <cellStyle name="$l2 % 9" xfId="215"/>
    <cellStyle name="$l2 No" xfId="216"/>
    <cellStyle name="$l2 No 2" xfId="217"/>
    <cellStyle name="$l2 No 2 2" xfId="218"/>
    <cellStyle name="$l2 No 2 3" xfId="219"/>
    <cellStyle name="$l2 No 2 4" xfId="220"/>
    <cellStyle name="$l2 No 2 5" xfId="221"/>
    <cellStyle name="$l2 No 2 6" xfId="222"/>
    <cellStyle name="$l2 No 2 7" xfId="223"/>
    <cellStyle name="$l2 No 3" xfId="224"/>
    <cellStyle name="$l2 No 3 2" xfId="225"/>
    <cellStyle name="$l2 No 3 3" xfId="226"/>
    <cellStyle name="$l2 No 3 4" xfId="227"/>
    <cellStyle name="$l2 No 3 5" xfId="228"/>
    <cellStyle name="$l2 No 3 6" xfId="229"/>
    <cellStyle name="$l2 No 3 7" xfId="230"/>
    <cellStyle name="$l2 No 4" xfId="231"/>
    <cellStyle name="$l2 No 5" xfId="232"/>
    <cellStyle name="$l2 No 6" xfId="233"/>
    <cellStyle name="$l2 No 7" xfId="234"/>
    <cellStyle name="$l2 No 8" xfId="235"/>
    <cellStyle name="$l2 No 9" xfId="236"/>
    <cellStyle name="$l2 Row" xfId="237"/>
    <cellStyle name="$l2 Row 10" xfId="238"/>
    <cellStyle name="$l2 Row 11" xfId="239"/>
    <cellStyle name="$l2 Row 2" xfId="240"/>
    <cellStyle name="$l2 Row 2 2" xfId="241"/>
    <cellStyle name="$l2 Row 2 3" xfId="242"/>
    <cellStyle name="$l2 Row 2 4" xfId="243"/>
    <cellStyle name="$l2 Row 2 5" xfId="244"/>
    <cellStyle name="$l2 Row 2 6" xfId="245"/>
    <cellStyle name="$l2 Row 2 7" xfId="246"/>
    <cellStyle name="$l2 Row 2 8" xfId="247"/>
    <cellStyle name="$l2 Row 3" xfId="248"/>
    <cellStyle name="$l2 Row 3 2" xfId="249"/>
    <cellStyle name="$l2 Row 3 3" xfId="250"/>
    <cellStyle name="$l2 Row 3 4" xfId="251"/>
    <cellStyle name="$l2 Row 3 5" xfId="252"/>
    <cellStyle name="$l2 Row 3 6" xfId="253"/>
    <cellStyle name="$l2 Row 3 7" xfId="254"/>
    <cellStyle name="$l2 Row 3 8" xfId="255"/>
    <cellStyle name="$l2 Row 4" xfId="256"/>
    <cellStyle name="$l2 Row 5" xfId="257"/>
    <cellStyle name="$l2 Row 6" xfId="258"/>
    <cellStyle name="$l2 Row 7" xfId="259"/>
    <cellStyle name="$l2 Row 8" xfId="260"/>
    <cellStyle name="$l2 Row 9" xfId="261"/>
    <cellStyle name="$u0 %" xfId="262"/>
    <cellStyle name="$u0 % 2" xfId="263"/>
    <cellStyle name="$u0 % 2 2" xfId="264"/>
    <cellStyle name="$u0 % 2 3" xfId="265"/>
    <cellStyle name="$u0 % 2 4" xfId="266"/>
    <cellStyle name="$u0 % 2 5" xfId="267"/>
    <cellStyle name="$u0 % 2 6" xfId="268"/>
    <cellStyle name="$u0 % 2 7" xfId="269"/>
    <cellStyle name="$u0 % 3" xfId="270"/>
    <cellStyle name="$u0 % 3 2" xfId="271"/>
    <cellStyle name="$u0 % 3 3" xfId="272"/>
    <cellStyle name="$u0 % 3 4" xfId="273"/>
    <cellStyle name="$u0 % 3 5" xfId="274"/>
    <cellStyle name="$u0 % 3 6" xfId="275"/>
    <cellStyle name="$u0 % 3 7" xfId="276"/>
    <cellStyle name="$u0 % 4" xfId="277"/>
    <cellStyle name="$u0 % 5" xfId="278"/>
    <cellStyle name="$u0 % 6" xfId="279"/>
    <cellStyle name="$u0 % 7" xfId="280"/>
    <cellStyle name="$u0 % 8" xfId="281"/>
    <cellStyle name="$u0 % 9" xfId="282"/>
    <cellStyle name="$u0 No" xfId="283"/>
    <cellStyle name="$u0 No 2" xfId="284"/>
    <cellStyle name="$u0 No 2 2" xfId="285"/>
    <cellStyle name="$u0 No 2 3" xfId="286"/>
    <cellStyle name="$u0 No 2 4" xfId="287"/>
    <cellStyle name="$u0 No 2 5" xfId="288"/>
    <cellStyle name="$u0 No 2 6" xfId="289"/>
    <cellStyle name="$u0 No 2 7" xfId="290"/>
    <cellStyle name="$u0 No 3" xfId="291"/>
    <cellStyle name="$u0 No 3 2" xfId="292"/>
    <cellStyle name="$u0 No 3 3" xfId="293"/>
    <cellStyle name="$u0 No 3 4" xfId="294"/>
    <cellStyle name="$u0 No 3 5" xfId="295"/>
    <cellStyle name="$u0 No 3 6" xfId="296"/>
    <cellStyle name="$u0 No 3 7" xfId="297"/>
    <cellStyle name="$u0 No 4" xfId="298"/>
    <cellStyle name="$u0 No 5" xfId="299"/>
    <cellStyle name="$u0 No 6" xfId="300"/>
    <cellStyle name="$u0 No 7" xfId="301"/>
    <cellStyle name="$u0 No 8" xfId="302"/>
    <cellStyle name="$u0 No 9" xfId="303"/>
    <cellStyle name="[StdExit()]" xfId="304"/>
    <cellStyle name="_List1" xfId="305"/>
    <cellStyle name="’E‰Ý [0.00]_Region Orders (2)" xfId="306"/>
    <cellStyle name="’E‰Ý_Region Orders (2)" xfId="307"/>
    <cellStyle name="•WŹ€_Pacific Region P&amp;L" xfId="308"/>
    <cellStyle name="•WŹ_Pacific Region P&amp;L" xfId="309"/>
    <cellStyle name="20 % – Zvýraznění1 2" xfId="310"/>
    <cellStyle name="20 % – Zvýraznění2 2" xfId="311"/>
    <cellStyle name="20 % – Zvýraznění3 2" xfId="312"/>
    <cellStyle name="20 % – Zvýraznění4 2" xfId="313"/>
    <cellStyle name="20 % – Zvýraznění5 2" xfId="314"/>
    <cellStyle name="20 % – Zvýraznění6 2" xfId="315"/>
    <cellStyle name="40 % – Zvýraznění1 2" xfId="316"/>
    <cellStyle name="40 % – Zvýraznění2 2" xfId="317"/>
    <cellStyle name="40 % – Zvýraznění3 2" xfId="318"/>
    <cellStyle name="40 % – Zvýraznění4 2" xfId="319"/>
    <cellStyle name="40 % – Zvýraznění5 2" xfId="320"/>
    <cellStyle name="40 % – Zvýraznění6 2" xfId="321"/>
    <cellStyle name="60 % – Zvýraznění1 2" xfId="322"/>
    <cellStyle name="60 % – Zvýraznění2 2" xfId="323"/>
    <cellStyle name="60 % – Zvýraznění3 2" xfId="324"/>
    <cellStyle name="60 % – Zvýraznění4 2" xfId="325"/>
    <cellStyle name="60 % – Zvýraznění5 2" xfId="326"/>
    <cellStyle name="60 % – Zvýraznění6 2" xfId="327"/>
    <cellStyle name="Accent1 - 20%" xfId="328"/>
    <cellStyle name="Accent1 - 40%" xfId="329"/>
    <cellStyle name="Accent1 - 60%" xfId="330"/>
    <cellStyle name="Accent2 - 20%" xfId="331"/>
    <cellStyle name="Accent2 - 40%" xfId="332"/>
    <cellStyle name="Accent2 - 60%" xfId="333"/>
    <cellStyle name="Accent3 - 20%" xfId="334"/>
    <cellStyle name="Accent3 - 40%" xfId="335"/>
    <cellStyle name="Accent3 - 60%" xfId="336"/>
    <cellStyle name="Accent4 - 20%" xfId="337"/>
    <cellStyle name="Accent4 - 40%" xfId="338"/>
    <cellStyle name="Accent4 - 60%" xfId="339"/>
    <cellStyle name="Accent5 - 20%" xfId="340"/>
    <cellStyle name="Accent5 - 40%" xfId="341"/>
    <cellStyle name="Accent5 - 60%" xfId="342"/>
    <cellStyle name="Accent6 - 20%" xfId="343"/>
    <cellStyle name="Accent6 - 40%" xfId="344"/>
    <cellStyle name="Accent6 - 60%" xfId="345"/>
    <cellStyle name="AdminStyle" xfId="346"/>
    <cellStyle name="AdminStyle 2" xfId="347"/>
    <cellStyle name="AdminStyle 2 2" xfId="348"/>
    <cellStyle name="AdminStyle 2 3" xfId="349"/>
    <cellStyle name="AdminStyle 2 4" xfId="350"/>
    <cellStyle name="AdminStyle 2 5" xfId="351"/>
    <cellStyle name="AdminStyle 2 6" xfId="352"/>
    <cellStyle name="AdminStyle 2 7" xfId="353"/>
    <cellStyle name="AdminStyle 3" xfId="354"/>
    <cellStyle name="AdminStyle 3 2" xfId="355"/>
    <cellStyle name="AdminStyle 3 3" xfId="356"/>
    <cellStyle name="AdminStyle 3 4" xfId="357"/>
    <cellStyle name="AdminStyle 3 5" xfId="358"/>
    <cellStyle name="AdminStyle 3 6" xfId="359"/>
    <cellStyle name="AdminStyle 3 7" xfId="360"/>
    <cellStyle name="AdminStyle 4" xfId="361"/>
    <cellStyle name="AdminStyle 5" xfId="362"/>
    <cellStyle name="AdminStyle 6" xfId="363"/>
    <cellStyle name="AdminStyle 7" xfId="364"/>
    <cellStyle name="AdminStyle 8" xfId="365"/>
    <cellStyle name="AdminStyle 9" xfId="366"/>
    <cellStyle name="args.style" xfId="367"/>
    <cellStyle name="args.style 2" xfId="368"/>
    <cellStyle name="args.style 3" xfId="369"/>
    <cellStyle name="args.style_110310_Výkazy CEPS 10_13062011" xfId="370"/>
    <cellStyle name="Calc Currency (0)" xfId="371"/>
    <cellStyle name="Calc Currency (0) 2" xfId="372"/>
    <cellStyle name="Calc Currency (0) 3" xfId="373"/>
    <cellStyle name="Calc Currency (0)_110310_Výkazy CEPS 10_13062011" xfId="374"/>
    <cellStyle name="cárkyd" xfId="375"/>
    <cellStyle name="cary" xfId="376"/>
    <cellStyle name="cary 2" xfId="377"/>
    <cellStyle name="Celkem 2" xfId="58"/>
    <cellStyle name="Celkem 2 10" xfId="378"/>
    <cellStyle name="CELKEM 2 2" xfId="379"/>
    <cellStyle name="Celkem 2 2 2" xfId="380"/>
    <cellStyle name="Celkem 2 2 3" xfId="381"/>
    <cellStyle name="Celkem 2 2 4" xfId="382"/>
    <cellStyle name="Celkem 2 2 5" xfId="383"/>
    <cellStyle name="Celkem 2 2 6" xfId="384"/>
    <cellStyle name="Celkem 2 2 7" xfId="385"/>
    <cellStyle name="Celkem 2 2 8" xfId="386"/>
    <cellStyle name="Celkem 2 2 9" xfId="387"/>
    <cellStyle name="CELKEM 2 3" xfId="388"/>
    <cellStyle name="Celkem 2 4" xfId="389"/>
    <cellStyle name="Celkem 2 5" xfId="390"/>
    <cellStyle name="Celkem 2 6" xfId="391"/>
    <cellStyle name="Celkem 2 7" xfId="392"/>
    <cellStyle name="Celkem 2 8" xfId="393"/>
    <cellStyle name="Celkem 2 9" xfId="394"/>
    <cellStyle name="CELKEM 3" xfId="395"/>
    <cellStyle name="ColLevel_1_BE (2)" xfId="396"/>
    <cellStyle name="Comma [0]_!!!GO" xfId="397"/>
    <cellStyle name="Comma_!!!GO" xfId="398"/>
    <cellStyle name="Copied" xfId="399"/>
    <cellStyle name="Copied 2" xfId="400"/>
    <cellStyle name="Copied 3" xfId="401"/>
    <cellStyle name="Copied_110310_Výkazy CEPS 10_13062011" xfId="402"/>
    <cellStyle name="COST1" xfId="403"/>
    <cellStyle name="COST1 2" xfId="404"/>
    <cellStyle name="COST1 3" xfId="405"/>
    <cellStyle name="COST1_110310_Výkazy CEPS 10_13062011" xfId="406"/>
    <cellStyle name="Currency [0]_!!!GO" xfId="407"/>
    <cellStyle name="Currency_!!!GO" xfId="408"/>
    <cellStyle name="ČÁRKA 2" xfId="409"/>
    <cellStyle name="ČÁRKA 2 2" xfId="410"/>
    <cellStyle name="ČÁRKA 2 3" xfId="411"/>
    <cellStyle name="ČEPS" xfId="412"/>
    <cellStyle name="ČEPS chybně" xfId="413"/>
    <cellStyle name="ČEPS neutrální" xfId="414"/>
    <cellStyle name="ČEPS správně" xfId="415"/>
    <cellStyle name="Date" xfId="416"/>
    <cellStyle name="Date 2" xfId="417"/>
    <cellStyle name="Date 3" xfId="418"/>
    <cellStyle name="Date_110310_Výkazy CEPS 10_13062011" xfId="419"/>
    <cellStyle name="Datum" xfId="59"/>
    <cellStyle name="DATUM 2" xfId="420"/>
    <cellStyle name="DATUM 2 2" xfId="421"/>
    <cellStyle name="DATUM 2 3" xfId="422"/>
    <cellStyle name="Emphasis 1" xfId="423"/>
    <cellStyle name="Emphasis 2" xfId="424"/>
    <cellStyle name="Emphasis 3" xfId="425"/>
    <cellStyle name="Entered" xfId="426"/>
    <cellStyle name="Entered 2" xfId="427"/>
    <cellStyle name="Entered 3" xfId="428"/>
    <cellStyle name="Entered_110310_Výkazy CEPS 10_13062011" xfId="429"/>
    <cellStyle name="F2" xfId="60"/>
    <cellStyle name="F3" xfId="61"/>
    <cellStyle name="F4" xfId="62"/>
    <cellStyle name="F5" xfId="63"/>
    <cellStyle name="F6" xfId="64"/>
    <cellStyle name="F7" xfId="65"/>
    <cellStyle name="F8" xfId="66"/>
    <cellStyle name="Finanční0" xfId="67"/>
    <cellStyle name="Fixed" xfId="13"/>
    <cellStyle name="Grey" xfId="430"/>
    <cellStyle name="Header1" xfId="431"/>
    <cellStyle name="Header2" xfId="432"/>
    <cellStyle name="Header2 2" xfId="433"/>
    <cellStyle name="Header2 2 2" xfId="434"/>
    <cellStyle name="Header2 2 3" xfId="435"/>
    <cellStyle name="Header2 2 4" xfId="436"/>
    <cellStyle name="Header2 2 5" xfId="437"/>
    <cellStyle name="Header2 2 6" xfId="438"/>
    <cellStyle name="Header2 2 7" xfId="439"/>
    <cellStyle name="Header2 2 8" xfId="440"/>
    <cellStyle name="Header2 3" xfId="441"/>
    <cellStyle name="Header2 3 2" xfId="442"/>
    <cellStyle name="Header2 3 3" xfId="443"/>
    <cellStyle name="Header2 3 4" xfId="444"/>
    <cellStyle name="Header2 3 5" xfId="445"/>
    <cellStyle name="Header2 3 6" xfId="446"/>
    <cellStyle name="Header2 3 7" xfId="447"/>
    <cellStyle name="Header2 3 8" xfId="448"/>
    <cellStyle name="HEADING1" xfId="68"/>
    <cellStyle name="HEADING2" xfId="69"/>
    <cellStyle name="Hypertextový odkaz 2" xfId="4"/>
    <cellStyle name="Chybně 2" xfId="449"/>
    <cellStyle name="Input [yellow]" xfId="450"/>
    <cellStyle name="Input [yellow] 2" xfId="451"/>
    <cellStyle name="Input [yellow] 2 10" xfId="452"/>
    <cellStyle name="Input [yellow] 2 2" xfId="453"/>
    <cellStyle name="Input [yellow] 2 3" xfId="454"/>
    <cellStyle name="Input [yellow] 2 4" xfId="455"/>
    <cellStyle name="Input [yellow] 2 5" xfId="456"/>
    <cellStyle name="Input [yellow] 2 6" xfId="457"/>
    <cellStyle name="Input [yellow] 2 7" xfId="458"/>
    <cellStyle name="Input [yellow] 2 8" xfId="459"/>
    <cellStyle name="Input [yellow] 2 9" xfId="460"/>
    <cellStyle name="Input [yellow] 3" xfId="461"/>
    <cellStyle name="Input [yellow] 3 10" xfId="462"/>
    <cellStyle name="Input [yellow] 3 2" xfId="463"/>
    <cellStyle name="Input [yellow] 3 3" xfId="464"/>
    <cellStyle name="Input [yellow] 3 4" xfId="465"/>
    <cellStyle name="Input [yellow] 3 5" xfId="466"/>
    <cellStyle name="Input [yellow] 3 6" xfId="467"/>
    <cellStyle name="Input [yellow] 3 7" xfId="468"/>
    <cellStyle name="Input [yellow] 3 8" xfId="469"/>
    <cellStyle name="Input [yellow] 3 9" xfId="470"/>
    <cellStyle name="Input Cells" xfId="471"/>
    <cellStyle name="Input Cells 2" xfId="472"/>
    <cellStyle name="Input Cells 3" xfId="473"/>
    <cellStyle name="Input Cells_110310_Výkazy CEPS 10_13062011" xfId="474"/>
    <cellStyle name="Kontrolní buňka 2" xfId="475"/>
    <cellStyle name="Linked Cells" xfId="476"/>
    <cellStyle name="Linked Cells 2" xfId="477"/>
    <cellStyle name="Linked Cells 3" xfId="478"/>
    <cellStyle name="Linked Cells_110310_Výkazy CEPS 10_13062011" xfId="479"/>
    <cellStyle name="MĚNA 2" xfId="480"/>
    <cellStyle name="MĚNA 2 2" xfId="481"/>
    <cellStyle name="MĚNA 2 3" xfId="482"/>
    <cellStyle name="Měna0" xfId="70"/>
    <cellStyle name="Milliers [0]_!!!GO" xfId="483"/>
    <cellStyle name="Milliers_!!!GO" xfId="484"/>
    <cellStyle name="Monétaire [0]_!!!GO" xfId="485"/>
    <cellStyle name="Monétaire_!!!GO" xfId="486"/>
    <cellStyle name="Nadpis 1 2" xfId="487"/>
    <cellStyle name="Nadpis 2 2" xfId="488"/>
    <cellStyle name="Nadpis 3 2" xfId="489"/>
    <cellStyle name="Nadpis 4 2" xfId="490"/>
    <cellStyle name="Nadpis malý" xfId="491"/>
    <cellStyle name="NADPIS1" xfId="492"/>
    <cellStyle name="NADPIS1 2" xfId="493"/>
    <cellStyle name="NADPIS1 2 2" xfId="494"/>
    <cellStyle name="NADPIS1 2 3" xfId="495"/>
    <cellStyle name="NADPIS2" xfId="496"/>
    <cellStyle name="NADPIS2 2" xfId="497"/>
    <cellStyle name="NADPIS2 2 2" xfId="498"/>
    <cellStyle name="NADPIS2 2 3" xfId="499"/>
    <cellStyle name="Název 2" xfId="500"/>
    <cellStyle name="Neutrální 2" xfId="501"/>
    <cellStyle name="Neutrální 3" xfId="502"/>
    <cellStyle name="New Times Roman" xfId="503"/>
    <cellStyle name="New Times Roman 2" xfId="504"/>
    <cellStyle name="New Times Roman 3" xfId="505"/>
    <cellStyle name="New Times Roman_110310_Výkazy CEPS 10_13062011" xfId="506"/>
    <cellStyle name="normal" xfId="71"/>
    <cellStyle name="Normal - Style1" xfId="507"/>
    <cellStyle name="Normal - Style1 2" xfId="508"/>
    <cellStyle name="Normal - Style1 3" xfId="509"/>
    <cellStyle name="Normal - Style1_110310_Výkazy CEPS 10_13062011" xfId="510"/>
    <cellStyle name="normal 2" xfId="511"/>
    <cellStyle name="Normal_!!!GO" xfId="512"/>
    <cellStyle name="Normální" xfId="0" builtinId="0"/>
    <cellStyle name="Normální 10" xfId="72"/>
    <cellStyle name="Normální 10 2" xfId="513"/>
    <cellStyle name="Normální 11" xfId="73"/>
    <cellStyle name="Normální 11 2" xfId="514"/>
    <cellStyle name="Normální 11 3" xfId="515"/>
    <cellStyle name="Normální 11 4" xfId="516"/>
    <cellStyle name="Normální 11 5" xfId="517"/>
    <cellStyle name="Normální 11 6" xfId="518"/>
    <cellStyle name="Normální 12" xfId="74"/>
    <cellStyle name="Normální 12 2" xfId="519"/>
    <cellStyle name="Normální 13" xfId="520"/>
    <cellStyle name="Normální 13 2" xfId="521"/>
    <cellStyle name="Normální 14" xfId="522"/>
    <cellStyle name="Normální 14 2" xfId="523"/>
    <cellStyle name="Normální 15" xfId="524"/>
    <cellStyle name="Normální 15 2" xfId="525"/>
    <cellStyle name="Normální 16" xfId="526"/>
    <cellStyle name="Normální 17" xfId="527"/>
    <cellStyle name="Normální 18" xfId="528"/>
    <cellStyle name="Normální 2" xfId="2"/>
    <cellStyle name="Normální 2 2" xfId="14"/>
    <cellStyle name="Normální 2 2 2" xfId="15"/>
    <cellStyle name="Normální 2 2 3" xfId="529"/>
    <cellStyle name="Normální 2 2 4" xfId="530"/>
    <cellStyle name="Normální 2 3" xfId="20"/>
    <cellStyle name="normální 2 4" xfId="531"/>
    <cellStyle name="Normální 2 5" xfId="532"/>
    <cellStyle name="Normální 2 6" xfId="533"/>
    <cellStyle name="normální 2_120301 Výkazy PDS 11" xfId="534"/>
    <cellStyle name="Normální 3" xfId="5"/>
    <cellStyle name="Normální 3 2" xfId="535"/>
    <cellStyle name="Normální 3 2 2" xfId="536"/>
    <cellStyle name="normální 3 3" xfId="537"/>
    <cellStyle name="Normální 3 4" xfId="538"/>
    <cellStyle name="Normální 3 5" xfId="539"/>
    <cellStyle name="Normální 4" xfId="6"/>
    <cellStyle name="Normální 4 2" xfId="75"/>
    <cellStyle name="Normální 4 2 2" xfId="540"/>
    <cellStyle name="Normální 4 2 3" xfId="541"/>
    <cellStyle name="Normální 5" xfId="16"/>
    <cellStyle name="Normální 5 2" xfId="17"/>
    <cellStyle name="Normální 5 2 2" xfId="76"/>
    <cellStyle name="Normální 5 3" xfId="19"/>
    <cellStyle name="Normální 5 4" xfId="77"/>
    <cellStyle name="Normální 6" xfId="18"/>
    <cellStyle name="Normální 6 2" xfId="78"/>
    <cellStyle name="Normální 6 3" xfId="542"/>
    <cellStyle name="Normální 7" xfId="21"/>
    <cellStyle name="Normální 7 2" xfId="57"/>
    <cellStyle name="Normální 7 3" xfId="79"/>
    <cellStyle name="Normální 8" xfId="22"/>
    <cellStyle name="Normální 8 2" xfId="80"/>
    <cellStyle name="Normální 9" xfId="23"/>
    <cellStyle name="Normální 9 2" xfId="81"/>
    <cellStyle name="Normální 9 3" xfId="543"/>
    <cellStyle name="Normální 91" xfId="544"/>
    <cellStyle name="O…‹aO‚e [0.00]_Region Orders (2)" xfId="545"/>
    <cellStyle name="O…‹aO‚e_Region Orders (2)" xfId="546"/>
    <cellStyle name="per.style" xfId="547"/>
    <cellStyle name="per.style 2" xfId="548"/>
    <cellStyle name="per.style 3" xfId="549"/>
    <cellStyle name="per.style_110310_Výkazy CEPS 10_13062011" xfId="550"/>
    <cellStyle name="Percent [2]" xfId="551"/>
    <cellStyle name="Percent [2] 2" xfId="552"/>
    <cellStyle name="Percent [2] 3" xfId="553"/>
    <cellStyle name="Pevný" xfId="82"/>
    <cellStyle name="PEVNÝ 2" xfId="554"/>
    <cellStyle name="PEVNÝ 2 2" xfId="555"/>
    <cellStyle name="PEVNÝ 2 3" xfId="556"/>
    <cellStyle name="Poznámka 2" xfId="557"/>
    <cellStyle name="Poznámka 2 10" xfId="558"/>
    <cellStyle name="Poznámka 2 11" xfId="559"/>
    <cellStyle name="Poznámka 2 12" xfId="560"/>
    <cellStyle name="Poznámka 2 2" xfId="561"/>
    <cellStyle name="Poznámka 2 2 10" xfId="562"/>
    <cellStyle name="Poznámka 2 2 2" xfId="563"/>
    <cellStyle name="Poznámka 2 2 3" xfId="564"/>
    <cellStyle name="Poznámka 2 2 4" xfId="565"/>
    <cellStyle name="Poznámka 2 2 5" xfId="566"/>
    <cellStyle name="Poznámka 2 2 6" xfId="567"/>
    <cellStyle name="Poznámka 2 2 7" xfId="568"/>
    <cellStyle name="Poznámka 2 2 8" xfId="569"/>
    <cellStyle name="Poznámka 2 2 9" xfId="570"/>
    <cellStyle name="Poznámka 2 3" xfId="571"/>
    <cellStyle name="Poznámka 2 3 10" xfId="572"/>
    <cellStyle name="Poznámka 2 3 2" xfId="573"/>
    <cellStyle name="Poznámka 2 3 3" xfId="574"/>
    <cellStyle name="Poznámka 2 3 4" xfId="575"/>
    <cellStyle name="Poznámka 2 3 5" xfId="576"/>
    <cellStyle name="Poznámka 2 3 6" xfId="577"/>
    <cellStyle name="Poznámka 2 3 7" xfId="578"/>
    <cellStyle name="Poznámka 2 3 8" xfId="579"/>
    <cellStyle name="Poznámka 2 3 9" xfId="580"/>
    <cellStyle name="Poznámka 2 4" xfId="581"/>
    <cellStyle name="Poznámka 2 5" xfId="582"/>
    <cellStyle name="Poznámka 2 6" xfId="583"/>
    <cellStyle name="Poznámka 2 7" xfId="584"/>
    <cellStyle name="Poznámka 2 8" xfId="585"/>
    <cellStyle name="Poznámka 2 9" xfId="586"/>
    <cellStyle name="pricing" xfId="587"/>
    <cellStyle name="pricing 2" xfId="588"/>
    <cellStyle name="procent 2" xfId="589"/>
    <cellStyle name="procent 2 2" xfId="590"/>
    <cellStyle name="Procenta" xfId="1" builtinId="5"/>
    <cellStyle name="Procenta 2" xfId="7"/>
    <cellStyle name="Procenta 2 2" xfId="3"/>
    <cellStyle name="Procenta 2 3" xfId="83"/>
    <cellStyle name="Procenta 2 4" xfId="591"/>
    <cellStyle name="Procenta 2 5" xfId="592"/>
    <cellStyle name="Procenta 3" xfId="84"/>
    <cellStyle name="Procenta 3 2" xfId="85"/>
    <cellStyle name="Procenta 4" xfId="593"/>
    <cellStyle name="Propojená buňka 2" xfId="594"/>
    <cellStyle name="PSChar" xfId="595"/>
    <cellStyle name="PSChar 2" xfId="596"/>
    <cellStyle name="PSChar 3" xfId="597"/>
    <cellStyle name="RevList" xfId="598"/>
    <cellStyle name="RevList 2" xfId="599"/>
    <cellStyle name="RevList 3" xfId="600"/>
    <cellStyle name="RevList_110310_Výkazy CEPS 10_13062011" xfId="601"/>
    <cellStyle name="RowLevel_1_BE (2)" xfId="602"/>
    <cellStyle name="SAPBEXaggData" xfId="8"/>
    <cellStyle name="SAPBEXaggData 10" xfId="603"/>
    <cellStyle name="SAPBEXaggData 11" xfId="604"/>
    <cellStyle name="SAPBEXaggData 2" xfId="605"/>
    <cellStyle name="SAPBEXaggData 2 10" xfId="606"/>
    <cellStyle name="SAPBEXaggData 2 11" xfId="607"/>
    <cellStyle name="SAPBEXaggData 2 2" xfId="608"/>
    <cellStyle name="SAPBEXaggData 2 3" xfId="609"/>
    <cellStyle name="SAPBEXaggData 2 4" xfId="610"/>
    <cellStyle name="SAPBEXaggData 2 5" xfId="611"/>
    <cellStyle name="SAPBEXaggData 2 6" xfId="612"/>
    <cellStyle name="SAPBEXaggData 2 7" xfId="613"/>
    <cellStyle name="SAPBEXaggData 2 8" xfId="614"/>
    <cellStyle name="SAPBEXaggData 2 9" xfId="615"/>
    <cellStyle name="SAPBEXaggData 3" xfId="616"/>
    <cellStyle name="SAPBEXaggData 4" xfId="617"/>
    <cellStyle name="SAPBEXaggData 5" xfId="618"/>
    <cellStyle name="SAPBEXaggData 6" xfId="619"/>
    <cellStyle name="SAPBEXaggData 7" xfId="620"/>
    <cellStyle name="SAPBEXaggData 8" xfId="621"/>
    <cellStyle name="SAPBEXaggData 9" xfId="622"/>
    <cellStyle name="SAPBEXaggDataEmph" xfId="24"/>
    <cellStyle name="SAPBEXaggDataEmph 10" xfId="623"/>
    <cellStyle name="SAPBEXaggDataEmph 11" xfId="624"/>
    <cellStyle name="SAPBEXaggDataEmph 12" xfId="625"/>
    <cellStyle name="SAPBEXaggDataEmph 2" xfId="626"/>
    <cellStyle name="SAPBEXaggDataEmph 2 10" xfId="627"/>
    <cellStyle name="SAPBEXaggDataEmph 2 2" xfId="628"/>
    <cellStyle name="SAPBEXaggDataEmph 2 3" xfId="629"/>
    <cellStyle name="SAPBEXaggDataEmph 2 4" xfId="630"/>
    <cellStyle name="SAPBEXaggDataEmph 2 5" xfId="631"/>
    <cellStyle name="SAPBEXaggDataEmph 2 6" xfId="632"/>
    <cellStyle name="SAPBEXaggDataEmph 2 7" xfId="633"/>
    <cellStyle name="SAPBEXaggDataEmph 2 8" xfId="634"/>
    <cellStyle name="SAPBEXaggDataEmph 2 9" xfId="635"/>
    <cellStyle name="SAPBEXaggDataEmph 3" xfId="636"/>
    <cellStyle name="SAPBEXaggDataEmph 4" xfId="637"/>
    <cellStyle name="SAPBEXaggDataEmph 5" xfId="638"/>
    <cellStyle name="SAPBEXaggDataEmph 6" xfId="639"/>
    <cellStyle name="SAPBEXaggDataEmph 7" xfId="640"/>
    <cellStyle name="SAPBEXaggDataEmph 8" xfId="641"/>
    <cellStyle name="SAPBEXaggDataEmph 9" xfId="642"/>
    <cellStyle name="SAPBEXaggItem" xfId="9"/>
    <cellStyle name="SAPBEXaggItem 10" xfId="643"/>
    <cellStyle name="SAPBEXaggItem 11" xfId="644"/>
    <cellStyle name="SAPBEXaggItem 2" xfId="645"/>
    <cellStyle name="SAPBEXaggItem 2 10" xfId="646"/>
    <cellStyle name="SAPBEXaggItem 2 11" xfId="647"/>
    <cellStyle name="SAPBEXaggItem 2 2" xfId="648"/>
    <cellStyle name="SAPBEXaggItem 2 3" xfId="649"/>
    <cellStyle name="SAPBEXaggItem 2 4" xfId="650"/>
    <cellStyle name="SAPBEXaggItem 2 5" xfId="651"/>
    <cellStyle name="SAPBEXaggItem 2 6" xfId="652"/>
    <cellStyle name="SAPBEXaggItem 2 7" xfId="653"/>
    <cellStyle name="SAPBEXaggItem 2 8" xfId="654"/>
    <cellStyle name="SAPBEXaggItem 2 9" xfId="655"/>
    <cellStyle name="SAPBEXaggItem 3" xfId="656"/>
    <cellStyle name="SAPBEXaggItem 4" xfId="657"/>
    <cellStyle name="SAPBEXaggItem 5" xfId="658"/>
    <cellStyle name="SAPBEXaggItem 6" xfId="659"/>
    <cellStyle name="SAPBEXaggItem 7" xfId="660"/>
    <cellStyle name="SAPBEXaggItem 8" xfId="661"/>
    <cellStyle name="SAPBEXaggItem 9" xfId="662"/>
    <cellStyle name="SAPBEXaggItemX" xfId="25"/>
    <cellStyle name="SAPBEXaggItemX 10" xfId="663"/>
    <cellStyle name="SAPBEXaggItemX 11" xfId="664"/>
    <cellStyle name="SAPBEXaggItemX 12" xfId="665"/>
    <cellStyle name="SAPBEXaggItemX 2" xfId="666"/>
    <cellStyle name="SAPBEXaggItemX 2 10" xfId="667"/>
    <cellStyle name="SAPBEXaggItemX 2 2" xfId="668"/>
    <cellStyle name="SAPBEXaggItemX 2 3" xfId="669"/>
    <cellStyle name="SAPBEXaggItemX 2 4" xfId="670"/>
    <cellStyle name="SAPBEXaggItemX 2 5" xfId="671"/>
    <cellStyle name="SAPBEXaggItemX 2 6" xfId="672"/>
    <cellStyle name="SAPBEXaggItemX 2 7" xfId="673"/>
    <cellStyle name="SAPBEXaggItemX 2 8" xfId="674"/>
    <cellStyle name="SAPBEXaggItemX 2 9" xfId="675"/>
    <cellStyle name="SAPBEXaggItemX 3" xfId="676"/>
    <cellStyle name="SAPBEXaggItemX 4" xfId="677"/>
    <cellStyle name="SAPBEXaggItemX 5" xfId="678"/>
    <cellStyle name="SAPBEXaggItemX 6" xfId="679"/>
    <cellStyle name="SAPBEXaggItemX 7" xfId="680"/>
    <cellStyle name="SAPBEXaggItemX 8" xfId="681"/>
    <cellStyle name="SAPBEXaggItemX 9" xfId="682"/>
    <cellStyle name="SAPBEXexcBad7" xfId="26"/>
    <cellStyle name="SAPBEXexcBad7 10" xfId="683"/>
    <cellStyle name="SAPBEXexcBad7 11" xfId="684"/>
    <cellStyle name="SAPBEXexcBad7 12" xfId="685"/>
    <cellStyle name="SAPBEXexcBad7 2" xfId="686"/>
    <cellStyle name="SAPBEXexcBad7 2 10" xfId="687"/>
    <cellStyle name="SAPBEXexcBad7 2 2" xfId="688"/>
    <cellStyle name="SAPBEXexcBad7 2 3" xfId="689"/>
    <cellStyle name="SAPBEXexcBad7 2 4" xfId="690"/>
    <cellStyle name="SAPBEXexcBad7 2 5" xfId="691"/>
    <cellStyle name="SAPBEXexcBad7 2 6" xfId="692"/>
    <cellStyle name="SAPBEXexcBad7 2 7" xfId="693"/>
    <cellStyle name="SAPBEXexcBad7 2 8" xfId="694"/>
    <cellStyle name="SAPBEXexcBad7 2 9" xfId="695"/>
    <cellStyle name="SAPBEXexcBad7 3" xfId="696"/>
    <cellStyle name="SAPBEXexcBad7 4" xfId="697"/>
    <cellStyle name="SAPBEXexcBad7 5" xfId="698"/>
    <cellStyle name="SAPBEXexcBad7 6" xfId="699"/>
    <cellStyle name="SAPBEXexcBad7 7" xfId="700"/>
    <cellStyle name="SAPBEXexcBad7 8" xfId="701"/>
    <cellStyle name="SAPBEXexcBad7 9" xfId="702"/>
    <cellStyle name="SAPBEXexcBad8" xfId="27"/>
    <cellStyle name="SAPBEXexcBad8 10" xfId="703"/>
    <cellStyle name="SAPBEXexcBad8 11" xfId="704"/>
    <cellStyle name="SAPBEXexcBad8 12" xfId="705"/>
    <cellStyle name="SAPBEXexcBad8 2" xfId="706"/>
    <cellStyle name="SAPBEXexcBad8 2 10" xfId="707"/>
    <cellStyle name="SAPBEXexcBad8 2 2" xfId="708"/>
    <cellStyle name="SAPBEXexcBad8 2 3" xfId="709"/>
    <cellStyle name="SAPBEXexcBad8 2 4" xfId="710"/>
    <cellStyle name="SAPBEXexcBad8 2 5" xfId="711"/>
    <cellStyle name="SAPBEXexcBad8 2 6" xfId="712"/>
    <cellStyle name="SAPBEXexcBad8 2 7" xfId="713"/>
    <cellStyle name="SAPBEXexcBad8 2 8" xfId="714"/>
    <cellStyle name="SAPBEXexcBad8 2 9" xfId="715"/>
    <cellStyle name="SAPBEXexcBad8 3" xfId="716"/>
    <cellStyle name="SAPBEXexcBad8 4" xfId="717"/>
    <cellStyle name="SAPBEXexcBad8 5" xfId="718"/>
    <cellStyle name="SAPBEXexcBad8 6" xfId="719"/>
    <cellStyle name="SAPBEXexcBad8 7" xfId="720"/>
    <cellStyle name="SAPBEXexcBad8 8" xfId="721"/>
    <cellStyle name="SAPBEXexcBad8 9" xfId="722"/>
    <cellStyle name="SAPBEXexcBad9" xfId="28"/>
    <cellStyle name="SAPBEXexcBad9 10" xfId="723"/>
    <cellStyle name="SAPBEXexcBad9 11" xfId="724"/>
    <cellStyle name="SAPBEXexcBad9 12" xfId="725"/>
    <cellStyle name="SAPBEXexcBad9 2" xfId="726"/>
    <cellStyle name="SAPBEXexcBad9 2 10" xfId="727"/>
    <cellStyle name="SAPBEXexcBad9 2 2" xfId="728"/>
    <cellStyle name="SAPBEXexcBad9 2 3" xfId="729"/>
    <cellStyle name="SAPBEXexcBad9 2 4" xfId="730"/>
    <cellStyle name="SAPBEXexcBad9 2 5" xfId="731"/>
    <cellStyle name="SAPBEXexcBad9 2 6" xfId="732"/>
    <cellStyle name="SAPBEXexcBad9 2 7" xfId="733"/>
    <cellStyle name="SAPBEXexcBad9 2 8" xfId="734"/>
    <cellStyle name="SAPBEXexcBad9 2 9" xfId="735"/>
    <cellStyle name="SAPBEXexcBad9 3" xfId="736"/>
    <cellStyle name="SAPBEXexcBad9 4" xfId="737"/>
    <cellStyle name="SAPBEXexcBad9 5" xfId="738"/>
    <cellStyle name="SAPBEXexcBad9 6" xfId="739"/>
    <cellStyle name="SAPBEXexcBad9 7" xfId="740"/>
    <cellStyle name="SAPBEXexcBad9 8" xfId="741"/>
    <cellStyle name="SAPBEXexcBad9 9" xfId="742"/>
    <cellStyle name="SAPBEXexcCritical4" xfId="29"/>
    <cellStyle name="SAPBEXexcCritical4 10" xfId="743"/>
    <cellStyle name="SAPBEXexcCritical4 11" xfId="744"/>
    <cellStyle name="SAPBEXexcCritical4 12" xfId="745"/>
    <cellStyle name="SAPBEXexcCritical4 2" xfId="746"/>
    <cellStyle name="SAPBEXexcCritical4 2 10" xfId="747"/>
    <cellStyle name="SAPBEXexcCritical4 2 2" xfId="748"/>
    <cellStyle name="SAPBEXexcCritical4 2 3" xfId="749"/>
    <cellStyle name="SAPBEXexcCritical4 2 4" xfId="750"/>
    <cellStyle name="SAPBEXexcCritical4 2 5" xfId="751"/>
    <cellStyle name="SAPBEXexcCritical4 2 6" xfId="752"/>
    <cellStyle name="SAPBEXexcCritical4 2 7" xfId="753"/>
    <cellStyle name="SAPBEXexcCritical4 2 8" xfId="754"/>
    <cellStyle name="SAPBEXexcCritical4 2 9" xfId="755"/>
    <cellStyle name="SAPBEXexcCritical4 3" xfId="756"/>
    <cellStyle name="SAPBEXexcCritical4 4" xfId="757"/>
    <cellStyle name="SAPBEXexcCritical4 5" xfId="758"/>
    <cellStyle name="SAPBEXexcCritical4 6" xfId="759"/>
    <cellStyle name="SAPBEXexcCritical4 7" xfId="760"/>
    <cellStyle name="SAPBEXexcCritical4 8" xfId="761"/>
    <cellStyle name="SAPBEXexcCritical4 9" xfId="762"/>
    <cellStyle name="SAPBEXexcCritical5" xfId="30"/>
    <cellStyle name="SAPBEXexcCritical5 10" xfId="763"/>
    <cellStyle name="SAPBEXexcCritical5 11" xfId="764"/>
    <cellStyle name="SAPBEXexcCritical5 12" xfId="765"/>
    <cellStyle name="SAPBEXexcCritical5 2" xfId="766"/>
    <cellStyle name="SAPBEXexcCritical5 2 10" xfId="767"/>
    <cellStyle name="SAPBEXexcCritical5 2 2" xfId="768"/>
    <cellStyle name="SAPBEXexcCritical5 2 3" xfId="769"/>
    <cellStyle name="SAPBEXexcCritical5 2 4" xfId="770"/>
    <cellStyle name="SAPBEXexcCritical5 2 5" xfId="771"/>
    <cellStyle name="SAPBEXexcCritical5 2 6" xfId="772"/>
    <cellStyle name="SAPBEXexcCritical5 2 7" xfId="773"/>
    <cellStyle name="SAPBEXexcCritical5 2 8" xfId="774"/>
    <cellStyle name="SAPBEXexcCritical5 2 9" xfId="775"/>
    <cellStyle name="SAPBEXexcCritical5 3" xfId="776"/>
    <cellStyle name="SAPBEXexcCritical5 4" xfId="777"/>
    <cellStyle name="SAPBEXexcCritical5 5" xfId="778"/>
    <cellStyle name="SAPBEXexcCritical5 6" xfId="779"/>
    <cellStyle name="SAPBEXexcCritical5 7" xfId="780"/>
    <cellStyle name="SAPBEXexcCritical5 8" xfId="781"/>
    <cellStyle name="SAPBEXexcCritical5 9" xfId="782"/>
    <cellStyle name="SAPBEXexcCritical6" xfId="31"/>
    <cellStyle name="SAPBEXexcCritical6 10" xfId="783"/>
    <cellStyle name="SAPBEXexcCritical6 11" xfId="784"/>
    <cellStyle name="SAPBEXexcCritical6 12" xfId="785"/>
    <cellStyle name="SAPBEXexcCritical6 2" xfId="786"/>
    <cellStyle name="SAPBEXexcCritical6 2 10" xfId="787"/>
    <cellStyle name="SAPBEXexcCritical6 2 2" xfId="788"/>
    <cellStyle name="SAPBEXexcCritical6 2 3" xfId="789"/>
    <cellStyle name="SAPBEXexcCritical6 2 4" xfId="790"/>
    <cellStyle name="SAPBEXexcCritical6 2 5" xfId="791"/>
    <cellStyle name="SAPBEXexcCritical6 2 6" xfId="792"/>
    <cellStyle name="SAPBEXexcCritical6 2 7" xfId="793"/>
    <cellStyle name="SAPBEXexcCritical6 2 8" xfId="794"/>
    <cellStyle name="SAPBEXexcCritical6 2 9" xfId="795"/>
    <cellStyle name="SAPBEXexcCritical6 3" xfId="796"/>
    <cellStyle name="SAPBEXexcCritical6 4" xfId="797"/>
    <cellStyle name="SAPBEXexcCritical6 5" xfId="798"/>
    <cellStyle name="SAPBEXexcCritical6 6" xfId="799"/>
    <cellStyle name="SAPBEXexcCritical6 7" xfId="800"/>
    <cellStyle name="SAPBEXexcCritical6 8" xfId="801"/>
    <cellStyle name="SAPBEXexcCritical6 9" xfId="802"/>
    <cellStyle name="SAPBEXexcGood1" xfId="32"/>
    <cellStyle name="SAPBEXexcGood1 10" xfId="803"/>
    <cellStyle name="SAPBEXexcGood1 11" xfId="804"/>
    <cellStyle name="SAPBEXexcGood1 12" xfId="805"/>
    <cellStyle name="SAPBEXexcGood1 2" xfId="806"/>
    <cellStyle name="SAPBEXexcGood1 2 10" xfId="807"/>
    <cellStyle name="SAPBEXexcGood1 2 2" xfId="808"/>
    <cellStyle name="SAPBEXexcGood1 2 3" xfId="809"/>
    <cellStyle name="SAPBEXexcGood1 2 4" xfId="810"/>
    <cellStyle name="SAPBEXexcGood1 2 5" xfId="811"/>
    <cellStyle name="SAPBEXexcGood1 2 6" xfId="812"/>
    <cellStyle name="SAPBEXexcGood1 2 7" xfId="813"/>
    <cellStyle name="SAPBEXexcGood1 2 8" xfId="814"/>
    <cellStyle name="SAPBEXexcGood1 2 9" xfId="815"/>
    <cellStyle name="SAPBEXexcGood1 3" xfId="816"/>
    <cellStyle name="SAPBEXexcGood1 4" xfId="817"/>
    <cellStyle name="SAPBEXexcGood1 5" xfId="818"/>
    <cellStyle name="SAPBEXexcGood1 6" xfId="819"/>
    <cellStyle name="SAPBEXexcGood1 7" xfId="820"/>
    <cellStyle name="SAPBEXexcGood1 8" xfId="821"/>
    <cellStyle name="SAPBEXexcGood1 9" xfId="822"/>
    <cellStyle name="SAPBEXexcGood2" xfId="33"/>
    <cellStyle name="SAPBEXexcGood2 10" xfId="823"/>
    <cellStyle name="SAPBEXexcGood2 11" xfId="824"/>
    <cellStyle name="SAPBEXexcGood2 12" xfId="825"/>
    <cellStyle name="SAPBEXexcGood2 2" xfId="826"/>
    <cellStyle name="SAPBEXexcGood2 2 10" xfId="827"/>
    <cellStyle name="SAPBEXexcGood2 2 2" xfId="828"/>
    <cellStyle name="SAPBEXexcGood2 2 3" xfId="829"/>
    <cellStyle name="SAPBEXexcGood2 2 4" xfId="830"/>
    <cellStyle name="SAPBEXexcGood2 2 5" xfId="831"/>
    <cellStyle name="SAPBEXexcGood2 2 6" xfId="832"/>
    <cellStyle name="SAPBEXexcGood2 2 7" xfId="833"/>
    <cellStyle name="SAPBEXexcGood2 2 8" xfId="834"/>
    <cellStyle name="SAPBEXexcGood2 2 9" xfId="835"/>
    <cellStyle name="SAPBEXexcGood2 3" xfId="836"/>
    <cellStyle name="SAPBEXexcGood2 4" xfId="837"/>
    <cellStyle name="SAPBEXexcGood2 5" xfId="838"/>
    <cellStyle name="SAPBEXexcGood2 6" xfId="839"/>
    <cellStyle name="SAPBEXexcGood2 7" xfId="840"/>
    <cellStyle name="SAPBEXexcGood2 8" xfId="841"/>
    <cellStyle name="SAPBEXexcGood2 9" xfId="842"/>
    <cellStyle name="SAPBEXexcGood3" xfId="34"/>
    <cellStyle name="SAPBEXexcGood3 10" xfId="843"/>
    <cellStyle name="SAPBEXexcGood3 11" xfId="844"/>
    <cellStyle name="SAPBEXexcGood3 12" xfId="845"/>
    <cellStyle name="SAPBEXexcGood3 2" xfId="846"/>
    <cellStyle name="SAPBEXexcGood3 2 10" xfId="847"/>
    <cellStyle name="SAPBEXexcGood3 2 2" xfId="848"/>
    <cellStyle name="SAPBEXexcGood3 2 3" xfId="849"/>
    <cellStyle name="SAPBEXexcGood3 2 4" xfId="850"/>
    <cellStyle name="SAPBEXexcGood3 2 5" xfId="851"/>
    <cellStyle name="SAPBEXexcGood3 2 6" xfId="852"/>
    <cellStyle name="SAPBEXexcGood3 2 7" xfId="853"/>
    <cellStyle name="SAPBEXexcGood3 2 8" xfId="854"/>
    <cellStyle name="SAPBEXexcGood3 2 9" xfId="855"/>
    <cellStyle name="SAPBEXexcGood3 3" xfId="856"/>
    <cellStyle name="SAPBEXexcGood3 4" xfId="857"/>
    <cellStyle name="SAPBEXexcGood3 5" xfId="858"/>
    <cellStyle name="SAPBEXexcGood3 6" xfId="859"/>
    <cellStyle name="SAPBEXexcGood3 7" xfId="860"/>
    <cellStyle name="SAPBEXexcGood3 8" xfId="861"/>
    <cellStyle name="SAPBEXexcGood3 9" xfId="862"/>
    <cellStyle name="SAPBEXfilterDrill" xfId="35"/>
    <cellStyle name="SAPBEXfilterDrill 10" xfId="863"/>
    <cellStyle name="SAPBEXfilterDrill 11" xfId="864"/>
    <cellStyle name="SAPBEXfilterDrill 12" xfId="865"/>
    <cellStyle name="SAPBEXfilterDrill 2" xfId="866"/>
    <cellStyle name="SAPBEXfilterDrill 2 10" xfId="867"/>
    <cellStyle name="SAPBEXfilterDrill 2 2" xfId="868"/>
    <cellStyle name="SAPBEXfilterDrill 2 3" xfId="869"/>
    <cellStyle name="SAPBEXfilterDrill 2 4" xfId="870"/>
    <cellStyle name="SAPBEXfilterDrill 2 5" xfId="871"/>
    <cellStyle name="SAPBEXfilterDrill 2 6" xfId="872"/>
    <cellStyle name="SAPBEXfilterDrill 2 7" xfId="873"/>
    <cellStyle name="SAPBEXfilterDrill 2 8" xfId="874"/>
    <cellStyle name="SAPBEXfilterDrill 2 9" xfId="875"/>
    <cellStyle name="SAPBEXfilterDrill 3" xfId="876"/>
    <cellStyle name="SAPBEXfilterDrill 4" xfId="877"/>
    <cellStyle name="SAPBEXfilterDrill 5" xfId="878"/>
    <cellStyle name="SAPBEXfilterDrill 6" xfId="879"/>
    <cellStyle name="SAPBEXfilterDrill 7" xfId="880"/>
    <cellStyle name="SAPBEXfilterDrill 8" xfId="881"/>
    <cellStyle name="SAPBEXfilterDrill 9" xfId="882"/>
    <cellStyle name="SAPBEXfilterItem" xfId="36"/>
    <cellStyle name="SAPBEXfilterItem 10" xfId="883"/>
    <cellStyle name="SAPBEXfilterItem 11" xfId="884"/>
    <cellStyle name="SAPBEXfilterItem 12" xfId="885"/>
    <cellStyle name="SAPBEXfilterItem 2" xfId="886"/>
    <cellStyle name="SAPBEXfilterItem 2 10" xfId="887"/>
    <cellStyle name="SAPBEXfilterItem 2 2" xfId="888"/>
    <cellStyle name="SAPBEXfilterItem 2 3" xfId="889"/>
    <cellStyle name="SAPBEXfilterItem 2 4" xfId="890"/>
    <cellStyle name="SAPBEXfilterItem 2 5" xfId="891"/>
    <cellStyle name="SAPBEXfilterItem 2 6" xfId="892"/>
    <cellStyle name="SAPBEXfilterItem 2 7" xfId="893"/>
    <cellStyle name="SAPBEXfilterItem 2 8" xfId="894"/>
    <cellStyle name="SAPBEXfilterItem 2 9" xfId="895"/>
    <cellStyle name="SAPBEXfilterItem 3" xfId="896"/>
    <cellStyle name="SAPBEXfilterItem 4" xfId="897"/>
    <cellStyle name="SAPBEXfilterItem 5" xfId="898"/>
    <cellStyle name="SAPBEXfilterItem 6" xfId="899"/>
    <cellStyle name="SAPBEXfilterItem 7" xfId="900"/>
    <cellStyle name="SAPBEXfilterItem 8" xfId="901"/>
    <cellStyle name="SAPBEXfilterItem 9" xfId="902"/>
    <cellStyle name="SAPBEXfilterText" xfId="37"/>
    <cellStyle name="SAPBEXfilterText 10" xfId="903"/>
    <cellStyle name="SAPBEXfilterText 11" xfId="904"/>
    <cellStyle name="SAPBEXfilterText 12" xfId="905"/>
    <cellStyle name="SAPBEXfilterText 2" xfId="906"/>
    <cellStyle name="SAPBEXfilterText 2 10" xfId="907"/>
    <cellStyle name="SAPBEXfilterText 2 2" xfId="908"/>
    <cellStyle name="SAPBEXfilterText 2 3" xfId="909"/>
    <cellStyle name="SAPBEXfilterText 2 4" xfId="910"/>
    <cellStyle name="SAPBEXfilterText 2 5" xfId="911"/>
    <cellStyle name="SAPBEXfilterText 2 6" xfId="912"/>
    <cellStyle name="SAPBEXfilterText 2 7" xfId="913"/>
    <cellStyle name="SAPBEXfilterText 2 8" xfId="914"/>
    <cellStyle name="SAPBEXfilterText 2 9" xfId="915"/>
    <cellStyle name="SAPBEXfilterText 3" xfId="916"/>
    <cellStyle name="SAPBEXfilterText 4" xfId="917"/>
    <cellStyle name="SAPBEXfilterText 5" xfId="918"/>
    <cellStyle name="SAPBEXfilterText 6" xfId="919"/>
    <cellStyle name="SAPBEXfilterText 7" xfId="920"/>
    <cellStyle name="SAPBEXfilterText 8" xfId="921"/>
    <cellStyle name="SAPBEXfilterText 9" xfId="922"/>
    <cellStyle name="SAPBEXformats" xfId="38"/>
    <cellStyle name="SAPBEXformats 10" xfId="923"/>
    <cellStyle name="SAPBEXformats 11" xfId="924"/>
    <cellStyle name="SAPBEXformats 12" xfId="925"/>
    <cellStyle name="SAPBEXformats 2" xfId="926"/>
    <cellStyle name="SAPBEXformats 2 10" xfId="927"/>
    <cellStyle name="SAPBEXformats 2 2" xfId="928"/>
    <cellStyle name="SAPBEXformats 2 3" xfId="929"/>
    <cellStyle name="SAPBEXformats 2 4" xfId="930"/>
    <cellStyle name="SAPBEXformats 2 5" xfId="931"/>
    <cellStyle name="SAPBEXformats 2 6" xfId="932"/>
    <cellStyle name="SAPBEXformats 2 7" xfId="933"/>
    <cellStyle name="SAPBEXformats 2 8" xfId="934"/>
    <cellStyle name="SAPBEXformats 2 9" xfId="935"/>
    <cellStyle name="SAPBEXformats 3" xfId="936"/>
    <cellStyle name="SAPBEXformats 4" xfId="937"/>
    <cellStyle name="SAPBEXformats 5" xfId="938"/>
    <cellStyle name="SAPBEXformats 6" xfId="939"/>
    <cellStyle name="SAPBEXformats 7" xfId="940"/>
    <cellStyle name="SAPBEXformats 8" xfId="941"/>
    <cellStyle name="SAPBEXformats 9" xfId="942"/>
    <cellStyle name="SAPBEXheaderItem" xfId="39"/>
    <cellStyle name="SAPBEXheaderItem 10" xfId="943"/>
    <cellStyle name="SAPBEXheaderItem 11" xfId="944"/>
    <cellStyle name="SAPBEXheaderItem 12" xfId="945"/>
    <cellStyle name="SAPBEXheaderItem 2" xfId="946"/>
    <cellStyle name="SAPBEXheaderItem 2 10" xfId="947"/>
    <cellStyle name="SAPBEXheaderItem 2 2" xfId="948"/>
    <cellStyle name="SAPBEXheaderItem 2 3" xfId="949"/>
    <cellStyle name="SAPBEXheaderItem 2 4" xfId="950"/>
    <cellStyle name="SAPBEXheaderItem 2 5" xfId="951"/>
    <cellStyle name="SAPBEXheaderItem 2 6" xfId="952"/>
    <cellStyle name="SAPBEXheaderItem 2 7" xfId="953"/>
    <cellStyle name="SAPBEXheaderItem 2 8" xfId="954"/>
    <cellStyle name="SAPBEXheaderItem 2 9" xfId="955"/>
    <cellStyle name="SAPBEXheaderItem 3" xfId="956"/>
    <cellStyle name="SAPBEXheaderItem 4" xfId="957"/>
    <cellStyle name="SAPBEXheaderItem 5" xfId="958"/>
    <cellStyle name="SAPBEXheaderItem 6" xfId="959"/>
    <cellStyle name="SAPBEXheaderItem 7" xfId="960"/>
    <cellStyle name="SAPBEXheaderItem 8" xfId="961"/>
    <cellStyle name="SAPBEXheaderItem 9" xfId="962"/>
    <cellStyle name="SAPBEXheaderText" xfId="40"/>
    <cellStyle name="SAPBEXheaderText 10" xfId="963"/>
    <cellStyle name="SAPBEXheaderText 11" xfId="964"/>
    <cellStyle name="SAPBEXheaderText 12" xfId="965"/>
    <cellStyle name="SAPBEXheaderText 2" xfId="966"/>
    <cellStyle name="SAPBEXheaderText 2 10" xfId="967"/>
    <cellStyle name="SAPBEXheaderText 2 2" xfId="968"/>
    <cellStyle name="SAPBEXheaderText 2 3" xfId="969"/>
    <cellStyle name="SAPBEXheaderText 2 4" xfId="970"/>
    <cellStyle name="SAPBEXheaderText 2 5" xfId="971"/>
    <cellStyle name="SAPBEXheaderText 2 6" xfId="972"/>
    <cellStyle name="SAPBEXheaderText 2 7" xfId="973"/>
    <cellStyle name="SAPBEXheaderText 2 8" xfId="974"/>
    <cellStyle name="SAPBEXheaderText 2 9" xfId="975"/>
    <cellStyle name="SAPBEXheaderText 3" xfId="976"/>
    <cellStyle name="SAPBEXheaderText 4" xfId="977"/>
    <cellStyle name="SAPBEXheaderText 5" xfId="978"/>
    <cellStyle name="SAPBEXheaderText 6" xfId="979"/>
    <cellStyle name="SAPBEXheaderText 7" xfId="980"/>
    <cellStyle name="SAPBEXheaderText 8" xfId="981"/>
    <cellStyle name="SAPBEXheaderText 9" xfId="982"/>
    <cellStyle name="SAPBEXHLevel0" xfId="41"/>
    <cellStyle name="SAPBEXHLevel0 10" xfId="983"/>
    <cellStyle name="SAPBEXHLevel0 11" xfId="984"/>
    <cellStyle name="SAPBEXHLevel0 12" xfId="985"/>
    <cellStyle name="SAPBEXHLevel0 2" xfId="986"/>
    <cellStyle name="SAPBEXHLevel0 2 10" xfId="987"/>
    <cellStyle name="SAPBEXHLevel0 2 11" xfId="988"/>
    <cellStyle name="SAPBEXHLevel0 2 2" xfId="989"/>
    <cellStyle name="SAPBEXHLevel0 2 3" xfId="990"/>
    <cellStyle name="SAPBEXHLevel0 2 4" xfId="991"/>
    <cellStyle name="SAPBEXHLevel0 2 5" xfId="992"/>
    <cellStyle name="SAPBEXHLevel0 2 6" xfId="993"/>
    <cellStyle name="SAPBEXHLevel0 2 7" xfId="994"/>
    <cellStyle name="SAPBEXHLevel0 2 8" xfId="995"/>
    <cellStyle name="SAPBEXHLevel0 2 9" xfId="996"/>
    <cellStyle name="SAPBEXHLevel0 3" xfId="997"/>
    <cellStyle name="SAPBEXHLevel0 4" xfId="998"/>
    <cellStyle name="SAPBEXHLevel0 5" xfId="999"/>
    <cellStyle name="SAPBEXHLevel0 6" xfId="1000"/>
    <cellStyle name="SAPBEXHLevel0 7" xfId="1001"/>
    <cellStyle name="SAPBEXHLevel0 8" xfId="1002"/>
    <cellStyle name="SAPBEXHLevel0 9" xfId="1003"/>
    <cellStyle name="SAPBEXHLevel0X" xfId="42"/>
    <cellStyle name="SAPBEXHLevel0X 10" xfId="1004"/>
    <cellStyle name="SAPBEXHLevel0X 11" xfId="1005"/>
    <cellStyle name="SAPBEXHLevel0X 12" xfId="1006"/>
    <cellStyle name="SAPBEXHLevel0X 2" xfId="1007"/>
    <cellStyle name="SAPBEXHLevel0X 2 10" xfId="1008"/>
    <cellStyle name="SAPBEXHLevel0X 2 2" xfId="1009"/>
    <cellStyle name="SAPBEXHLevel0X 2 3" xfId="1010"/>
    <cellStyle name="SAPBEXHLevel0X 2 4" xfId="1011"/>
    <cellStyle name="SAPBEXHLevel0X 2 5" xfId="1012"/>
    <cellStyle name="SAPBEXHLevel0X 2 6" xfId="1013"/>
    <cellStyle name="SAPBEXHLevel0X 2 7" xfId="1014"/>
    <cellStyle name="SAPBEXHLevel0X 2 8" xfId="1015"/>
    <cellStyle name="SAPBEXHLevel0X 2 9" xfId="1016"/>
    <cellStyle name="SAPBEXHLevel0X 3" xfId="1017"/>
    <cellStyle name="SAPBEXHLevel0X 4" xfId="1018"/>
    <cellStyle name="SAPBEXHLevel0X 5" xfId="1019"/>
    <cellStyle name="SAPBEXHLevel0X 6" xfId="1020"/>
    <cellStyle name="SAPBEXHLevel0X 7" xfId="1021"/>
    <cellStyle name="SAPBEXHLevel0X 8" xfId="1022"/>
    <cellStyle name="SAPBEXHLevel0X 9" xfId="1023"/>
    <cellStyle name="SAPBEXHLevel1" xfId="43"/>
    <cellStyle name="SAPBEXHLevel1 10" xfId="1024"/>
    <cellStyle name="SAPBEXHLevel1 11" xfId="1025"/>
    <cellStyle name="SAPBEXHLevel1 12" xfId="1026"/>
    <cellStyle name="SAPBEXHLevel1 2" xfId="1027"/>
    <cellStyle name="SAPBEXHLevel1 2 10" xfId="1028"/>
    <cellStyle name="SAPBEXHLevel1 2 11" xfId="1029"/>
    <cellStyle name="SAPBEXHLevel1 2 2" xfId="1030"/>
    <cellStyle name="SAPBEXHLevel1 2 3" xfId="1031"/>
    <cellStyle name="SAPBEXHLevel1 2 4" xfId="1032"/>
    <cellStyle name="SAPBEXHLevel1 2 5" xfId="1033"/>
    <cellStyle name="SAPBEXHLevel1 2 6" xfId="1034"/>
    <cellStyle name="SAPBEXHLevel1 2 7" xfId="1035"/>
    <cellStyle name="SAPBEXHLevel1 2 8" xfId="1036"/>
    <cellStyle name="SAPBEXHLevel1 2 9" xfId="1037"/>
    <cellStyle name="SAPBEXHLevel1 3" xfId="1038"/>
    <cellStyle name="SAPBEXHLevel1 4" xfId="1039"/>
    <cellStyle name="SAPBEXHLevel1 5" xfId="1040"/>
    <cellStyle name="SAPBEXHLevel1 6" xfId="1041"/>
    <cellStyle name="SAPBEXHLevel1 7" xfId="1042"/>
    <cellStyle name="SAPBEXHLevel1 8" xfId="1043"/>
    <cellStyle name="SAPBEXHLevel1 9" xfId="1044"/>
    <cellStyle name="SAPBEXHLevel1X" xfId="44"/>
    <cellStyle name="SAPBEXHLevel1X 10" xfId="1045"/>
    <cellStyle name="SAPBEXHLevel1X 11" xfId="1046"/>
    <cellStyle name="SAPBEXHLevel1X 12" xfId="1047"/>
    <cellStyle name="SAPBEXHLevel1X 2" xfId="1048"/>
    <cellStyle name="SAPBEXHLevel1X 2 10" xfId="1049"/>
    <cellStyle name="SAPBEXHLevel1X 2 2" xfId="1050"/>
    <cellStyle name="SAPBEXHLevel1X 2 3" xfId="1051"/>
    <cellStyle name="SAPBEXHLevel1X 2 4" xfId="1052"/>
    <cellStyle name="SAPBEXHLevel1X 2 5" xfId="1053"/>
    <cellStyle name="SAPBEXHLevel1X 2 6" xfId="1054"/>
    <cellStyle name="SAPBEXHLevel1X 2 7" xfId="1055"/>
    <cellStyle name="SAPBEXHLevel1X 2 8" xfId="1056"/>
    <cellStyle name="SAPBEXHLevel1X 2 9" xfId="1057"/>
    <cellStyle name="SAPBEXHLevel1X 3" xfId="1058"/>
    <cellStyle name="SAPBEXHLevel1X 4" xfId="1059"/>
    <cellStyle name="SAPBEXHLevel1X 5" xfId="1060"/>
    <cellStyle name="SAPBEXHLevel1X 6" xfId="1061"/>
    <cellStyle name="SAPBEXHLevel1X 7" xfId="1062"/>
    <cellStyle name="SAPBEXHLevel1X 8" xfId="1063"/>
    <cellStyle name="SAPBEXHLevel1X 9" xfId="1064"/>
    <cellStyle name="SAPBEXHLevel2" xfId="45"/>
    <cellStyle name="SAPBEXHLevel2 10" xfId="1065"/>
    <cellStyle name="SAPBEXHLevel2 11" xfId="1066"/>
    <cellStyle name="SAPBEXHLevel2 12" xfId="1067"/>
    <cellStyle name="SAPBEXHLevel2 2" xfId="1068"/>
    <cellStyle name="SAPBEXHLevel2 2 10" xfId="1069"/>
    <cellStyle name="SAPBEXHLevel2 2 2" xfId="1070"/>
    <cellStyle name="SAPBEXHLevel2 2 3" xfId="1071"/>
    <cellStyle name="SAPBEXHLevel2 2 4" xfId="1072"/>
    <cellStyle name="SAPBEXHLevel2 2 5" xfId="1073"/>
    <cellStyle name="SAPBEXHLevel2 2 6" xfId="1074"/>
    <cellStyle name="SAPBEXHLevel2 2 7" xfId="1075"/>
    <cellStyle name="SAPBEXHLevel2 2 8" xfId="1076"/>
    <cellStyle name="SAPBEXHLevel2 2 9" xfId="1077"/>
    <cellStyle name="SAPBEXHLevel2 3" xfId="1078"/>
    <cellStyle name="SAPBEXHLevel2 4" xfId="1079"/>
    <cellStyle name="SAPBEXHLevel2 5" xfId="1080"/>
    <cellStyle name="SAPBEXHLevel2 6" xfId="1081"/>
    <cellStyle name="SAPBEXHLevel2 7" xfId="1082"/>
    <cellStyle name="SAPBEXHLevel2 8" xfId="1083"/>
    <cellStyle name="SAPBEXHLevel2 9" xfId="1084"/>
    <cellStyle name="SAPBEXHLevel2X" xfId="46"/>
    <cellStyle name="SAPBEXHLevel2X 10" xfId="1085"/>
    <cellStyle name="SAPBEXHLevel2X 11" xfId="1086"/>
    <cellStyle name="SAPBEXHLevel2X 12" xfId="1087"/>
    <cellStyle name="SAPBEXHLevel2X 2" xfId="1088"/>
    <cellStyle name="SAPBEXHLevel2X 2 10" xfId="1089"/>
    <cellStyle name="SAPBEXHLevel2X 2 2" xfId="1090"/>
    <cellStyle name="SAPBEXHLevel2X 2 3" xfId="1091"/>
    <cellStyle name="SAPBEXHLevel2X 2 4" xfId="1092"/>
    <cellStyle name="SAPBEXHLevel2X 2 5" xfId="1093"/>
    <cellStyle name="SAPBEXHLevel2X 2 6" xfId="1094"/>
    <cellStyle name="SAPBEXHLevel2X 2 7" xfId="1095"/>
    <cellStyle name="SAPBEXHLevel2X 2 8" xfId="1096"/>
    <cellStyle name="SAPBEXHLevel2X 2 9" xfId="1097"/>
    <cellStyle name="SAPBEXHLevel2X 3" xfId="1098"/>
    <cellStyle name="SAPBEXHLevel2X 4" xfId="1099"/>
    <cellStyle name="SAPBEXHLevel2X 5" xfId="1100"/>
    <cellStyle name="SAPBEXHLevel2X 6" xfId="1101"/>
    <cellStyle name="SAPBEXHLevel2X 7" xfId="1102"/>
    <cellStyle name="SAPBEXHLevel2X 8" xfId="1103"/>
    <cellStyle name="SAPBEXHLevel2X 9" xfId="1104"/>
    <cellStyle name="SAPBEXHLevel3" xfId="47"/>
    <cellStyle name="SAPBEXHLevel3 10" xfId="1105"/>
    <cellStyle name="SAPBEXHLevel3 11" xfId="1106"/>
    <cellStyle name="SAPBEXHLevel3 12" xfId="1107"/>
    <cellStyle name="SAPBEXHLevel3 2" xfId="1108"/>
    <cellStyle name="SAPBEXHLevel3 2 10" xfId="1109"/>
    <cellStyle name="SAPBEXHLevel3 2 2" xfId="1110"/>
    <cellStyle name="SAPBEXHLevel3 2 3" xfId="1111"/>
    <cellStyle name="SAPBEXHLevel3 2 4" xfId="1112"/>
    <cellStyle name="SAPBEXHLevel3 2 5" xfId="1113"/>
    <cellStyle name="SAPBEXHLevel3 2 6" xfId="1114"/>
    <cellStyle name="SAPBEXHLevel3 2 7" xfId="1115"/>
    <cellStyle name="SAPBEXHLevel3 2 8" xfId="1116"/>
    <cellStyle name="SAPBEXHLevel3 2 9" xfId="1117"/>
    <cellStyle name="SAPBEXHLevel3 3" xfId="1118"/>
    <cellStyle name="SAPBEXHLevel3 4" xfId="1119"/>
    <cellStyle name="SAPBEXHLevel3 5" xfId="1120"/>
    <cellStyle name="SAPBEXHLevel3 6" xfId="1121"/>
    <cellStyle name="SAPBEXHLevel3 7" xfId="1122"/>
    <cellStyle name="SAPBEXHLevel3 8" xfId="1123"/>
    <cellStyle name="SAPBEXHLevel3 9" xfId="1124"/>
    <cellStyle name="SAPBEXHLevel3X" xfId="48"/>
    <cellStyle name="SAPBEXHLevel3X 10" xfId="1125"/>
    <cellStyle name="SAPBEXHLevel3X 11" xfId="1126"/>
    <cellStyle name="SAPBEXHLevel3X 12" xfId="1127"/>
    <cellStyle name="SAPBEXHLevel3X 2" xfId="1128"/>
    <cellStyle name="SAPBEXHLevel3X 2 10" xfId="1129"/>
    <cellStyle name="SAPBEXHLevel3X 2 2" xfId="1130"/>
    <cellStyle name="SAPBEXHLevel3X 2 3" xfId="1131"/>
    <cellStyle name="SAPBEXHLevel3X 2 4" xfId="1132"/>
    <cellStyle name="SAPBEXHLevel3X 2 5" xfId="1133"/>
    <cellStyle name="SAPBEXHLevel3X 2 6" xfId="1134"/>
    <cellStyle name="SAPBEXHLevel3X 2 7" xfId="1135"/>
    <cellStyle name="SAPBEXHLevel3X 2 8" xfId="1136"/>
    <cellStyle name="SAPBEXHLevel3X 2 9" xfId="1137"/>
    <cellStyle name="SAPBEXHLevel3X 3" xfId="1138"/>
    <cellStyle name="SAPBEXHLevel3X 4" xfId="1139"/>
    <cellStyle name="SAPBEXHLevel3X 5" xfId="1140"/>
    <cellStyle name="SAPBEXHLevel3X 6" xfId="1141"/>
    <cellStyle name="SAPBEXHLevel3X 7" xfId="1142"/>
    <cellStyle name="SAPBEXHLevel3X 8" xfId="1143"/>
    <cellStyle name="SAPBEXHLevel3X 9" xfId="1144"/>
    <cellStyle name="SAPBEXchaText" xfId="10"/>
    <cellStyle name="SAPBEXchaText 10" xfId="1145"/>
    <cellStyle name="SAPBEXchaText 11" xfId="1146"/>
    <cellStyle name="SAPBEXchaText 12" xfId="1147"/>
    <cellStyle name="SAPBEXchaText 2" xfId="1148"/>
    <cellStyle name="SAPBEXchaText 2 10" xfId="1149"/>
    <cellStyle name="SAPBEXchaText 2 11" xfId="1150"/>
    <cellStyle name="SAPBEXchaText 2 12" xfId="1151"/>
    <cellStyle name="SAPBEXchaText 2 2" xfId="1152"/>
    <cellStyle name="SAPBEXchaText 2 2 10" xfId="1153"/>
    <cellStyle name="SAPBEXchaText 2 2 2" xfId="1154"/>
    <cellStyle name="SAPBEXchaText 2 2 3" xfId="1155"/>
    <cellStyle name="SAPBEXchaText 2 2 4" xfId="1156"/>
    <cellStyle name="SAPBEXchaText 2 2 5" xfId="1157"/>
    <cellStyle name="SAPBEXchaText 2 2 6" xfId="1158"/>
    <cellStyle name="SAPBEXchaText 2 2 7" xfId="1159"/>
    <cellStyle name="SAPBEXchaText 2 2 8" xfId="1160"/>
    <cellStyle name="SAPBEXchaText 2 2 9" xfId="1161"/>
    <cellStyle name="SAPBEXchaText 2 3" xfId="1162"/>
    <cellStyle name="SAPBEXchaText 2 4" xfId="1163"/>
    <cellStyle name="SAPBEXchaText 2 5" xfId="1164"/>
    <cellStyle name="SAPBEXchaText 2 6" xfId="1165"/>
    <cellStyle name="SAPBEXchaText 2 7" xfId="1166"/>
    <cellStyle name="SAPBEXchaText 2 8" xfId="1167"/>
    <cellStyle name="SAPBEXchaText 2 9" xfId="1168"/>
    <cellStyle name="SAPBEXchaText 3" xfId="1169"/>
    <cellStyle name="SAPBEXchaText 3 10" xfId="1170"/>
    <cellStyle name="SAPBEXchaText 3 2" xfId="1171"/>
    <cellStyle name="SAPBEXchaText 3 3" xfId="1172"/>
    <cellStyle name="SAPBEXchaText 3 4" xfId="1173"/>
    <cellStyle name="SAPBEXchaText 3 5" xfId="1174"/>
    <cellStyle name="SAPBEXchaText 3 6" xfId="1175"/>
    <cellStyle name="SAPBEXchaText 3 7" xfId="1176"/>
    <cellStyle name="SAPBEXchaText 3 8" xfId="1177"/>
    <cellStyle name="SAPBEXchaText 3 9" xfId="1178"/>
    <cellStyle name="SAPBEXchaText 4" xfId="1179"/>
    <cellStyle name="SAPBEXchaText 5" xfId="1180"/>
    <cellStyle name="SAPBEXchaText 6" xfId="1181"/>
    <cellStyle name="SAPBEXchaText 7" xfId="1182"/>
    <cellStyle name="SAPBEXchaText 8" xfId="1183"/>
    <cellStyle name="SAPBEXchaText 9" xfId="1184"/>
    <cellStyle name="SAPBEXchaText_Výkaz 13-D3a _2011_jk" xfId="1185"/>
    <cellStyle name="SAPBEXinputData" xfId="1186"/>
    <cellStyle name="SAPBEXinputData 2" xfId="1187"/>
    <cellStyle name="SAPBEXItemHeader" xfId="1188"/>
    <cellStyle name="SAPBEXItemHeader 10" xfId="1189"/>
    <cellStyle name="SAPBEXItemHeader 11" xfId="1190"/>
    <cellStyle name="SAPBEXItemHeader 2" xfId="1191"/>
    <cellStyle name="SAPBEXItemHeader 2 10" xfId="1192"/>
    <cellStyle name="SAPBEXItemHeader 2 2" xfId="1193"/>
    <cellStyle name="SAPBEXItemHeader 2 3" xfId="1194"/>
    <cellStyle name="SAPBEXItemHeader 2 4" xfId="1195"/>
    <cellStyle name="SAPBEXItemHeader 2 5" xfId="1196"/>
    <cellStyle name="SAPBEXItemHeader 2 6" xfId="1197"/>
    <cellStyle name="SAPBEXItemHeader 2 7" xfId="1198"/>
    <cellStyle name="SAPBEXItemHeader 2 8" xfId="1199"/>
    <cellStyle name="SAPBEXItemHeader 2 9" xfId="1200"/>
    <cellStyle name="SAPBEXItemHeader 3" xfId="1201"/>
    <cellStyle name="SAPBEXItemHeader 4" xfId="1202"/>
    <cellStyle name="SAPBEXItemHeader 5" xfId="1203"/>
    <cellStyle name="SAPBEXItemHeader 6" xfId="1204"/>
    <cellStyle name="SAPBEXItemHeader 7" xfId="1205"/>
    <cellStyle name="SAPBEXItemHeader 8" xfId="1206"/>
    <cellStyle name="SAPBEXItemHeader 9" xfId="1207"/>
    <cellStyle name="SAPBEXresData" xfId="49"/>
    <cellStyle name="SAPBEXresData 10" xfId="1208"/>
    <cellStyle name="SAPBEXresData 11" xfId="1209"/>
    <cellStyle name="SAPBEXresData 12" xfId="1210"/>
    <cellStyle name="SAPBEXresData 2" xfId="1211"/>
    <cellStyle name="SAPBEXresData 2 10" xfId="1212"/>
    <cellStyle name="SAPBEXresData 2 2" xfId="1213"/>
    <cellStyle name="SAPBEXresData 2 3" xfId="1214"/>
    <cellStyle name="SAPBEXresData 2 4" xfId="1215"/>
    <cellStyle name="SAPBEXresData 2 5" xfId="1216"/>
    <cellStyle name="SAPBEXresData 2 6" xfId="1217"/>
    <cellStyle name="SAPBEXresData 2 7" xfId="1218"/>
    <cellStyle name="SAPBEXresData 2 8" xfId="1219"/>
    <cellStyle name="SAPBEXresData 2 9" xfId="1220"/>
    <cellStyle name="SAPBEXresData 3" xfId="1221"/>
    <cellStyle name="SAPBEXresData 4" xfId="1222"/>
    <cellStyle name="SAPBEXresData 5" xfId="1223"/>
    <cellStyle name="SAPBEXresData 6" xfId="1224"/>
    <cellStyle name="SAPBEXresData 7" xfId="1225"/>
    <cellStyle name="SAPBEXresData 8" xfId="1226"/>
    <cellStyle name="SAPBEXresData 9" xfId="1227"/>
    <cellStyle name="SAPBEXresDataEmph" xfId="50"/>
    <cellStyle name="SAPBEXresDataEmph 2" xfId="1228"/>
    <cellStyle name="SAPBEXresDataEmph 2 2" xfId="1229"/>
    <cellStyle name="SAPBEXresDataEmph 2 3" xfId="1230"/>
    <cellStyle name="SAPBEXresDataEmph 2 4" xfId="1231"/>
    <cellStyle name="SAPBEXresDataEmph 2 5" xfId="1232"/>
    <cellStyle name="SAPBEXresDataEmph 2 6" xfId="1233"/>
    <cellStyle name="SAPBEXresDataEmph 2 7" xfId="1234"/>
    <cellStyle name="SAPBEXresDataEmph 3" xfId="1235"/>
    <cellStyle name="SAPBEXresDataEmph 4" xfId="1236"/>
    <cellStyle name="SAPBEXresDataEmph 5" xfId="1237"/>
    <cellStyle name="SAPBEXresDataEmph 6" xfId="1238"/>
    <cellStyle name="SAPBEXresDataEmph 7" xfId="1239"/>
    <cellStyle name="SAPBEXresDataEmph 8" xfId="1240"/>
    <cellStyle name="SAPBEXresDataEmph 9" xfId="1241"/>
    <cellStyle name="SAPBEXresItem" xfId="51"/>
    <cellStyle name="SAPBEXresItem 10" xfId="1242"/>
    <cellStyle name="SAPBEXresItem 11" xfId="1243"/>
    <cellStyle name="SAPBEXresItem 12" xfId="1244"/>
    <cellStyle name="SAPBEXresItem 2" xfId="1245"/>
    <cellStyle name="SAPBEXresItem 2 10" xfId="1246"/>
    <cellStyle name="SAPBEXresItem 2 2" xfId="1247"/>
    <cellStyle name="SAPBEXresItem 2 3" xfId="1248"/>
    <cellStyle name="SAPBEXresItem 2 4" xfId="1249"/>
    <cellStyle name="SAPBEXresItem 2 5" xfId="1250"/>
    <cellStyle name="SAPBEXresItem 2 6" xfId="1251"/>
    <cellStyle name="SAPBEXresItem 2 7" xfId="1252"/>
    <cellStyle name="SAPBEXresItem 2 8" xfId="1253"/>
    <cellStyle name="SAPBEXresItem 2 9" xfId="1254"/>
    <cellStyle name="SAPBEXresItem 3" xfId="1255"/>
    <cellStyle name="SAPBEXresItem 4" xfId="1256"/>
    <cellStyle name="SAPBEXresItem 5" xfId="1257"/>
    <cellStyle name="SAPBEXresItem 6" xfId="1258"/>
    <cellStyle name="SAPBEXresItem 7" xfId="1259"/>
    <cellStyle name="SAPBEXresItem 8" xfId="1260"/>
    <cellStyle name="SAPBEXresItem 9" xfId="1261"/>
    <cellStyle name="SAPBEXresItemX" xfId="52"/>
    <cellStyle name="SAPBEXresItemX 10" xfId="1262"/>
    <cellStyle name="SAPBEXresItemX 11" xfId="1263"/>
    <cellStyle name="SAPBEXresItemX 12" xfId="1264"/>
    <cellStyle name="SAPBEXresItemX 2" xfId="1265"/>
    <cellStyle name="SAPBEXresItemX 2 10" xfId="1266"/>
    <cellStyle name="SAPBEXresItemX 2 2" xfId="1267"/>
    <cellStyle name="SAPBEXresItemX 2 3" xfId="1268"/>
    <cellStyle name="SAPBEXresItemX 2 4" xfId="1269"/>
    <cellStyle name="SAPBEXresItemX 2 5" xfId="1270"/>
    <cellStyle name="SAPBEXresItemX 2 6" xfId="1271"/>
    <cellStyle name="SAPBEXresItemX 2 7" xfId="1272"/>
    <cellStyle name="SAPBEXresItemX 2 8" xfId="1273"/>
    <cellStyle name="SAPBEXresItemX 2 9" xfId="1274"/>
    <cellStyle name="SAPBEXresItemX 3" xfId="1275"/>
    <cellStyle name="SAPBEXresItemX 4" xfId="1276"/>
    <cellStyle name="SAPBEXresItemX 5" xfId="1277"/>
    <cellStyle name="SAPBEXresItemX 6" xfId="1278"/>
    <cellStyle name="SAPBEXresItemX 7" xfId="1279"/>
    <cellStyle name="SAPBEXresItemX 8" xfId="1280"/>
    <cellStyle name="SAPBEXresItemX 9" xfId="1281"/>
    <cellStyle name="SAPBEXstdData" xfId="11"/>
    <cellStyle name="SAPBEXstdData 10" xfId="1282"/>
    <cellStyle name="SAPBEXstdData 11" xfId="1283"/>
    <cellStyle name="SAPBEXstdData 12" xfId="1284"/>
    <cellStyle name="SAPBEXstdData 2" xfId="1285"/>
    <cellStyle name="SAPBEXstdData 2 10" xfId="1286"/>
    <cellStyle name="SAPBEXstdData 2 11" xfId="1287"/>
    <cellStyle name="SAPBEXstdData 2 12" xfId="1288"/>
    <cellStyle name="SAPBEXstdData 2 2" xfId="1289"/>
    <cellStyle name="SAPBEXstdData 2 2 10" xfId="1290"/>
    <cellStyle name="SAPBEXstdData 2 2 2" xfId="1291"/>
    <cellStyle name="SAPBEXstdData 2 2 3" xfId="1292"/>
    <cellStyle name="SAPBEXstdData 2 2 4" xfId="1293"/>
    <cellStyle name="SAPBEXstdData 2 2 5" xfId="1294"/>
    <cellStyle name="SAPBEXstdData 2 2 6" xfId="1295"/>
    <cellStyle name="SAPBEXstdData 2 2 7" xfId="1296"/>
    <cellStyle name="SAPBEXstdData 2 2 8" xfId="1297"/>
    <cellStyle name="SAPBEXstdData 2 2 9" xfId="1298"/>
    <cellStyle name="SAPBEXstdData 2 3" xfId="1299"/>
    <cellStyle name="SAPBEXstdData 2 4" xfId="1300"/>
    <cellStyle name="SAPBEXstdData 2 5" xfId="1301"/>
    <cellStyle name="SAPBEXstdData 2 6" xfId="1302"/>
    <cellStyle name="SAPBEXstdData 2 7" xfId="1303"/>
    <cellStyle name="SAPBEXstdData 2 8" xfId="1304"/>
    <cellStyle name="SAPBEXstdData 2 9" xfId="1305"/>
    <cellStyle name="SAPBEXstdData 3" xfId="1306"/>
    <cellStyle name="SAPBEXstdData 3 10" xfId="1307"/>
    <cellStyle name="SAPBEXstdData 3 2" xfId="1308"/>
    <cellStyle name="SAPBEXstdData 3 3" xfId="1309"/>
    <cellStyle name="SAPBEXstdData 3 4" xfId="1310"/>
    <cellStyle name="SAPBEXstdData 3 5" xfId="1311"/>
    <cellStyle name="SAPBEXstdData 3 6" xfId="1312"/>
    <cellStyle name="SAPBEXstdData 3 7" xfId="1313"/>
    <cellStyle name="SAPBEXstdData 3 8" xfId="1314"/>
    <cellStyle name="SAPBEXstdData 3 9" xfId="1315"/>
    <cellStyle name="SAPBEXstdData 4" xfId="1316"/>
    <cellStyle name="SAPBEXstdData 5" xfId="1317"/>
    <cellStyle name="SAPBEXstdData 6" xfId="1318"/>
    <cellStyle name="SAPBEXstdData 7" xfId="1319"/>
    <cellStyle name="SAPBEXstdData 8" xfId="1320"/>
    <cellStyle name="SAPBEXstdData 9" xfId="1321"/>
    <cellStyle name="SAPBEXstdDataEmph" xfId="53"/>
    <cellStyle name="SAPBEXstdDataEmph 10" xfId="1322"/>
    <cellStyle name="SAPBEXstdDataEmph 11" xfId="1323"/>
    <cellStyle name="SAPBEXstdDataEmph 12" xfId="1324"/>
    <cellStyle name="SAPBEXstdDataEmph 2" xfId="1325"/>
    <cellStyle name="SAPBEXstdDataEmph 2 10" xfId="1326"/>
    <cellStyle name="SAPBEXstdDataEmph 2 2" xfId="1327"/>
    <cellStyle name="SAPBEXstdDataEmph 2 3" xfId="1328"/>
    <cellStyle name="SAPBEXstdDataEmph 2 4" xfId="1329"/>
    <cellStyle name="SAPBEXstdDataEmph 2 5" xfId="1330"/>
    <cellStyle name="SAPBEXstdDataEmph 2 6" xfId="1331"/>
    <cellStyle name="SAPBEXstdDataEmph 2 7" xfId="1332"/>
    <cellStyle name="SAPBEXstdDataEmph 2 8" xfId="1333"/>
    <cellStyle name="SAPBEXstdDataEmph 2 9" xfId="1334"/>
    <cellStyle name="SAPBEXstdDataEmph 3" xfId="1335"/>
    <cellStyle name="SAPBEXstdDataEmph 4" xfId="1336"/>
    <cellStyle name="SAPBEXstdDataEmph 5" xfId="1337"/>
    <cellStyle name="SAPBEXstdDataEmph 6" xfId="1338"/>
    <cellStyle name="SAPBEXstdDataEmph 7" xfId="1339"/>
    <cellStyle name="SAPBEXstdDataEmph 8" xfId="1340"/>
    <cellStyle name="SAPBEXstdDataEmph 9" xfId="1341"/>
    <cellStyle name="SAPBEXstdItem" xfId="12"/>
    <cellStyle name="SAPBEXstdItem 10" xfId="1342"/>
    <cellStyle name="SAPBEXstdItem 11" xfId="1343"/>
    <cellStyle name="SAPBEXstdItem 12" xfId="1344"/>
    <cellStyle name="SAPBEXstdItem 2" xfId="1345"/>
    <cellStyle name="SAPBEXstdItem 2 10" xfId="1346"/>
    <cellStyle name="SAPBEXstdItem 2 11" xfId="1347"/>
    <cellStyle name="SAPBEXstdItem 2 12" xfId="1348"/>
    <cellStyle name="SAPBEXstdItem 2 2" xfId="1349"/>
    <cellStyle name="SAPBEXstdItem 2 2 10" xfId="1350"/>
    <cellStyle name="SAPBEXstdItem 2 2 2" xfId="1351"/>
    <cellStyle name="SAPBEXstdItem 2 2 3" xfId="1352"/>
    <cellStyle name="SAPBEXstdItem 2 2 4" xfId="1353"/>
    <cellStyle name="SAPBEXstdItem 2 2 5" xfId="1354"/>
    <cellStyle name="SAPBEXstdItem 2 2 6" xfId="1355"/>
    <cellStyle name="SAPBEXstdItem 2 2 7" xfId="1356"/>
    <cellStyle name="SAPBEXstdItem 2 2 8" xfId="1357"/>
    <cellStyle name="SAPBEXstdItem 2 2 9" xfId="1358"/>
    <cellStyle name="SAPBEXstdItem 2 3" xfId="1359"/>
    <cellStyle name="SAPBEXstdItem 2 4" xfId="1360"/>
    <cellStyle name="SAPBEXstdItem 2 5" xfId="1361"/>
    <cellStyle name="SAPBEXstdItem 2 6" xfId="1362"/>
    <cellStyle name="SAPBEXstdItem 2 7" xfId="1363"/>
    <cellStyle name="SAPBEXstdItem 2 8" xfId="1364"/>
    <cellStyle name="SAPBEXstdItem 2 9" xfId="1365"/>
    <cellStyle name="SAPBEXstdItem 3" xfId="1366"/>
    <cellStyle name="SAPBEXstdItem 3 10" xfId="1367"/>
    <cellStyle name="SAPBEXstdItem 3 2" xfId="1368"/>
    <cellStyle name="SAPBEXstdItem 3 3" xfId="1369"/>
    <cellStyle name="SAPBEXstdItem 3 4" xfId="1370"/>
    <cellStyle name="SAPBEXstdItem 3 5" xfId="1371"/>
    <cellStyle name="SAPBEXstdItem 3 6" xfId="1372"/>
    <cellStyle name="SAPBEXstdItem 3 7" xfId="1373"/>
    <cellStyle name="SAPBEXstdItem 3 8" xfId="1374"/>
    <cellStyle name="SAPBEXstdItem 3 9" xfId="1375"/>
    <cellStyle name="SAPBEXstdItem 4" xfId="1376"/>
    <cellStyle name="SAPBEXstdItem 4 2" xfId="1377"/>
    <cellStyle name="SAPBEXstdItem 5" xfId="1378"/>
    <cellStyle name="SAPBEXstdItem 6" xfId="1379"/>
    <cellStyle name="SAPBEXstdItem 7" xfId="1380"/>
    <cellStyle name="SAPBEXstdItem 8" xfId="1381"/>
    <cellStyle name="SAPBEXstdItem 9" xfId="1382"/>
    <cellStyle name="SAPBEXstdItem_Výkaz 13-D3a _2011_jk" xfId="1383"/>
    <cellStyle name="SAPBEXstdItemX" xfId="54"/>
    <cellStyle name="SAPBEXstdItemX 10" xfId="1384"/>
    <cellStyle name="SAPBEXstdItemX 11" xfId="1385"/>
    <cellStyle name="SAPBEXstdItemX 12" xfId="1386"/>
    <cellStyle name="SAPBEXstdItemX 13" xfId="1387"/>
    <cellStyle name="SAPBEXstdItemX 2" xfId="1388"/>
    <cellStyle name="SAPBEXstdItemX 2 10" xfId="1389"/>
    <cellStyle name="SAPBEXstdItemX 2 11" xfId="1390"/>
    <cellStyle name="SAPBEXstdItemX 2 2" xfId="1391"/>
    <cellStyle name="SAPBEXstdItemX 2 2 10" xfId="1392"/>
    <cellStyle name="SAPBEXstdItemX 2 2 2" xfId="1393"/>
    <cellStyle name="SAPBEXstdItemX 2 2 3" xfId="1394"/>
    <cellStyle name="SAPBEXstdItemX 2 2 4" xfId="1395"/>
    <cellStyle name="SAPBEXstdItemX 2 2 5" xfId="1396"/>
    <cellStyle name="SAPBEXstdItemX 2 2 6" xfId="1397"/>
    <cellStyle name="SAPBEXstdItemX 2 2 7" xfId="1398"/>
    <cellStyle name="SAPBEXstdItemX 2 2 8" xfId="1399"/>
    <cellStyle name="SAPBEXstdItemX 2 2 9" xfId="1400"/>
    <cellStyle name="SAPBEXstdItemX 2 3" xfId="1401"/>
    <cellStyle name="SAPBEXstdItemX 2 4" xfId="1402"/>
    <cellStyle name="SAPBEXstdItemX 2 5" xfId="1403"/>
    <cellStyle name="SAPBEXstdItemX 2 6" xfId="1404"/>
    <cellStyle name="SAPBEXstdItemX 2 7" xfId="1405"/>
    <cellStyle name="SAPBEXstdItemX 2 8" xfId="1406"/>
    <cellStyle name="SAPBEXstdItemX 2 9" xfId="1407"/>
    <cellStyle name="SAPBEXstdItemX 3" xfId="1408"/>
    <cellStyle name="SAPBEXstdItemX 3 10" xfId="1409"/>
    <cellStyle name="SAPBEXstdItemX 3 2" xfId="1410"/>
    <cellStyle name="SAPBEXstdItemX 3 3" xfId="1411"/>
    <cellStyle name="SAPBEXstdItemX 3 4" xfId="1412"/>
    <cellStyle name="SAPBEXstdItemX 3 5" xfId="1413"/>
    <cellStyle name="SAPBEXstdItemX 3 6" xfId="1414"/>
    <cellStyle name="SAPBEXstdItemX 3 7" xfId="1415"/>
    <cellStyle name="SAPBEXstdItemX 3 8" xfId="1416"/>
    <cellStyle name="SAPBEXstdItemX 3 9" xfId="1417"/>
    <cellStyle name="SAPBEXstdItemX 4" xfId="1418"/>
    <cellStyle name="SAPBEXstdItemX 5" xfId="1419"/>
    <cellStyle name="SAPBEXstdItemX 6" xfId="1420"/>
    <cellStyle name="SAPBEXstdItemX 7" xfId="1421"/>
    <cellStyle name="SAPBEXstdItemX 8" xfId="1422"/>
    <cellStyle name="SAPBEXstdItemX 9" xfId="1423"/>
    <cellStyle name="SAPBEXstdItemX_Výkaz 13-D3a _2011_jk" xfId="1424"/>
    <cellStyle name="SAPBEXtitle" xfId="55"/>
    <cellStyle name="SAPBEXtitle 2" xfId="1425"/>
    <cellStyle name="SAPBEXtitle 3" xfId="1426"/>
    <cellStyle name="SAPBEXtitle_Výkaz 13-D3a _2011_jk" xfId="1427"/>
    <cellStyle name="SAPBEXunassignedItem" xfId="1428"/>
    <cellStyle name="SAPBEXunassignedItem 2" xfId="1429"/>
    <cellStyle name="SAPBEXunassignedItem 2 2" xfId="1430"/>
    <cellStyle name="SAPBEXunassignedItem 2 3" xfId="1431"/>
    <cellStyle name="SAPBEXunassignedItem 2 4" xfId="1432"/>
    <cellStyle name="SAPBEXunassignedItem 2 5" xfId="1433"/>
    <cellStyle name="SAPBEXunassignedItem 2 6" xfId="1434"/>
    <cellStyle name="SAPBEXunassignedItem 2 7" xfId="1435"/>
    <cellStyle name="SAPBEXunassignedItem 3" xfId="1436"/>
    <cellStyle name="SAPBEXunassignedItem 4" xfId="1437"/>
    <cellStyle name="SAPBEXunassignedItem 5" xfId="1438"/>
    <cellStyle name="SAPBEXunassignedItem 6" xfId="1439"/>
    <cellStyle name="SAPBEXunassignedItem 7" xfId="1440"/>
    <cellStyle name="SAPBEXunassignedItem 8" xfId="1441"/>
    <cellStyle name="SAPBEXundefined" xfId="56"/>
    <cellStyle name="SAPBEXundefined 10" xfId="1442"/>
    <cellStyle name="SAPBEXundefined 11" xfId="1443"/>
    <cellStyle name="SAPBEXundefined 12" xfId="1444"/>
    <cellStyle name="SAPBEXundefined 2" xfId="1445"/>
    <cellStyle name="SAPBEXundefined 2 10" xfId="1446"/>
    <cellStyle name="SAPBEXundefined 2 2" xfId="1447"/>
    <cellStyle name="SAPBEXundefined 2 3" xfId="1448"/>
    <cellStyle name="SAPBEXundefined 2 4" xfId="1449"/>
    <cellStyle name="SAPBEXundefined 2 5" xfId="1450"/>
    <cellStyle name="SAPBEXundefined 2 6" xfId="1451"/>
    <cellStyle name="SAPBEXundefined 2 7" xfId="1452"/>
    <cellStyle name="SAPBEXundefined 2 8" xfId="1453"/>
    <cellStyle name="SAPBEXundefined 2 9" xfId="1454"/>
    <cellStyle name="SAPBEXundefined 3" xfId="1455"/>
    <cellStyle name="SAPBEXundefined 4" xfId="1456"/>
    <cellStyle name="SAPBEXundefined 5" xfId="1457"/>
    <cellStyle name="SAPBEXundefined 6" xfId="1458"/>
    <cellStyle name="SAPBEXundefined 7" xfId="1459"/>
    <cellStyle name="SAPBEXundefined 8" xfId="1460"/>
    <cellStyle name="SAPBEXundefined 9" xfId="1461"/>
    <cellStyle name="Sheet Title" xfId="1462"/>
    <cellStyle name="Správně 2" xfId="1463"/>
    <cellStyle name="Správně 3" xfId="1464"/>
    <cellStyle name="Styl 1" xfId="1465"/>
    <cellStyle name="Subtotal" xfId="1466"/>
    <cellStyle name="Text upozornění 2" xfId="1467"/>
    <cellStyle name="Vstup 2" xfId="1468"/>
    <cellStyle name="Vstup 2 10" xfId="1469"/>
    <cellStyle name="Vstup 2 11" xfId="1470"/>
    <cellStyle name="Vstup 2 2" xfId="1471"/>
    <cellStyle name="Vstup 2 2 10" xfId="1472"/>
    <cellStyle name="Vstup 2 2 2" xfId="1473"/>
    <cellStyle name="Vstup 2 2 3" xfId="1474"/>
    <cellStyle name="Vstup 2 2 4" xfId="1475"/>
    <cellStyle name="Vstup 2 2 5" xfId="1476"/>
    <cellStyle name="Vstup 2 2 6" xfId="1477"/>
    <cellStyle name="Vstup 2 2 7" xfId="1478"/>
    <cellStyle name="Vstup 2 2 8" xfId="1479"/>
    <cellStyle name="Vstup 2 2 9" xfId="1480"/>
    <cellStyle name="Vstup 2 3" xfId="1481"/>
    <cellStyle name="Vstup 2 4" xfId="1482"/>
    <cellStyle name="Vstup 2 5" xfId="1483"/>
    <cellStyle name="Vstup 2 6" xfId="1484"/>
    <cellStyle name="Vstup 2 7" xfId="1485"/>
    <cellStyle name="Vstup 2 8" xfId="1486"/>
    <cellStyle name="Vstup 2 9" xfId="1487"/>
    <cellStyle name="Výpočet 2" xfId="1488"/>
    <cellStyle name="Výpočet 2 10" xfId="1489"/>
    <cellStyle name="Výpočet 2 11" xfId="1490"/>
    <cellStyle name="Výpočet 2 2" xfId="1491"/>
    <cellStyle name="Výpočet 2 2 10" xfId="1492"/>
    <cellStyle name="Výpočet 2 2 2" xfId="1493"/>
    <cellStyle name="Výpočet 2 2 3" xfId="1494"/>
    <cellStyle name="Výpočet 2 2 4" xfId="1495"/>
    <cellStyle name="Výpočet 2 2 5" xfId="1496"/>
    <cellStyle name="Výpočet 2 2 6" xfId="1497"/>
    <cellStyle name="Výpočet 2 2 7" xfId="1498"/>
    <cellStyle name="Výpočet 2 2 8" xfId="1499"/>
    <cellStyle name="Výpočet 2 2 9" xfId="1500"/>
    <cellStyle name="Výpočet 2 3" xfId="1501"/>
    <cellStyle name="Výpočet 2 4" xfId="1502"/>
    <cellStyle name="Výpočet 2 5" xfId="1503"/>
    <cellStyle name="Výpočet 2 6" xfId="1504"/>
    <cellStyle name="Výpočet 2 7" xfId="1505"/>
    <cellStyle name="Výpočet 2 8" xfId="1506"/>
    <cellStyle name="Výpočet 2 9" xfId="1507"/>
    <cellStyle name="Výstup 2" xfId="1508"/>
    <cellStyle name="Výstup 2 10" xfId="1509"/>
    <cellStyle name="Výstup 2 11" xfId="1510"/>
    <cellStyle name="Výstup 2 2" xfId="1511"/>
    <cellStyle name="Výstup 2 2 10" xfId="1512"/>
    <cellStyle name="Výstup 2 2 2" xfId="1513"/>
    <cellStyle name="Výstup 2 2 3" xfId="1514"/>
    <cellStyle name="Výstup 2 2 4" xfId="1515"/>
    <cellStyle name="Výstup 2 2 5" xfId="1516"/>
    <cellStyle name="Výstup 2 2 6" xfId="1517"/>
    <cellStyle name="Výstup 2 2 7" xfId="1518"/>
    <cellStyle name="Výstup 2 2 8" xfId="1519"/>
    <cellStyle name="Výstup 2 2 9" xfId="1520"/>
    <cellStyle name="Výstup 2 3" xfId="1521"/>
    <cellStyle name="Výstup 2 4" xfId="1522"/>
    <cellStyle name="Výstup 2 5" xfId="1523"/>
    <cellStyle name="Výstup 2 6" xfId="1524"/>
    <cellStyle name="Výstup 2 7" xfId="1525"/>
    <cellStyle name="Výstup 2 8" xfId="1526"/>
    <cellStyle name="Výstup 2 9" xfId="1527"/>
    <cellStyle name="Vysvětlující text 2" xfId="1528"/>
    <cellStyle name="Záhlaví 1" xfId="86"/>
    <cellStyle name="Záhlaví 2" xfId="87"/>
    <cellStyle name="Zvýraznění 1 2" xfId="1529"/>
    <cellStyle name="Zvýraznění 2 2" xfId="1530"/>
    <cellStyle name="Zvýraznění 3 2" xfId="1531"/>
    <cellStyle name="Zvýraznění 4 2" xfId="1532"/>
    <cellStyle name="Zvýraznění 5 2" xfId="1533"/>
    <cellStyle name="Zvýraznění 6 2" xfId="1534"/>
  </cellStyles>
  <dxfs count="0"/>
  <tableStyles count="0" defaultTableStyle="TableStyleMedium2" defaultPivotStyle="PivotStyleLight16"/>
  <colors>
    <mruColors>
      <color rgb="FFFFFFCC"/>
      <color rgb="FFDDFAFB"/>
      <color rgb="FFCEF8FA"/>
      <color rgb="FF79C1D5"/>
      <color rgb="FFFFCC66"/>
      <color rgb="FFFFFF66"/>
      <color rgb="FFFFFF99"/>
      <color rgb="FFFFCCFF"/>
      <color rgb="FF0000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'3.2'!$E$28</c:f>
              <c:strCache>
                <c:ptCount val="1"/>
                <c:pt idx="0">
                  <c:v>Do ČR</c:v>
                </c:pt>
              </c:strCache>
            </c:strRef>
          </c:tx>
          <c:invertIfNegative val="0"/>
          <c:cat>
            <c:strRef>
              <c:f>'3.2'!$D$29:$D$40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'3.2'!$E$29:$E$40</c:f>
              <c:numCache>
                <c:formatCode>#,##0.0</c:formatCode>
                <c:ptCount val="12"/>
                <c:pt idx="0">
                  <c:v>3953.8865949906567</c:v>
                </c:pt>
                <c:pt idx="1">
                  <c:v>3589.3981260973706</c:v>
                </c:pt>
                <c:pt idx="2">
                  <c:v>3721.6796563444259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DC4-49AB-B1D3-D3194406E607}"/>
            </c:ext>
          </c:extLst>
        </c:ser>
        <c:ser>
          <c:idx val="1"/>
          <c:order val="1"/>
          <c:tx>
            <c:strRef>
              <c:f>'3.2'!$F$28</c:f>
              <c:strCache>
                <c:ptCount val="1"/>
                <c:pt idx="0">
                  <c:v>Z ČR</c:v>
                </c:pt>
              </c:strCache>
            </c:strRef>
          </c:tx>
          <c:invertIfNegative val="0"/>
          <c:cat>
            <c:strRef>
              <c:f>'3.2'!$D$29:$D$40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'3.2'!$F$29:$F$40</c:f>
              <c:numCache>
                <c:formatCode>#,##0.0</c:formatCode>
                <c:ptCount val="12"/>
                <c:pt idx="0">
                  <c:v>-3516.6692237756142</c:v>
                </c:pt>
                <c:pt idx="1">
                  <c:v>-3031.6268481559036</c:v>
                </c:pt>
                <c:pt idx="2">
                  <c:v>-3462.2777269387129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DC4-49AB-B1D3-D3194406E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089280"/>
        <c:axId val="145090816"/>
      </c:barChart>
      <c:catAx>
        <c:axId val="145089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45090816"/>
        <c:crosses val="autoZero"/>
        <c:auto val="1"/>
        <c:lblAlgn val="ctr"/>
        <c:lblOffset val="100"/>
        <c:noMultiLvlLbl val="0"/>
      </c:catAx>
      <c:valAx>
        <c:axId val="1450908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450892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EAA-4434-9EDB-79B35337C27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3EAA-4434-9EDB-79B35337C276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3EAA-4434-9EDB-79B35337C276}"/>
              </c:ext>
            </c:extLst>
          </c:dPt>
          <c:cat>
            <c:strRef>
              <c:f>'4.3'!$H$47:$H$49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'4.3'!$I$47:$I$49</c:f>
              <c:numCache>
                <c:formatCode>#,##0</c:formatCode>
                <c:ptCount val="3"/>
                <c:pt idx="0">
                  <c:v>35453.684319618449</c:v>
                </c:pt>
                <c:pt idx="1">
                  <c:v>19975.167640131076</c:v>
                </c:pt>
                <c:pt idx="2">
                  <c:v>29649.580946156148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EAA-4434-9EDB-79B35337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679808"/>
        <c:axId val="160681344"/>
      </c:barChart>
      <c:catAx>
        <c:axId val="160679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0681344"/>
        <c:crosses val="autoZero"/>
        <c:auto val="1"/>
        <c:lblAlgn val="ctr"/>
        <c:lblOffset val="100"/>
        <c:noMultiLvlLbl val="0"/>
      </c:catAx>
      <c:valAx>
        <c:axId val="1606813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</a:t>
                </a:r>
                <a:r>
                  <a:rPr lang="en-US" b="0"/>
                  <a:t>potřeba plynu (tis.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06798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'5.1'!$B$44</c:f>
              <c:strCache>
                <c:ptCount val="1"/>
                <c:pt idx="0">
                  <c:v>Leden</c:v>
                </c:pt>
              </c:strCache>
            </c:strRef>
          </c:tx>
          <c:invertIfNegative val="0"/>
          <c:cat>
            <c:numRef>
              <c:f>'5.1'!$C$43:$D$43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'5.1'!$C$44:$D$44</c:f>
              <c:numCache>
                <c:formatCode>#,##0</c:formatCode>
                <c:ptCount val="2"/>
                <c:pt idx="0">
                  <c:v>1216732.1244530992</c:v>
                </c:pt>
                <c:pt idx="1">
                  <c:v>1283818.7262119513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AAC-426C-8CB5-97DB8CC20E85}"/>
            </c:ext>
          </c:extLst>
        </c:ser>
        <c:ser>
          <c:idx val="1"/>
          <c:order val="1"/>
          <c:tx>
            <c:strRef>
              <c:f>'5.1'!$B$45</c:f>
              <c:strCache>
                <c:ptCount val="1"/>
                <c:pt idx="0">
                  <c:v>Únor</c:v>
                </c:pt>
              </c:strCache>
            </c:strRef>
          </c:tx>
          <c:invertIfNegative val="0"/>
          <c:cat>
            <c:numRef>
              <c:f>'5.1'!$C$43:$D$43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'5.1'!$C$45:$D$45</c:f>
              <c:numCache>
                <c:formatCode>#,##0</c:formatCode>
                <c:ptCount val="2"/>
                <c:pt idx="0">
                  <c:v>975541.25988720066</c:v>
                </c:pt>
                <c:pt idx="1">
                  <c:v>1003443.0091398485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AAC-426C-8CB5-97DB8CC20E85}"/>
            </c:ext>
          </c:extLst>
        </c:ser>
        <c:ser>
          <c:idx val="2"/>
          <c:order val="2"/>
          <c:tx>
            <c:strRef>
              <c:f>'5.1'!$B$46</c:f>
              <c:strCache>
                <c:ptCount val="1"/>
                <c:pt idx="0">
                  <c:v>Březen</c:v>
                </c:pt>
              </c:strCache>
            </c:strRef>
          </c:tx>
          <c:invertIfNegative val="0"/>
          <c:cat>
            <c:numRef>
              <c:f>'5.1'!$C$43:$D$43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'5.1'!$C$46:$D$46</c:f>
              <c:numCache>
                <c:formatCode>#,##0</c:formatCode>
                <c:ptCount val="2"/>
                <c:pt idx="0">
                  <c:v>919136.79822659749</c:v>
                </c:pt>
                <c:pt idx="1">
                  <c:v>844298.2305204533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AAC-426C-8CB5-97DB8CC20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5898112"/>
        <c:axId val="145899904"/>
      </c:barChart>
      <c:catAx>
        <c:axId val="14589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45899904"/>
        <c:crosses val="autoZero"/>
        <c:auto val="1"/>
        <c:lblAlgn val="ctr"/>
        <c:lblOffset val="100"/>
        <c:noMultiLvlLbl val="0"/>
      </c:catAx>
      <c:valAx>
        <c:axId val="1458999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Spotřeba plynu (tis.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458981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26632910668183"/>
          <c:y val="0.33896038206238555"/>
          <c:w val="0.16691769114691726"/>
          <c:h val="0.342419700944769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'5.1'!$H$44</c:f>
              <c:strCache>
                <c:ptCount val="1"/>
                <c:pt idx="0">
                  <c:v>Leden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'5.1'!$I$43:$J$43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'5.1'!$I$44:$J$44</c:f>
              <c:numCache>
                <c:formatCode>0.0%</c:formatCode>
                <c:ptCount val="2"/>
                <c:pt idx="0">
                  <c:v>0.39105487642561532</c:v>
                </c:pt>
                <c:pt idx="1">
                  <c:v>0.40996140588173635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E2-466B-A37D-841994DB4915}"/>
            </c:ext>
          </c:extLst>
        </c:ser>
        <c:ser>
          <c:idx val="1"/>
          <c:order val="1"/>
          <c:tx>
            <c:strRef>
              <c:f>'5.1'!$H$45</c:f>
              <c:strCache>
                <c:ptCount val="1"/>
                <c:pt idx="0">
                  <c:v>Únor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'5.1'!$I$43:$J$43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'5.1'!$I$45:$J$45</c:f>
              <c:numCache>
                <c:formatCode>0.0%</c:formatCode>
                <c:ptCount val="2"/>
                <c:pt idx="0">
                  <c:v>0.31353669321811634</c:v>
                </c:pt>
                <c:pt idx="1">
                  <c:v>0.32042912161203119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1E2-466B-A37D-841994DB4915}"/>
            </c:ext>
          </c:extLst>
        </c:ser>
        <c:ser>
          <c:idx val="2"/>
          <c:order val="2"/>
          <c:tx>
            <c:strRef>
              <c:f>'5.1'!$H$46</c:f>
              <c:strCache>
                <c:ptCount val="1"/>
                <c:pt idx="0">
                  <c:v>Březen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'5.1'!$I$43:$J$43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'5.1'!$I$46:$J$46</c:f>
              <c:numCache>
                <c:formatCode>0.0%</c:formatCode>
                <c:ptCount val="2"/>
                <c:pt idx="0">
                  <c:v>0.29540843035626835</c:v>
                </c:pt>
                <c:pt idx="1">
                  <c:v>0.26960947250623241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1E2-466B-A37D-841994DB4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5940864"/>
        <c:axId val="145942784"/>
      </c:barChart>
      <c:catAx>
        <c:axId val="145940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45942784"/>
        <c:crosses val="autoZero"/>
        <c:auto val="1"/>
        <c:lblAlgn val="ctr"/>
        <c:lblOffset val="100"/>
        <c:noMultiLvlLbl val="0"/>
      </c:catAx>
      <c:valAx>
        <c:axId val="14594278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459408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'5.2'!$B$43</c:f>
              <c:strCache>
                <c:ptCount val="1"/>
                <c:pt idx="0">
                  <c:v>Leden</c:v>
                </c:pt>
              </c:strCache>
            </c:strRef>
          </c:tx>
          <c:invertIfNegative val="0"/>
          <c:cat>
            <c:numRef>
              <c:f>'5.2'!$C$42:$D$42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'5.2'!$C$43:$D$43</c:f>
              <c:numCache>
                <c:formatCode>#,##0</c:formatCode>
                <c:ptCount val="2"/>
                <c:pt idx="0">
                  <c:v>136917.21535539071</c:v>
                </c:pt>
                <c:pt idx="1">
                  <c:v>154094.52315426135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C2B-489A-AC92-55573FC6C8F1}"/>
            </c:ext>
          </c:extLst>
        </c:ser>
        <c:ser>
          <c:idx val="1"/>
          <c:order val="1"/>
          <c:tx>
            <c:strRef>
              <c:f>'5.2'!$B$44</c:f>
              <c:strCache>
                <c:ptCount val="1"/>
                <c:pt idx="0">
                  <c:v>Únor</c:v>
                </c:pt>
              </c:strCache>
            </c:strRef>
          </c:tx>
          <c:invertIfNegative val="0"/>
          <c:cat>
            <c:numRef>
              <c:f>'5.2'!$C$42:$D$42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'5.2'!$C$44:$D$44</c:f>
              <c:numCache>
                <c:formatCode>#,##0</c:formatCode>
                <c:ptCount val="2"/>
                <c:pt idx="0">
                  <c:v>106688.84383246783</c:v>
                </c:pt>
                <c:pt idx="1">
                  <c:v>116113.14782683644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C2B-489A-AC92-55573FC6C8F1}"/>
            </c:ext>
          </c:extLst>
        </c:ser>
        <c:ser>
          <c:idx val="2"/>
          <c:order val="2"/>
          <c:tx>
            <c:strRef>
              <c:f>'5.2'!$B$45</c:f>
              <c:strCache>
                <c:ptCount val="1"/>
                <c:pt idx="0">
                  <c:v>Březen</c:v>
                </c:pt>
              </c:strCache>
            </c:strRef>
          </c:tx>
          <c:invertIfNegative val="0"/>
          <c:cat>
            <c:numRef>
              <c:f>'5.2'!$C$42:$D$42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'5.2'!$C$45:$D$45</c:f>
              <c:numCache>
                <c:formatCode>#,##0</c:formatCode>
                <c:ptCount val="2"/>
                <c:pt idx="0">
                  <c:v>100518.29895887963</c:v>
                </c:pt>
                <c:pt idx="1">
                  <c:v>96717.76400000001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C2B-489A-AC92-55573FC6C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5151104"/>
        <c:axId val="145152640"/>
      </c:barChart>
      <c:catAx>
        <c:axId val="14515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45152640"/>
        <c:crosses val="autoZero"/>
        <c:auto val="1"/>
        <c:lblAlgn val="ctr"/>
        <c:lblOffset val="100"/>
        <c:noMultiLvlLbl val="0"/>
      </c:catAx>
      <c:valAx>
        <c:axId val="1451526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Spotřeba plynu (tis.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451511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26632910668183"/>
          <c:y val="0.33896038206238555"/>
          <c:w val="0.16691769114691726"/>
          <c:h val="0.342419700944769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'5.2'!$H$43</c:f>
              <c:strCache>
                <c:ptCount val="1"/>
                <c:pt idx="0">
                  <c:v>Leden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'5.2'!$I$42:$J$42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'5.2'!$I$43:$J$43</c:f>
              <c:numCache>
                <c:formatCode>0.0%</c:formatCode>
                <c:ptCount val="2"/>
                <c:pt idx="0">
                  <c:v>0.39787132794885682</c:v>
                </c:pt>
                <c:pt idx="1">
                  <c:v>0.41996141031269624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43-4E0B-B9AD-17DAD6C994D1}"/>
            </c:ext>
          </c:extLst>
        </c:ser>
        <c:ser>
          <c:idx val="1"/>
          <c:order val="1"/>
          <c:tx>
            <c:strRef>
              <c:f>'5.2'!$H$44</c:f>
              <c:strCache>
                <c:ptCount val="1"/>
                <c:pt idx="0">
                  <c:v>Únor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'5.2'!$I$42:$J$42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'5.2'!$I$44:$J$44</c:f>
              <c:numCache>
                <c:formatCode>0.0%</c:formatCode>
                <c:ptCount val="2"/>
                <c:pt idx="0">
                  <c:v>0.31002991013781889</c:v>
                </c:pt>
                <c:pt idx="1">
                  <c:v>0.31644889330939413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C43-4E0B-B9AD-17DAD6C994D1}"/>
            </c:ext>
          </c:extLst>
        </c:ser>
        <c:ser>
          <c:idx val="2"/>
          <c:order val="2"/>
          <c:tx>
            <c:strRef>
              <c:f>'5.2'!$H$45</c:f>
              <c:strCache>
                <c:ptCount val="1"/>
                <c:pt idx="0">
                  <c:v>Březen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'5.2'!$I$42:$J$42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'5.2'!$I$45:$J$45</c:f>
              <c:numCache>
                <c:formatCode>0.0%</c:formatCode>
                <c:ptCount val="2"/>
                <c:pt idx="0">
                  <c:v>0.2920987619133244</c:v>
                </c:pt>
                <c:pt idx="1">
                  <c:v>0.26358969637790969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C43-4E0B-B9AD-17DAD6C99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0995968"/>
        <c:axId val="161006336"/>
      </c:barChart>
      <c:catAx>
        <c:axId val="160995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1006336"/>
        <c:crosses val="autoZero"/>
        <c:auto val="1"/>
        <c:lblAlgn val="ctr"/>
        <c:lblOffset val="100"/>
        <c:noMultiLvlLbl val="0"/>
      </c:catAx>
      <c:valAx>
        <c:axId val="16100633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09959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'5.3'!$H$43</c:f>
              <c:strCache>
                <c:ptCount val="1"/>
                <c:pt idx="0">
                  <c:v>Leden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'5.3'!$I$42:$J$42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'5.3'!$I$43:$J$43</c:f>
              <c:numCache>
                <c:formatCode>0.0%</c:formatCode>
                <c:ptCount val="2"/>
                <c:pt idx="0">
                  <c:v>0.39025945863277617</c:v>
                </c:pt>
                <c:pt idx="1">
                  <c:v>0.40432938207137659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21-4F62-A8F2-07000363B55B}"/>
            </c:ext>
          </c:extLst>
        </c:ser>
        <c:ser>
          <c:idx val="1"/>
          <c:order val="1"/>
          <c:tx>
            <c:strRef>
              <c:f>'5.3'!$H$44</c:f>
              <c:strCache>
                <c:ptCount val="1"/>
                <c:pt idx="0">
                  <c:v>Únor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'5.3'!$I$42:$J$42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'5.3'!$I$44:$J$44</c:f>
              <c:numCache>
                <c:formatCode>0.0%</c:formatCode>
                <c:ptCount val="2"/>
                <c:pt idx="0">
                  <c:v>0.3128023702301958</c:v>
                </c:pt>
                <c:pt idx="1">
                  <c:v>0.31949582146131028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721-4F62-A8F2-07000363B55B}"/>
            </c:ext>
          </c:extLst>
        </c:ser>
        <c:ser>
          <c:idx val="2"/>
          <c:order val="2"/>
          <c:tx>
            <c:strRef>
              <c:f>'5.3'!$H$45</c:f>
              <c:strCache>
                <c:ptCount val="1"/>
                <c:pt idx="0">
                  <c:v>Březen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'5.3'!$I$42:$J$42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'5.3'!$I$45:$J$45</c:f>
              <c:numCache>
                <c:formatCode>0.0%</c:formatCode>
                <c:ptCount val="2"/>
                <c:pt idx="0">
                  <c:v>0.29693817113702803</c:v>
                </c:pt>
                <c:pt idx="1">
                  <c:v>0.27617479646731286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721-4F62-A8F2-07000363B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1489664"/>
        <c:axId val="161491584"/>
      </c:barChart>
      <c:catAx>
        <c:axId val="161489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1491584"/>
        <c:crosses val="autoZero"/>
        <c:auto val="1"/>
        <c:lblAlgn val="ctr"/>
        <c:lblOffset val="100"/>
        <c:noMultiLvlLbl val="0"/>
      </c:catAx>
      <c:valAx>
        <c:axId val="16149158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14896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'5.3'!$B$43</c:f>
              <c:strCache>
                <c:ptCount val="1"/>
                <c:pt idx="0">
                  <c:v>Leden</c:v>
                </c:pt>
              </c:strCache>
            </c:strRef>
          </c:tx>
          <c:invertIfNegative val="0"/>
          <c:cat>
            <c:numRef>
              <c:f>'5.3'!$C$42:$D$42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'5.3'!$C$43:$D$43</c:f>
              <c:numCache>
                <c:formatCode>#,##0</c:formatCode>
                <c:ptCount val="2"/>
                <c:pt idx="0">
                  <c:v>954758.51609770872</c:v>
                </c:pt>
                <c:pt idx="1">
                  <c:v>1013499.4820676899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EC3-4286-BF7E-9B90DA6B9294}"/>
            </c:ext>
          </c:extLst>
        </c:ser>
        <c:ser>
          <c:idx val="1"/>
          <c:order val="1"/>
          <c:tx>
            <c:strRef>
              <c:f>'5.3'!$B$44</c:f>
              <c:strCache>
                <c:ptCount val="1"/>
                <c:pt idx="0">
                  <c:v>Únor</c:v>
                </c:pt>
              </c:strCache>
            </c:strRef>
          </c:tx>
          <c:invertIfNegative val="0"/>
          <c:cat>
            <c:numRef>
              <c:f>'5.3'!$C$42:$D$42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'5.3'!$C$44:$D$44</c:f>
              <c:numCache>
                <c:formatCode>#,##0</c:formatCode>
                <c:ptCount val="2"/>
                <c:pt idx="0">
                  <c:v>765261.9820647327</c:v>
                </c:pt>
                <c:pt idx="1">
                  <c:v>800854.11531301204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EC3-4286-BF7E-9B90DA6B9294}"/>
            </c:ext>
          </c:extLst>
        </c:ser>
        <c:ser>
          <c:idx val="2"/>
          <c:order val="2"/>
          <c:tx>
            <c:strRef>
              <c:f>'5.3'!$B$45</c:f>
              <c:strCache>
                <c:ptCount val="1"/>
                <c:pt idx="0">
                  <c:v>Březen</c:v>
                </c:pt>
              </c:strCache>
            </c:strRef>
          </c:tx>
          <c:invertIfNegative val="0"/>
          <c:cat>
            <c:numRef>
              <c:f>'5.3'!$C$42:$D$42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'5.3'!$C$45:$D$45</c:f>
              <c:numCache>
                <c:formatCode>#,##0</c:formatCode>
                <c:ptCount val="2"/>
                <c:pt idx="0">
                  <c:v>726450.67627771804</c:v>
                </c:pt>
                <c:pt idx="1">
                  <c:v>692264.83553045313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EC3-4286-BF7E-9B90DA6B9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1538816"/>
        <c:axId val="161540352"/>
      </c:barChart>
      <c:catAx>
        <c:axId val="16153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61540352"/>
        <c:crosses val="autoZero"/>
        <c:auto val="1"/>
        <c:lblAlgn val="ctr"/>
        <c:lblOffset val="100"/>
        <c:noMultiLvlLbl val="0"/>
      </c:catAx>
      <c:valAx>
        <c:axId val="1615403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Spotřeba plynu (tis.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15388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26632910668183"/>
          <c:y val="0.33896038206238555"/>
          <c:w val="0.16691769114691726"/>
          <c:h val="0.342419700944769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'5.4'!$B$43</c:f>
              <c:strCache>
                <c:ptCount val="1"/>
                <c:pt idx="0">
                  <c:v>Leden</c:v>
                </c:pt>
              </c:strCache>
            </c:strRef>
          </c:tx>
          <c:invertIfNegative val="0"/>
          <c:cat>
            <c:numRef>
              <c:f>'5.4'!$C$42:$D$42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'5.4'!$C$43:$D$43</c:f>
              <c:numCache>
                <c:formatCode>#,##0</c:formatCode>
                <c:ptCount val="2"/>
                <c:pt idx="0">
                  <c:v>45892.195999999996</c:v>
                </c:pt>
                <c:pt idx="1">
                  <c:v>49663.691989999999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BD-478B-86C6-58843A0475D5}"/>
            </c:ext>
          </c:extLst>
        </c:ser>
        <c:ser>
          <c:idx val="1"/>
          <c:order val="1"/>
          <c:tx>
            <c:strRef>
              <c:f>'5.4'!$B$44</c:f>
              <c:strCache>
                <c:ptCount val="1"/>
                <c:pt idx="0">
                  <c:v>Únor</c:v>
                </c:pt>
              </c:strCache>
            </c:strRef>
          </c:tx>
          <c:invertIfNegative val="0"/>
          <c:cat>
            <c:numRef>
              <c:f>'5.4'!$C$42:$D$42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'5.4'!$C$44:$D$44</c:f>
              <c:numCache>
                <c:formatCode>#,##0</c:formatCode>
                <c:ptCount val="2"/>
                <c:pt idx="0">
                  <c:v>36536.847990000009</c:v>
                </c:pt>
                <c:pt idx="1">
                  <c:v>39184.232000000004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1BD-478B-86C6-58843A0475D5}"/>
            </c:ext>
          </c:extLst>
        </c:ser>
        <c:ser>
          <c:idx val="2"/>
          <c:order val="2"/>
          <c:tx>
            <c:strRef>
              <c:f>'5.4'!$B$45</c:f>
              <c:strCache>
                <c:ptCount val="1"/>
                <c:pt idx="0">
                  <c:v>Březen</c:v>
                </c:pt>
              </c:strCache>
            </c:strRef>
          </c:tx>
          <c:invertIfNegative val="0"/>
          <c:cat>
            <c:numRef>
              <c:f>'5.4'!$C$42:$D$42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'5.4'!$C$45:$D$45</c:f>
              <c:numCache>
                <c:formatCode>#,##0</c:formatCode>
                <c:ptCount val="2"/>
                <c:pt idx="0">
                  <c:v>36263.548989999996</c:v>
                </c:pt>
                <c:pt idx="1">
                  <c:v>33657.051990000007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1BD-478B-86C6-58843A047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1650560"/>
        <c:axId val="161652096"/>
      </c:barChart>
      <c:catAx>
        <c:axId val="16165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1652096"/>
        <c:crosses val="autoZero"/>
        <c:auto val="1"/>
        <c:lblAlgn val="ctr"/>
        <c:lblOffset val="100"/>
        <c:noMultiLvlLbl val="0"/>
      </c:catAx>
      <c:valAx>
        <c:axId val="1616520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Spotřeba plynu (tis.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1650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26632910668183"/>
          <c:y val="0.33896038206238555"/>
          <c:w val="0.16691769114691726"/>
          <c:h val="0.342419700944769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'5.4'!$H$43</c:f>
              <c:strCache>
                <c:ptCount val="1"/>
                <c:pt idx="0">
                  <c:v>Leden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'5.4'!$I$42:$J$42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'5.4'!$I$43:$J$43</c:f>
              <c:numCache>
                <c:formatCode>0.0%</c:formatCode>
                <c:ptCount val="2"/>
                <c:pt idx="0">
                  <c:v>0.38664751395003183</c:v>
                </c:pt>
                <c:pt idx="1">
                  <c:v>0.40540142629070042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96A-423E-AEEF-60B715594AC9}"/>
            </c:ext>
          </c:extLst>
        </c:ser>
        <c:ser>
          <c:idx val="1"/>
          <c:order val="1"/>
          <c:tx>
            <c:strRef>
              <c:f>'5.4'!$H$44</c:f>
              <c:strCache>
                <c:ptCount val="1"/>
                <c:pt idx="0">
                  <c:v>Únor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'5.4'!$I$42:$J$42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'5.4'!$I$44:$J$44</c:f>
              <c:numCache>
                <c:formatCode>0.0%</c:formatCode>
                <c:ptCount val="2"/>
                <c:pt idx="0">
                  <c:v>0.30782753222146358</c:v>
                </c:pt>
                <c:pt idx="1">
                  <c:v>0.3198582889106249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96A-423E-AEEF-60B715594AC9}"/>
            </c:ext>
          </c:extLst>
        </c:ser>
        <c:ser>
          <c:idx val="2"/>
          <c:order val="2"/>
          <c:tx>
            <c:strRef>
              <c:f>'5.4'!$H$45</c:f>
              <c:strCache>
                <c:ptCount val="1"/>
                <c:pt idx="0">
                  <c:v>Březen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'5.4'!$I$42:$J$42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'5.4'!$I$45:$J$45</c:f>
              <c:numCache>
                <c:formatCode>0.0%</c:formatCode>
                <c:ptCount val="2"/>
                <c:pt idx="0">
                  <c:v>0.3055249538285047</c:v>
                </c:pt>
                <c:pt idx="1">
                  <c:v>0.27474028479867474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96A-423E-AEEF-60B715594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2282880"/>
        <c:axId val="162301440"/>
      </c:barChart>
      <c:catAx>
        <c:axId val="162282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2301440"/>
        <c:crosses val="autoZero"/>
        <c:auto val="1"/>
        <c:lblAlgn val="ctr"/>
        <c:lblOffset val="100"/>
        <c:noMultiLvlLbl val="0"/>
      </c:catAx>
      <c:valAx>
        <c:axId val="16230144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22828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'5.5'!$B$43</c:f>
              <c:strCache>
                <c:ptCount val="1"/>
                <c:pt idx="0">
                  <c:v>Leden</c:v>
                </c:pt>
              </c:strCache>
            </c:strRef>
          </c:tx>
          <c:invertIfNegative val="0"/>
          <c:cat>
            <c:numRef>
              <c:f>'5.5'!$C$42:$D$42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'5.5'!$C$43:$D$43</c:f>
              <c:numCache>
                <c:formatCode>#,##0</c:formatCode>
                <c:ptCount val="2"/>
                <c:pt idx="0">
                  <c:v>79164.196999999971</c:v>
                </c:pt>
                <c:pt idx="1">
                  <c:v>66561.02900000001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858-4421-8B4C-C6E0AB107E29}"/>
            </c:ext>
          </c:extLst>
        </c:ser>
        <c:ser>
          <c:idx val="1"/>
          <c:order val="1"/>
          <c:tx>
            <c:strRef>
              <c:f>'5.5'!$B$44</c:f>
              <c:strCache>
                <c:ptCount val="1"/>
                <c:pt idx="0">
                  <c:v>Únor</c:v>
                </c:pt>
              </c:strCache>
            </c:strRef>
          </c:tx>
          <c:invertIfNegative val="0"/>
          <c:cat>
            <c:numRef>
              <c:f>'5.5'!$C$42:$D$42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'5.5'!$C$44:$D$44</c:f>
              <c:numCache>
                <c:formatCode>#,##0</c:formatCode>
                <c:ptCount val="2"/>
                <c:pt idx="0">
                  <c:v>67053.58600000001</c:v>
                </c:pt>
                <c:pt idx="1">
                  <c:v>47291.513999999996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858-4421-8B4C-C6E0AB107E29}"/>
            </c:ext>
          </c:extLst>
        </c:ser>
        <c:ser>
          <c:idx val="2"/>
          <c:order val="2"/>
          <c:tx>
            <c:strRef>
              <c:f>'5.5'!$B$45</c:f>
              <c:strCache>
                <c:ptCount val="1"/>
                <c:pt idx="0">
                  <c:v>Březen</c:v>
                </c:pt>
              </c:strCache>
            </c:strRef>
          </c:tx>
          <c:invertIfNegative val="0"/>
          <c:cat>
            <c:numRef>
              <c:f>'5.5'!$C$42:$D$42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'5.5'!$C$45:$D$45</c:f>
              <c:numCache>
                <c:formatCode>#,##0</c:formatCode>
                <c:ptCount val="2"/>
                <c:pt idx="0">
                  <c:v>55904.27399999999</c:v>
                </c:pt>
                <c:pt idx="1">
                  <c:v>21658.579000000005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858-4421-8B4C-C6E0AB10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1276288"/>
        <c:axId val="161277824"/>
      </c:barChart>
      <c:catAx>
        <c:axId val="16127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1277824"/>
        <c:crosses val="autoZero"/>
        <c:auto val="1"/>
        <c:lblAlgn val="ctr"/>
        <c:lblOffset val="100"/>
        <c:noMultiLvlLbl val="0"/>
      </c:catAx>
      <c:valAx>
        <c:axId val="1612778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Spotřeba plynu (tis.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1276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26632910668183"/>
          <c:y val="0.33896038206238555"/>
          <c:w val="0.16691769114691726"/>
          <c:h val="0.342419700944769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'3.2'!$N$28</c:f>
              <c:strCache>
                <c:ptCount val="1"/>
                <c:pt idx="0">
                  <c:v>Ze ZP</c:v>
                </c:pt>
              </c:strCache>
            </c:strRef>
          </c:tx>
          <c:invertIfNegative val="0"/>
          <c:cat>
            <c:strRef>
              <c:f>'3.2'!$M$29:$M$40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'3.2'!$N$29:$N$40</c:f>
              <c:numCache>
                <c:formatCode>#,##0.0</c:formatCode>
                <c:ptCount val="12"/>
                <c:pt idx="0">
                  <c:v>767.78891500000009</c:v>
                </c:pt>
                <c:pt idx="1">
                  <c:v>420.143348</c:v>
                </c:pt>
                <c:pt idx="2">
                  <c:v>650.70495800000003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D1-45C7-A597-88D5BA9CDAB8}"/>
            </c:ext>
          </c:extLst>
        </c:ser>
        <c:ser>
          <c:idx val="1"/>
          <c:order val="1"/>
          <c:tx>
            <c:strRef>
              <c:f>'3.2'!$O$28</c:f>
              <c:strCache>
                <c:ptCount val="1"/>
                <c:pt idx="0">
                  <c:v>Do ZP</c:v>
                </c:pt>
              </c:strCache>
            </c:strRef>
          </c:tx>
          <c:invertIfNegative val="0"/>
          <c:cat>
            <c:strRef>
              <c:f>'3.2'!$M$29:$M$40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'3.2'!$O$29:$O$40</c:f>
              <c:numCache>
                <c:formatCode>#,##0.0</c:formatCode>
                <c:ptCount val="12"/>
                <c:pt idx="0">
                  <c:v>-6.014875</c:v>
                </c:pt>
                <c:pt idx="1">
                  <c:v>-10.880583999999999</c:v>
                </c:pt>
                <c:pt idx="2">
                  <c:v>-8.513103000000001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ED1-45C7-A597-88D5BA9CD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243520"/>
        <c:axId val="145245312"/>
      </c:barChart>
      <c:catAx>
        <c:axId val="1452435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45245312"/>
        <c:crosses val="autoZero"/>
        <c:auto val="1"/>
        <c:lblAlgn val="ctr"/>
        <c:lblOffset val="100"/>
        <c:noMultiLvlLbl val="0"/>
      </c:catAx>
      <c:valAx>
        <c:axId val="1452453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452435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'5.5'!$H$43</c:f>
              <c:strCache>
                <c:ptCount val="1"/>
                <c:pt idx="0">
                  <c:v>Leden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'5.5'!$I$42:$J$42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'5.5'!$I$43:$J$43</c:f>
              <c:numCache>
                <c:formatCode>0.0%</c:formatCode>
                <c:ptCount val="2"/>
                <c:pt idx="0">
                  <c:v>0.39166530449469938</c:v>
                </c:pt>
                <c:pt idx="1">
                  <c:v>0.49118498922914972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E0-410E-B795-EC65F30D31A1}"/>
            </c:ext>
          </c:extLst>
        </c:ser>
        <c:ser>
          <c:idx val="1"/>
          <c:order val="1"/>
          <c:tx>
            <c:strRef>
              <c:f>'5.5'!$H$44</c:f>
              <c:strCache>
                <c:ptCount val="1"/>
                <c:pt idx="0">
                  <c:v>Únor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'5.5'!$I$42:$J$42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'5.5'!$I$44:$J$44</c:f>
              <c:numCache>
                <c:formatCode>0.0%</c:formatCode>
                <c:ptCount val="2"/>
                <c:pt idx="0">
                  <c:v>0.33174798928550397</c:v>
                </c:pt>
                <c:pt idx="1">
                  <c:v>0.34898621826775211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5E0-410E-B795-EC65F30D31A1}"/>
            </c:ext>
          </c:extLst>
        </c:ser>
        <c:ser>
          <c:idx val="2"/>
          <c:order val="2"/>
          <c:tx>
            <c:strRef>
              <c:f>'5.5'!$H$45</c:f>
              <c:strCache>
                <c:ptCount val="1"/>
                <c:pt idx="0">
                  <c:v>Březen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'5.5'!$I$42:$J$42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'5.5'!$I$45:$J$45</c:f>
              <c:numCache>
                <c:formatCode>0.0%</c:formatCode>
                <c:ptCount val="2"/>
                <c:pt idx="0">
                  <c:v>0.2765867062197967</c:v>
                </c:pt>
                <c:pt idx="1">
                  <c:v>0.15982879250309801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5E0-410E-B795-EC65F30D3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1318784"/>
        <c:axId val="161329152"/>
      </c:barChart>
      <c:catAx>
        <c:axId val="161318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1329152"/>
        <c:crosses val="autoZero"/>
        <c:auto val="1"/>
        <c:lblAlgn val="ctr"/>
        <c:lblOffset val="100"/>
        <c:noMultiLvlLbl val="0"/>
      </c:catAx>
      <c:valAx>
        <c:axId val="16132915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13187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C5-4D97-9705-2AF2BCE9BB93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'5.6'!$C$7:$C$11</c:f>
              <c:numCache>
                <c:formatCode>#,##0</c:formatCode>
                <c:ptCount val="5"/>
                <c:pt idx="0">
                  <c:v>136917.21535539071</c:v>
                </c:pt>
                <c:pt idx="1">
                  <c:v>954758.51609770872</c:v>
                </c:pt>
                <c:pt idx="2">
                  <c:v>45892.195999999996</c:v>
                </c:pt>
                <c:pt idx="3">
                  <c:v>79164.196999999971</c:v>
                </c:pt>
                <c:pt idx="4">
                  <c:v>1216732.1244530994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4C5-4D97-9705-2AF2BCE9B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1367936"/>
        <c:axId val="161369472"/>
      </c:barChart>
      <c:catAx>
        <c:axId val="1613679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1369472"/>
        <c:crosses val="autoZero"/>
        <c:auto val="1"/>
        <c:lblAlgn val="ctr"/>
        <c:lblOffset val="100"/>
        <c:noMultiLvlLbl val="0"/>
      </c:catAx>
      <c:valAx>
        <c:axId val="16136947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1367936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2BC-4465-971B-A3752841C877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'5.6'!$G$7:$G$11</c:f>
              <c:numCache>
                <c:formatCode>#,##0.0</c:formatCode>
                <c:ptCount val="5"/>
                <c:pt idx="0">
                  <c:v>2.2290322580645161</c:v>
                </c:pt>
                <c:pt idx="1">
                  <c:v>0.46935483870967731</c:v>
                </c:pt>
                <c:pt idx="2">
                  <c:v>0.30000000000000004</c:v>
                </c:pt>
                <c:pt idx="3">
                  <c:v>0.39032258064516134</c:v>
                </c:pt>
                <c:pt idx="4">
                  <c:v>0.39032258064516134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2BC-4465-971B-A3752841C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1423360"/>
        <c:axId val="161424896"/>
      </c:barChart>
      <c:catAx>
        <c:axId val="16142336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1424896"/>
        <c:crosses val="autoZero"/>
        <c:auto val="1"/>
        <c:lblAlgn val="ctr"/>
        <c:lblOffset val="100"/>
        <c:noMultiLvlLbl val="0"/>
      </c:catAx>
      <c:valAx>
        <c:axId val="16142489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14233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E05-4306-9851-6169F5F521BE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'5.6'!$H$7:$H$11</c:f>
              <c:numCache>
                <c:formatCode>#,##0.0</c:formatCode>
                <c:ptCount val="5"/>
                <c:pt idx="0">
                  <c:v>11.4</c:v>
                </c:pt>
                <c:pt idx="1">
                  <c:v>8.4499999999999993</c:v>
                </c:pt>
                <c:pt idx="2">
                  <c:v>9.3000000000000007</c:v>
                </c:pt>
                <c:pt idx="3">
                  <c:v>8.5</c:v>
                </c:pt>
                <c:pt idx="4">
                  <c:v>8.5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E05-4306-9851-6169F5F521BE}"/>
            </c:ext>
          </c:extLst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FE05-4306-9851-6169F5F521BE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'5.6'!$I$7:$I$11</c:f>
              <c:numCache>
                <c:formatCode>#,##0.0</c:formatCode>
                <c:ptCount val="5"/>
                <c:pt idx="0">
                  <c:v>-4.4000000000000004</c:v>
                </c:pt>
                <c:pt idx="1">
                  <c:v>-2.4666666666666668</c:v>
                </c:pt>
                <c:pt idx="2">
                  <c:v>-3.4</c:v>
                </c:pt>
                <c:pt idx="3">
                  <c:v>-2.5</c:v>
                </c:pt>
                <c:pt idx="4">
                  <c:v>-2.5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E05-4306-9851-6169F5F52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1447936"/>
        <c:axId val="161449472"/>
      </c:barChart>
      <c:catAx>
        <c:axId val="1614479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1449472"/>
        <c:crosses val="autoZero"/>
        <c:auto val="1"/>
        <c:lblAlgn val="ctr"/>
        <c:lblOffset val="100"/>
        <c:noMultiLvlLbl val="0"/>
      </c:catAx>
      <c:valAx>
        <c:axId val="16144947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14479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2A04-426F-B110-21F54C9DB531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A04-426F-B110-21F54C9DB531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2A04-426F-B110-21F54C9DB531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2A04-426F-B110-21F54C9DB531}"/>
              </c:ext>
            </c:extLst>
          </c:dPt>
          <c:dLbls>
            <c:dLbl>
              <c:idx val="0"/>
              <c:layout>
                <c:manualLayout>
                  <c:x val="-0.14432050263197507"/>
                  <c:y val="0.1125798981009726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04-426F-B110-21F54C9DB531}"/>
                </c:ext>
              </c:extLst>
            </c:dLbl>
            <c:dLbl>
              <c:idx val="1"/>
              <c:layout>
                <c:manualLayout>
                  <c:x val="0.13073915127851166"/>
                  <c:y val="-0.1057812258761772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04-426F-B110-21F54C9DB531}"/>
                </c:ext>
              </c:extLst>
            </c:dLbl>
            <c:dLbl>
              <c:idx val="2"/>
              <c:layout>
                <c:manualLayout>
                  <c:x val="0.12157845793069988"/>
                  <c:y val="0.1975675467037208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04-426F-B110-21F54C9DB531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04-426F-B110-21F54C9DB53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'5.6'!$A$7:$A$10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'5.6'!$E$7:$E$10</c:f>
              <c:numCache>
                <c:formatCode>0.0%</c:formatCode>
                <c:ptCount val="4"/>
                <c:pt idx="0">
                  <c:v>0.11252864340779421</c:v>
                </c:pt>
                <c:pt idx="1">
                  <c:v>0.78469080984185946</c:v>
                </c:pt>
                <c:pt idx="2">
                  <c:v>3.7717583909956977E-2</c:v>
                </c:pt>
                <c:pt idx="3">
                  <c:v>6.506296284038933E-2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A04-426F-B110-21F54C9DB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F7F-4C12-9CAF-62086B6BC9E1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'5.7'!$C$7:$C$11</c:f>
              <c:numCache>
                <c:formatCode>#,##0</c:formatCode>
                <c:ptCount val="5"/>
                <c:pt idx="0">
                  <c:v>106688.84383246783</c:v>
                </c:pt>
                <c:pt idx="1">
                  <c:v>765261.9820647327</c:v>
                </c:pt>
                <c:pt idx="2">
                  <c:v>36536.847990000009</c:v>
                </c:pt>
                <c:pt idx="3">
                  <c:v>67053.58600000001</c:v>
                </c:pt>
                <c:pt idx="4">
                  <c:v>975541.25988720055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F7F-4C12-9CAF-62086B6BC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1956992"/>
        <c:axId val="161958528"/>
      </c:barChart>
      <c:catAx>
        <c:axId val="1619569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1958528"/>
        <c:crosses val="autoZero"/>
        <c:auto val="1"/>
        <c:lblAlgn val="ctr"/>
        <c:lblOffset val="100"/>
        <c:noMultiLvlLbl val="0"/>
      </c:catAx>
      <c:valAx>
        <c:axId val="16195852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1956992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D29-486A-AE96-2524202E0B3F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'5.7'!$G$7:$G$11</c:f>
              <c:numCache>
                <c:formatCode>#,##0.0</c:formatCode>
                <c:ptCount val="5"/>
                <c:pt idx="0">
                  <c:v>5.7464285714285728</c:v>
                </c:pt>
                <c:pt idx="1">
                  <c:v>3.9869047619047615</c:v>
                </c:pt>
                <c:pt idx="2">
                  <c:v>3.9142857142857141</c:v>
                </c:pt>
                <c:pt idx="3">
                  <c:v>3.9928571428571429</c:v>
                </c:pt>
                <c:pt idx="4">
                  <c:v>3.9928571428571429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D29-486A-AE96-2524202E0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1971200"/>
        <c:axId val="161985280"/>
      </c:barChart>
      <c:catAx>
        <c:axId val="1619712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1985280"/>
        <c:crosses val="autoZero"/>
        <c:auto val="1"/>
        <c:lblAlgn val="ctr"/>
        <c:lblOffset val="100"/>
        <c:noMultiLvlLbl val="0"/>
      </c:catAx>
      <c:valAx>
        <c:axId val="16198528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19712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2DF-426E-8B9F-1A852D9FA533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'5.7'!$H$7:$H$11</c:f>
              <c:numCache>
                <c:formatCode>#,##0.0</c:formatCode>
                <c:ptCount val="5"/>
                <c:pt idx="0">
                  <c:v>11.5</c:v>
                </c:pt>
                <c:pt idx="1">
                  <c:v>9.7333333333333343</c:v>
                </c:pt>
                <c:pt idx="2">
                  <c:v>10.199999999999999</c:v>
                </c:pt>
                <c:pt idx="3">
                  <c:v>9.8000000000000007</c:v>
                </c:pt>
                <c:pt idx="4">
                  <c:v>9.8000000000000007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2DF-426E-8B9F-1A852D9FA533}"/>
            </c:ext>
          </c:extLst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F2DF-426E-8B9F-1A852D9FA533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'5.7'!$I$7:$I$11</c:f>
              <c:numCache>
                <c:formatCode>#,##0.0</c:formatCode>
                <c:ptCount val="5"/>
                <c:pt idx="0">
                  <c:v>1.1000000000000001</c:v>
                </c:pt>
                <c:pt idx="1">
                  <c:v>-0.19999999999999998</c:v>
                </c:pt>
                <c:pt idx="2">
                  <c:v>-0.8</c:v>
                </c:pt>
                <c:pt idx="3">
                  <c:v>-0.2</c:v>
                </c:pt>
                <c:pt idx="4">
                  <c:v>-0.2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2DF-426E-8B9F-1A852D9FA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2008064"/>
        <c:axId val="162013952"/>
      </c:barChart>
      <c:catAx>
        <c:axId val="16200806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2013952"/>
        <c:crosses val="autoZero"/>
        <c:auto val="1"/>
        <c:lblAlgn val="ctr"/>
        <c:lblOffset val="100"/>
        <c:noMultiLvlLbl val="0"/>
      </c:catAx>
      <c:valAx>
        <c:axId val="16201395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20080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D74A-47F2-A3C8-F00D6B796032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D74A-47F2-A3C8-F00D6B796032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D74A-47F2-A3C8-F00D6B79603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D74A-47F2-A3C8-F00D6B796032}"/>
              </c:ext>
            </c:extLst>
          </c:dPt>
          <c:dLbls>
            <c:dLbl>
              <c:idx val="0"/>
              <c:layout>
                <c:manualLayout>
                  <c:x val="-0.14432050263197507"/>
                  <c:y val="0.1125798981009726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4A-47F2-A3C8-F00D6B796032}"/>
                </c:ext>
              </c:extLst>
            </c:dLbl>
            <c:dLbl>
              <c:idx val="1"/>
              <c:layout>
                <c:manualLayout>
                  <c:x val="0.13073915127851166"/>
                  <c:y val="-0.1057812258761772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4A-47F2-A3C8-F00D6B796032}"/>
                </c:ext>
              </c:extLst>
            </c:dLbl>
            <c:dLbl>
              <c:idx val="2"/>
              <c:layout>
                <c:manualLayout>
                  <c:x val="0.12157845793069988"/>
                  <c:y val="0.1975675467037208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4A-47F2-A3C8-F00D6B796032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4A-47F2-A3C8-F00D6B79603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'5.7'!$A$7:$A$10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'5.7'!$E$7:$E$10</c:f>
              <c:numCache>
                <c:formatCode>0.0%</c:formatCode>
                <c:ptCount val="4"/>
                <c:pt idx="0">
                  <c:v>0.10936374320528892</c:v>
                </c:pt>
                <c:pt idx="1">
                  <c:v>0.78444860666704974</c:v>
                </c:pt>
                <c:pt idx="2">
                  <c:v>3.7452898705919085E-2</c:v>
                </c:pt>
                <c:pt idx="3">
                  <c:v>6.8734751421742277E-2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74A-47F2-A3C8-F00D6B796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CB5-4FBE-977D-CDDB9242C6BE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'5.8'!$C$7:$C$11</c:f>
              <c:numCache>
                <c:formatCode>#,##0</c:formatCode>
                <c:ptCount val="5"/>
                <c:pt idx="0">
                  <c:v>100518.29895887963</c:v>
                </c:pt>
                <c:pt idx="1">
                  <c:v>726450.67627771804</c:v>
                </c:pt>
                <c:pt idx="2">
                  <c:v>36263.548989999996</c:v>
                </c:pt>
                <c:pt idx="3">
                  <c:v>55904.27399999999</c:v>
                </c:pt>
                <c:pt idx="4">
                  <c:v>919136.79822659772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CB5-4FBE-977D-CDDB9242C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2468224"/>
        <c:axId val="162469760"/>
      </c:barChart>
      <c:catAx>
        <c:axId val="1624682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2469760"/>
        <c:crosses val="autoZero"/>
        <c:auto val="1"/>
        <c:lblAlgn val="ctr"/>
        <c:lblOffset val="100"/>
        <c:noMultiLvlLbl val="0"/>
      </c:catAx>
      <c:valAx>
        <c:axId val="16246976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2468224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'4.1'!$E$30</c:f>
              <c:strCache>
                <c:ptCount val="1"/>
                <c:pt idx="0">
                  <c:v>Skutečnost</c:v>
                </c:pt>
              </c:strCache>
            </c:strRef>
          </c:tx>
          <c:invertIfNegative val="0"/>
          <c:cat>
            <c:strRef>
              <c:f>'4.1'!$D$31:$D$42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'4.1'!$E$31:$E$42</c:f>
              <c:numCache>
                <c:formatCode>#,##0.0</c:formatCode>
                <c:ptCount val="12"/>
                <c:pt idx="0">
                  <c:v>1216.7322796016583</c:v>
                </c:pt>
                <c:pt idx="1">
                  <c:v>975.54125699611575</c:v>
                </c:pt>
                <c:pt idx="2">
                  <c:v>919.13700933084067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34-4339-BB83-47F9E5C24E45}"/>
            </c:ext>
          </c:extLst>
        </c:ser>
        <c:ser>
          <c:idx val="1"/>
          <c:order val="1"/>
          <c:tx>
            <c:strRef>
              <c:f>'4.1'!$F$30</c:f>
              <c:strCache>
                <c:ptCount val="1"/>
                <c:pt idx="0">
                  <c:v>Přepočet</c:v>
                </c:pt>
              </c:strCache>
            </c:strRef>
          </c:tx>
          <c:invertIfNegative val="0"/>
          <c:cat>
            <c:strRef>
              <c:f>'4.1'!$D$31:$D$42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'4.1'!$F$31:$F$42</c:f>
              <c:numCache>
                <c:formatCode>#,##0.0</c:formatCode>
                <c:ptCount val="12"/>
                <c:pt idx="0">
                  <c:v>1271.0979736947015</c:v>
                </c:pt>
                <c:pt idx="1">
                  <c:v>1101.6918661298514</c:v>
                </c:pt>
                <c:pt idx="2">
                  <c:v>941.55439681020118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834-4339-BB83-47F9E5C24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214272"/>
        <c:axId val="146248832"/>
      </c:barChart>
      <c:catAx>
        <c:axId val="1462142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46248832"/>
        <c:crosses val="autoZero"/>
        <c:auto val="1"/>
        <c:lblAlgn val="ctr"/>
        <c:lblOffset val="100"/>
        <c:noMultiLvlLbl val="0"/>
      </c:catAx>
      <c:valAx>
        <c:axId val="1462488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462142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2B5-4B1A-8498-97C66ED7FF48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'5.8'!$G$7:$G$11</c:f>
              <c:numCache>
                <c:formatCode>#,##0.0</c:formatCode>
                <c:ptCount val="5"/>
                <c:pt idx="0">
                  <c:v>5.5709677419354842</c:v>
                </c:pt>
                <c:pt idx="1">
                  <c:v>4.1145161290322587</c:v>
                </c:pt>
                <c:pt idx="2">
                  <c:v>3.8258064516129027</c:v>
                </c:pt>
                <c:pt idx="3">
                  <c:v>4.1483870967741927</c:v>
                </c:pt>
                <c:pt idx="4">
                  <c:v>4.1483870967741927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2B5-4B1A-8498-97C66ED7F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2498816"/>
        <c:axId val="162504704"/>
      </c:barChart>
      <c:catAx>
        <c:axId val="16249881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2504704"/>
        <c:crosses val="autoZero"/>
        <c:auto val="1"/>
        <c:lblAlgn val="ctr"/>
        <c:lblOffset val="100"/>
        <c:noMultiLvlLbl val="0"/>
      </c:catAx>
      <c:valAx>
        <c:axId val="16250470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2498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A63-446F-ACAA-1D638CAF4F26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'5.8'!$H$7:$H$11</c:f>
              <c:numCache>
                <c:formatCode>#,##0.0</c:formatCode>
                <c:ptCount val="5"/>
                <c:pt idx="0">
                  <c:v>11.6</c:v>
                </c:pt>
                <c:pt idx="1">
                  <c:v>9.8666666666666671</c:v>
                </c:pt>
                <c:pt idx="2">
                  <c:v>11</c:v>
                </c:pt>
                <c:pt idx="3">
                  <c:v>10.1</c:v>
                </c:pt>
                <c:pt idx="4">
                  <c:v>10.1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A63-446F-ACAA-1D638CAF4F26}"/>
            </c:ext>
          </c:extLst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4A63-446F-ACAA-1D638CAF4F26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'5.8'!$I$7:$I$11</c:f>
              <c:numCache>
                <c:formatCode>#,##0.0</c:formatCode>
                <c:ptCount val="5"/>
                <c:pt idx="0">
                  <c:v>-0.7</c:v>
                </c:pt>
                <c:pt idx="1">
                  <c:v>-2.2166666666666668</c:v>
                </c:pt>
                <c:pt idx="2">
                  <c:v>-2.9</c:v>
                </c:pt>
                <c:pt idx="3">
                  <c:v>-2.2999999999999998</c:v>
                </c:pt>
                <c:pt idx="4">
                  <c:v>-2.2999999999999998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A63-446F-ACAA-1D638CAF4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2535680"/>
        <c:axId val="162541568"/>
      </c:barChart>
      <c:catAx>
        <c:axId val="1625356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2541568"/>
        <c:crosses val="autoZero"/>
        <c:auto val="1"/>
        <c:lblAlgn val="ctr"/>
        <c:lblOffset val="100"/>
        <c:noMultiLvlLbl val="0"/>
      </c:catAx>
      <c:valAx>
        <c:axId val="16254156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25356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29A4-4EB2-A29D-EA3C089C4B49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9A4-4EB2-A29D-EA3C089C4B4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29A4-4EB2-A29D-EA3C089C4B4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29A4-4EB2-A29D-EA3C089C4B49}"/>
              </c:ext>
            </c:extLst>
          </c:dPt>
          <c:dLbls>
            <c:dLbl>
              <c:idx val="0"/>
              <c:layout>
                <c:manualLayout>
                  <c:x val="-0.14432050263197507"/>
                  <c:y val="0.1125798981009726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A4-4EB2-A29D-EA3C089C4B49}"/>
                </c:ext>
              </c:extLst>
            </c:dLbl>
            <c:dLbl>
              <c:idx val="1"/>
              <c:layout>
                <c:manualLayout>
                  <c:x val="0.13073915127851166"/>
                  <c:y val="-0.1057812258761772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A4-4EB2-A29D-EA3C089C4B49}"/>
                </c:ext>
              </c:extLst>
            </c:dLbl>
            <c:dLbl>
              <c:idx val="2"/>
              <c:layout>
                <c:manualLayout>
                  <c:x val="0.12157845793069988"/>
                  <c:y val="0.1975675467037208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A4-4EB2-A29D-EA3C089C4B49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A4-4EB2-A29D-EA3C089C4B4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'5.8'!$A$7:$A$10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'5.8'!$E$7:$E$10</c:f>
              <c:numCache>
                <c:formatCode>0.0%</c:formatCode>
                <c:ptCount val="4"/>
                <c:pt idx="0">
                  <c:v>0.10936163055686791</c:v>
                </c:pt>
                <c:pt idx="1">
                  <c:v>0.79036186743839176</c:v>
                </c:pt>
                <c:pt idx="2">
                  <c:v>3.9453919220694529E-2</c:v>
                </c:pt>
                <c:pt idx="3">
                  <c:v>6.0822582784045745E-2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9A4-4EB2-A29D-EA3C089C4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A53-42DC-AA31-2FE6E2913223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'5.9'!$C$7:$C$11</c:f>
              <c:numCache>
                <c:formatCode>#,##0</c:formatCode>
                <c:ptCount val="5"/>
                <c:pt idx="0">
                  <c:v>344124.35814673814</c:v>
                </c:pt>
                <c:pt idx="1">
                  <c:v>2446471.1744401595</c:v>
                </c:pt>
                <c:pt idx="2">
                  <c:v>118692.59297999999</c:v>
                </c:pt>
                <c:pt idx="3">
                  <c:v>202122.05699999997</c:v>
                </c:pt>
                <c:pt idx="4">
                  <c:v>3111410.1825668975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A53-42DC-AA31-2FE6E2913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2786688"/>
        <c:axId val="163054720"/>
      </c:barChart>
      <c:catAx>
        <c:axId val="1627866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3054720"/>
        <c:crosses val="autoZero"/>
        <c:auto val="1"/>
        <c:lblAlgn val="ctr"/>
        <c:lblOffset val="100"/>
        <c:noMultiLvlLbl val="0"/>
      </c:catAx>
      <c:valAx>
        <c:axId val="16305472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27866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3EA-4BED-B822-0F67D5D34198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'5.9'!$G$7:$G$11</c:f>
              <c:numCache>
                <c:formatCode>#,##0.0</c:formatCode>
                <c:ptCount val="5"/>
                <c:pt idx="0">
                  <c:v>4.5154761904761918</c:v>
                </c:pt>
                <c:pt idx="1">
                  <c:v>2.8569252432155658</c:v>
                </c:pt>
                <c:pt idx="2">
                  <c:v>2.6800307219662058</c:v>
                </c:pt>
                <c:pt idx="3">
                  <c:v>2.8438556067588325</c:v>
                </c:pt>
                <c:pt idx="4">
                  <c:v>2.8438556067588325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3EA-4BED-B822-0F67D5D34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3096064"/>
        <c:axId val="163097600"/>
      </c:barChart>
      <c:catAx>
        <c:axId val="16309606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3097600"/>
        <c:crosses val="autoZero"/>
        <c:auto val="1"/>
        <c:lblAlgn val="ctr"/>
        <c:lblOffset val="100"/>
        <c:noMultiLvlLbl val="0"/>
      </c:catAx>
      <c:valAx>
        <c:axId val="16309760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30960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6EC-4732-BE63-1707B24CD49D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'5.9'!$H$7:$H$11</c:f>
              <c:numCache>
                <c:formatCode>#,##0.0</c:formatCode>
                <c:ptCount val="5"/>
                <c:pt idx="0">
                  <c:v>11.6</c:v>
                </c:pt>
                <c:pt idx="1">
                  <c:v>9.8666666666666671</c:v>
                </c:pt>
                <c:pt idx="2">
                  <c:v>11</c:v>
                </c:pt>
                <c:pt idx="3">
                  <c:v>10.1</c:v>
                </c:pt>
                <c:pt idx="4">
                  <c:v>10.1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6EC-4732-BE63-1707B24CD49D}"/>
            </c:ext>
          </c:extLst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C6EC-4732-BE63-1707B24CD49D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'5.9'!$I$7:$I$11</c:f>
              <c:numCache>
                <c:formatCode>#,##0.0</c:formatCode>
                <c:ptCount val="5"/>
                <c:pt idx="0">
                  <c:v>-4.4000000000000004</c:v>
                </c:pt>
                <c:pt idx="1">
                  <c:v>-2.4666666666666668</c:v>
                </c:pt>
                <c:pt idx="2">
                  <c:v>-3.4</c:v>
                </c:pt>
                <c:pt idx="3">
                  <c:v>-2.5</c:v>
                </c:pt>
                <c:pt idx="4">
                  <c:v>-2.5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6EC-4732-BE63-1707B24CD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3395072"/>
        <c:axId val="163396608"/>
      </c:barChart>
      <c:catAx>
        <c:axId val="1633950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3396608"/>
        <c:crosses val="autoZero"/>
        <c:auto val="1"/>
        <c:lblAlgn val="ctr"/>
        <c:lblOffset val="100"/>
        <c:noMultiLvlLbl val="0"/>
      </c:catAx>
      <c:valAx>
        <c:axId val="16339660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33950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89B-4832-B10E-25928D6B472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B89B-4832-B10E-25928D6B472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B89B-4832-B10E-25928D6B472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B89B-4832-B10E-25928D6B472E}"/>
              </c:ext>
            </c:extLst>
          </c:dPt>
          <c:dLbls>
            <c:dLbl>
              <c:idx val="0"/>
              <c:layout>
                <c:manualLayout>
                  <c:x val="-0.14432050263197507"/>
                  <c:y val="0.1125798981009726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9B-4832-B10E-25928D6B472E}"/>
                </c:ext>
              </c:extLst>
            </c:dLbl>
            <c:dLbl>
              <c:idx val="1"/>
              <c:layout>
                <c:manualLayout>
                  <c:x val="0.13073915127851166"/>
                  <c:y val="-0.1057812258761772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9B-4832-B10E-25928D6B472E}"/>
                </c:ext>
              </c:extLst>
            </c:dLbl>
            <c:dLbl>
              <c:idx val="2"/>
              <c:layout>
                <c:manualLayout>
                  <c:x val="0.12157845793069988"/>
                  <c:y val="0.1975675467037208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9B-4832-B10E-25928D6B472E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9B-4832-B10E-25928D6B472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'5.9'!$A$7:$A$10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'5.9'!$E$7:$E$10</c:f>
              <c:numCache>
                <c:formatCode>0.0%</c:formatCode>
                <c:ptCount val="4"/>
                <c:pt idx="0">
                  <c:v>0.11060076876872509</c:v>
                </c:pt>
                <c:pt idx="1">
                  <c:v>0.78629014848239431</c:v>
                </c:pt>
                <c:pt idx="2">
                  <c:v>3.8147523475056316E-2</c:v>
                </c:pt>
                <c:pt idx="3">
                  <c:v>6.4961559273824299E-2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89B-4832-B10E-25928D6B4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/>
            </a:pPr>
            <a:r>
              <a:rPr lang="cs-CZ" sz="800" b="1"/>
              <a:t>Spotřeba zemního plynu podle plynárenských soustav v ČR po jednotlivých čtvrtletích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67990380126251"/>
          <c:y val="0.12862637348283376"/>
          <c:w val="0.74687083397086573"/>
          <c:h val="0.786451829481746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'5.10'!$D$32</c:f>
              <c:strCache>
                <c:ptCount val="1"/>
                <c:pt idx="0">
                  <c:v>I. čtvrtletí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strRef>
              <c:f>'5.10'!$E$31:$H$31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'5.10'!$E$32:$H$32</c:f>
              <c:numCache>
                <c:formatCode>General</c:formatCode>
                <c:ptCount val="4"/>
                <c:pt idx="0">
                  <c:v>344124.35814673814</c:v>
                </c:pt>
                <c:pt idx="1">
                  <c:v>2446471.1744401595</c:v>
                </c:pt>
                <c:pt idx="2">
                  <c:v>118692.59298</c:v>
                </c:pt>
                <c:pt idx="3">
                  <c:v>202122.057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867-498D-83D8-17C8283F0A2B}"/>
            </c:ext>
          </c:extLst>
        </c:ser>
        <c:ser>
          <c:idx val="1"/>
          <c:order val="1"/>
          <c:tx>
            <c:strRef>
              <c:f>'5.10'!$D$33</c:f>
              <c:strCache>
                <c:ptCount val="1"/>
                <c:pt idx="0">
                  <c:v>II. čtvrtletí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'5.10'!$E$31:$H$31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'5.10'!$E$33:$H$33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867-498D-83D8-17C8283F0A2B}"/>
            </c:ext>
          </c:extLst>
        </c:ser>
        <c:ser>
          <c:idx val="2"/>
          <c:order val="2"/>
          <c:tx>
            <c:strRef>
              <c:f>'5.10'!$D$34</c:f>
              <c:strCache>
                <c:ptCount val="1"/>
                <c:pt idx="0">
                  <c:v>III. čtvrtletí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'5.10'!$E$31:$H$31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'5.10'!$E$34:$H$34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867-498D-83D8-17C8283F0A2B}"/>
            </c:ext>
          </c:extLst>
        </c:ser>
        <c:ser>
          <c:idx val="3"/>
          <c:order val="3"/>
          <c:tx>
            <c:strRef>
              <c:f>'5.10'!$D$35</c:f>
              <c:strCache>
                <c:ptCount val="1"/>
                <c:pt idx="0">
                  <c:v>IV. čtvrtletí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'5.10'!$E$31:$H$31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'5.10'!$E$35:$H$35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867-498D-83D8-17C8283F0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3165696"/>
        <c:axId val="163167232"/>
      </c:barChart>
      <c:catAx>
        <c:axId val="163165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3167232"/>
        <c:crosses val="autoZero"/>
        <c:auto val="1"/>
        <c:lblAlgn val="ctr"/>
        <c:lblOffset val="100"/>
        <c:noMultiLvlLbl val="0"/>
      </c:catAx>
      <c:valAx>
        <c:axId val="1631672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1.5451902592893377E-2"/>
              <c:y val="0.3659786408071350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31656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8857847395410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25000"/>
              </a:schemeClr>
            </a:solidFill>
          </c:spPr>
          <c:invertIfNegative val="0"/>
          <c:cat>
            <c:strRef>
              <c:f>'6.8'!$A$8:$A$21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'6.8'!$D$8:$D$21</c:f>
              <c:numCache>
                <c:formatCode>#,##0</c:formatCode>
                <c:ptCount val="14"/>
                <c:pt idx="0">
                  <c:v>424649.31256000005</c:v>
                </c:pt>
                <c:pt idx="1">
                  <c:v>1778844.0229299997</c:v>
                </c:pt>
                <c:pt idx="2">
                  <c:v>318357.36405999993</c:v>
                </c:pt>
                <c:pt idx="3">
                  <c:v>543572.99534000002</c:v>
                </c:pt>
                <c:pt idx="4">
                  <c:v>524670.94915</c:v>
                </c:pt>
                <c:pt idx="5">
                  <c:v>1313192.8052100001</c:v>
                </c:pt>
                <c:pt idx="6">
                  <c:v>733370.05391000025</c:v>
                </c:pt>
                <c:pt idx="7">
                  <c:v>571780.30686999997</c:v>
                </c:pt>
                <c:pt idx="8">
                  <c:v>567551.08626000001</c:v>
                </c:pt>
                <c:pt idx="9">
                  <c:v>1433674.4752399998</c:v>
                </c:pt>
                <c:pt idx="10">
                  <c:v>1575338.4152670004</c:v>
                </c:pt>
                <c:pt idx="11">
                  <c:v>1825311.7626800002</c:v>
                </c:pt>
                <c:pt idx="12">
                  <c:v>525242.36111000006</c:v>
                </c:pt>
                <c:pt idx="13">
                  <c:v>661771.71803000011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32-4EEC-B421-FF999B4A7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2355072"/>
        <c:axId val="162356608"/>
      </c:barChart>
      <c:catAx>
        <c:axId val="16235507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2356608"/>
        <c:crosses val="autoZero"/>
        <c:auto val="1"/>
        <c:lblAlgn val="ctr"/>
        <c:lblOffset val="100"/>
        <c:noMultiLvlLbl val="0"/>
      </c:catAx>
      <c:valAx>
        <c:axId val="16235660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23550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</c:spPr>
          <c:invertIfNegative val="0"/>
          <c:cat>
            <c:strRef>
              <c:f>'6.8'!$A$8:$A$21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'6.8'!$G$8:$G$21</c:f>
              <c:numCache>
                <c:formatCode>#,##0.0</c:formatCode>
                <c:ptCount val="14"/>
                <c:pt idx="0">
                  <c:v>0.30000000000000004</c:v>
                </c:pt>
                <c:pt idx="1">
                  <c:v>2.25806451612903E-2</c:v>
                </c:pt>
                <c:pt idx="2">
                  <c:v>0.44838709677419364</c:v>
                </c:pt>
                <c:pt idx="3">
                  <c:v>9.6774193548387327E-3</c:v>
                </c:pt>
                <c:pt idx="4">
                  <c:v>0.97741935483870956</c:v>
                </c:pt>
                <c:pt idx="5">
                  <c:v>0.64516129032258063</c:v>
                </c:pt>
                <c:pt idx="6">
                  <c:v>-4.8387096774193547E-2</c:v>
                </c:pt>
                <c:pt idx="7">
                  <c:v>0.10967741935483867</c:v>
                </c:pt>
                <c:pt idx="8">
                  <c:v>1.0935483870967744</c:v>
                </c:pt>
                <c:pt idx="9">
                  <c:v>2.5935483870967735</c:v>
                </c:pt>
                <c:pt idx="10">
                  <c:v>1.3645161290322578</c:v>
                </c:pt>
                <c:pt idx="11">
                  <c:v>1.167741935483871</c:v>
                </c:pt>
                <c:pt idx="12">
                  <c:v>-0.46129032258064501</c:v>
                </c:pt>
                <c:pt idx="13">
                  <c:v>-0.49354838709677401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E0-40A7-9323-2A912D867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2376704"/>
        <c:axId val="162390784"/>
      </c:barChart>
      <c:catAx>
        <c:axId val="1623767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62390784"/>
        <c:crosses val="autoZero"/>
        <c:auto val="1"/>
        <c:lblAlgn val="ctr"/>
        <c:lblOffset val="100"/>
        <c:noMultiLvlLbl val="0"/>
      </c:catAx>
      <c:valAx>
        <c:axId val="16239078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23767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'4.1'!$N$30</c:f>
              <c:strCache>
                <c:ptCount val="1"/>
                <c:pt idx="0">
                  <c:v>Průměr</c:v>
                </c:pt>
              </c:strCache>
            </c:strRef>
          </c:tx>
          <c:invertIfNegative val="0"/>
          <c:cat>
            <c:strRef>
              <c:f>'4.1'!$M$31:$M$42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'4.1'!$N$31:$N$42</c:f>
              <c:numCache>
                <c:formatCode>#,##0.0</c:formatCode>
                <c:ptCount val="12"/>
                <c:pt idx="0">
                  <c:v>0.39032258064516134</c:v>
                </c:pt>
                <c:pt idx="1">
                  <c:v>3.9928571428571429</c:v>
                </c:pt>
                <c:pt idx="2">
                  <c:v>4.1483870967741927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579-4DE4-B41C-175144B27E86}"/>
            </c:ext>
          </c:extLst>
        </c:ser>
        <c:ser>
          <c:idx val="1"/>
          <c:order val="1"/>
          <c:tx>
            <c:strRef>
              <c:f>'4.1'!$O$30</c:f>
              <c:strCache>
                <c:ptCount val="1"/>
                <c:pt idx="0">
                  <c:v>Normál</c:v>
                </c:pt>
              </c:strCache>
            </c:strRef>
          </c:tx>
          <c:invertIfNegative val="0"/>
          <c:cat>
            <c:strRef>
              <c:f>'4.1'!$M$31:$M$42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'4.1'!$O$31:$O$42</c:f>
              <c:numCache>
                <c:formatCode>#,##0.0</c:formatCode>
                <c:ptCount val="12"/>
                <c:pt idx="0">
                  <c:v>-1.2258064516129035</c:v>
                </c:pt>
                <c:pt idx="1">
                  <c:v>-0.15517241379310354</c:v>
                </c:pt>
                <c:pt idx="2">
                  <c:v>3.512903225806451</c:v>
                </c:pt>
                <c:pt idx="3">
                  <c:v>8.6366666666666667</c:v>
                </c:pt>
                <c:pt idx="4">
                  <c:v>13.522580645161288</c:v>
                </c:pt>
                <c:pt idx="5">
                  <c:v>16.59</c:v>
                </c:pt>
                <c:pt idx="6">
                  <c:v>18.522580645161291</c:v>
                </c:pt>
                <c:pt idx="7">
                  <c:v>18.119354838709679</c:v>
                </c:pt>
                <c:pt idx="8">
                  <c:v>13.223333333333333</c:v>
                </c:pt>
                <c:pt idx="9">
                  <c:v>8.3548387096774199</c:v>
                </c:pt>
                <c:pt idx="10">
                  <c:v>3.5466666666666664</c:v>
                </c:pt>
                <c:pt idx="11">
                  <c:v>-0.38387096774193558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579-4DE4-B41C-175144B27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274560"/>
        <c:axId val="146673664"/>
      </c:barChart>
      <c:catAx>
        <c:axId val="146274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46673664"/>
        <c:crosses val="autoZero"/>
        <c:auto val="1"/>
        <c:lblAlgn val="ctr"/>
        <c:lblOffset val="100"/>
        <c:noMultiLvlLbl val="0"/>
      </c:catAx>
      <c:valAx>
        <c:axId val="1466736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462745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</c:spPr>
          <c:invertIfNegative val="0"/>
          <c:cat>
            <c:strRef>
              <c:f>'6.9'!$A$8:$A$21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'6.9'!$G$8:$G$21</c:f>
              <c:numCache>
                <c:formatCode>#,##0.0</c:formatCode>
                <c:ptCount val="14"/>
                <c:pt idx="0">
                  <c:v>3.9321428571428569</c:v>
                </c:pt>
                <c:pt idx="1">
                  <c:v>5.0964285714285724</c:v>
                </c:pt>
                <c:pt idx="2">
                  <c:v>2.9499999999999993</c:v>
                </c:pt>
                <c:pt idx="3">
                  <c:v>3.4571428571428569</c:v>
                </c:pt>
                <c:pt idx="4">
                  <c:v>3.6607142857142847</c:v>
                </c:pt>
                <c:pt idx="5">
                  <c:v>4.1214285714285719</c:v>
                </c:pt>
                <c:pt idx="6">
                  <c:v>3.9142857142857146</c:v>
                </c:pt>
                <c:pt idx="7">
                  <c:v>4.0285714285714276</c:v>
                </c:pt>
                <c:pt idx="8">
                  <c:v>4.3035714285714288</c:v>
                </c:pt>
                <c:pt idx="9">
                  <c:v>6.0249999999999977</c:v>
                </c:pt>
                <c:pt idx="10">
                  <c:v>4.9285714285714297</c:v>
                </c:pt>
                <c:pt idx="11">
                  <c:v>4.4214285714285717</c:v>
                </c:pt>
                <c:pt idx="12">
                  <c:v>3.2642857142857138</c:v>
                </c:pt>
                <c:pt idx="13">
                  <c:v>3.5142857142857138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C5-4B34-B926-0E1E11563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4181120"/>
        <c:axId val="164182656"/>
      </c:barChart>
      <c:catAx>
        <c:axId val="16418112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64182656"/>
        <c:crosses val="autoZero"/>
        <c:auto val="1"/>
        <c:lblAlgn val="ctr"/>
        <c:lblOffset val="100"/>
        <c:noMultiLvlLbl val="0"/>
      </c:catAx>
      <c:valAx>
        <c:axId val="16418265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41811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8857847395410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25000"/>
              </a:schemeClr>
            </a:solidFill>
          </c:spPr>
          <c:invertIfNegative val="0"/>
          <c:cat>
            <c:strRef>
              <c:f>'6.9'!$A$8:$A$21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'6.9'!$D$8:$D$21</c:f>
              <c:numCache>
                <c:formatCode>#,##0</c:formatCode>
                <c:ptCount val="14"/>
                <c:pt idx="0">
                  <c:v>337720.14080999995</c:v>
                </c:pt>
                <c:pt idx="1">
                  <c:v>1375923.1065699998</c:v>
                </c:pt>
                <c:pt idx="2">
                  <c:v>264383.17333999998</c:v>
                </c:pt>
                <c:pt idx="3">
                  <c:v>431319.45529000001</c:v>
                </c:pt>
                <c:pt idx="4">
                  <c:v>422730.90457999997</c:v>
                </c:pt>
                <c:pt idx="5">
                  <c:v>1055540.2489500002</c:v>
                </c:pt>
                <c:pt idx="6">
                  <c:v>579061.60311999999</c:v>
                </c:pt>
                <c:pt idx="7">
                  <c:v>456957.47151</c:v>
                </c:pt>
                <c:pt idx="8">
                  <c:v>464618.5895099999</c:v>
                </c:pt>
                <c:pt idx="9">
                  <c:v>1115360.26703</c:v>
                </c:pt>
                <c:pt idx="10">
                  <c:v>1252450.4476620001</c:v>
                </c:pt>
                <c:pt idx="11">
                  <c:v>1540772.2284200001</c:v>
                </c:pt>
                <c:pt idx="12">
                  <c:v>419069.5065800001</c:v>
                </c:pt>
                <c:pt idx="13">
                  <c:v>524927.76309000014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7E-4CC5-9E50-618C204A2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4194560"/>
        <c:axId val="164200448"/>
      </c:barChart>
      <c:catAx>
        <c:axId val="16419456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4200448"/>
        <c:crosses val="autoZero"/>
        <c:auto val="1"/>
        <c:lblAlgn val="ctr"/>
        <c:lblOffset val="100"/>
        <c:noMultiLvlLbl val="0"/>
      </c:catAx>
      <c:valAx>
        <c:axId val="16420044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41945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</c:spPr>
          <c:invertIfNegative val="0"/>
          <c:cat>
            <c:strRef>
              <c:f>'6.10'!$A$8:$A$21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'6.10'!$G$8:$G$21</c:f>
              <c:numCache>
                <c:formatCode>#,##0.0</c:formatCode>
                <c:ptCount val="14"/>
                <c:pt idx="0">
                  <c:v>3.825806451612904</c:v>
                </c:pt>
                <c:pt idx="1">
                  <c:v>5.67741935483871</c:v>
                </c:pt>
                <c:pt idx="2">
                  <c:v>3.032258064516129</c:v>
                </c:pt>
                <c:pt idx="3">
                  <c:v>3.8387096774193554</c:v>
                </c:pt>
                <c:pt idx="4">
                  <c:v>3.4838709677419359</c:v>
                </c:pt>
                <c:pt idx="5">
                  <c:v>4.4225806451612915</c:v>
                </c:pt>
                <c:pt idx="6">
                  <c:v>4.2193548387096769</c:v>
                </c:pt>
                <c:pt idx="7">
                  <c:v>4.1161290322580655</c:v>
                </c:pt>
                <c:pt idx="8">
                  <c:v>4.1580645161290324</c:v>
                </c:pt>
                <c:pt idx="9">
                  <c:v>5.9451612903225826</c:v>
                </c:pt>
                <c:pt idx="10">
                  <c:v>4.6258064516129034</c:v>
                </c:pt>
                <c:pt idx="11">
                  <c:v>4.064516129032258</c:v>
                </c:pt>
                <c:pt idx="12">
                  <c:v>3.8064516129032269</c:v>
                </c:pt>
                <c:pt idx="13">
                  <c:v>3.9354838709677411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BE-462E-8233-50B07F49B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95768704"/>
        <c:axId val="195770240"/>
      </c:barChart>
      <c:catAx>
        <c:axId val="1957687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95770240"/>
        <c:crosses val="autoZero"/>
        <c:auto val="1"/>
        <c:lblAlgn val="ctr"/>
        <c:lblOffset val="100"/>
        <c:noMultiLvlLbl val="0"/>
      </c:catAx>
      <c:valAx>
        <c:axId val="19577024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957687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8857847395410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25000"/>
              </a:schemeClr>
            </a:solidFill>
          </c:spPr>
          <c:invertIfNegative val="0"/>
          <c:cat>
            <c:strRef>
              <c:f>'6.10'!$A$8:$A$21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'6.10'!$D$8:$D$21</c:f>
              <c:numCache>
                <c:formatCode>#,##0</c:formatCode>
                <c:ptCount val="14"/>
                <c:pt idx="0">
                  <c:v>336169.35251</c:v>
                </c:pt>
                <c:pt idx="1">
                  <c:v>1275687.4818099998</c:v>
                </c:pt>
                <c:pt idx="2">
                  <c:v>252174.67328999998</c:v>
                </c:pt>
                <c:pt idx="3">
                  <c:v>392340.85375000007</c:v>
                </c:pt>
                <c:pt idx="4">
                  <c:v>395545.29865999985</c:v>
                </c:pt>
                <c:pt idx="5">
                  <c:v>1012560.6422699997</c:v>
                </c:pt>
                <c:pt idx="6">
                  <c:v>545467.98785000003</c:v>
                </c:pt>
                <c:pt idx="7">
                  <c:v>424670.94115999993</c:v>
                </c:pt>
                <c:pt idx="8">
                  <c:v>445115.37797999993</c:v>
                </c:pt>
                <c:pt idx="9">
                  <c:v>1050725.39261202</c:v>
                </c:pt>
                <c:pt idx="10">
                  <c:v>1225990.7522960003</c:v>
                </c:pt>
                <c:pt idx="11">
                  <c:v>1399005.5731799998</c:v>
                </c:pt>
                <c:pt idx="12">
                  <c:v>393843.69148000004</c:v>
                </c:pt>
                <c:pt idx="13">
                  <c:v>491867.20951000013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087-4977-85F1-65792FC6D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95810816"/>
        <c:axId val="195812352"/>
      </c:barChart>
      <c:catAx>
        <c:axId val="19581081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95812352"/>
        <c:crosses val="autoZero"/>
        <c:auto val="1"/>
        <c:lblAlgn val="ctr"/>
        <c:lblOffset val="100"/>
        <c:noMultiLvlLbl val="0"/>
      </c:catAx>
      <c:valAx>
        <c:axId val="19581235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95810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</c:spPr>
          <c:invertIfNegative val="0"/>
          <c:cat>
            <c:strRef>
              <c:f>'6.11'!$A$8:$A$21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'6.11'!$G$8:$G$21</c:f>
              <c:numCache>
                <c:formatCode>#,##0.0</c:formatCode>
                <c:ptCount val="14"/>
                <c:pt idx="0">
                  <c:v>2.6859831029185872</c:v>
                </c:pt>
                <c:pt idx="1">
                  <c:v>3.5988095238095243</c:v>
                </c:pt>
                <c:pt idx="2">
                  <c:v>2.1435483870967738</c:v>
                </c:pt>
                <c:pt idx="3">
                  <c:v>2.4351766513056838</c:v>
                </c:pt>
                <c:pt idx="4">
                  <c:v>2.707334869431643</c:v>
                </c:pt>
                <c:pt idx="5">
                  <c:v>3.063056835637481</c:v>
                </c:pt>
                <c:pt idx="6">
                  <c:v>2.6950844854070657</c:v>
                </c:pt>
                <c:pt idx="7">
                  <c:v>2.7514592933947775</c:v>
                </c:pt>
                <c:pt idx="8">
                  <c:v>3.1850614439324119</c:v>
                </c:pt>
                <c:pt idx="9">
                  <c:v>4.8545698924731182</c:v>
                </c:pt>
                <c:pt idx="10">
                  <c:v>3.6396313364055302</c:v>
                </c:pt>
                <c:pt idx="11">
                  <c:v>3.2178955453149007</c:v>
                </c:pt>
                <c:pt idx="12">
                  <c:v>2.2031490015360986</c:v>
                </c:pt>
                <c:pt idx="13">
                  <c:v>2.3187403993855606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52-4560-AB96-B0A89B337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95861888"/>
        <c:axId val="201069696"/>
      </c:barChart>
      <c:catAx>
        <c:axId val="19586188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201069696"/>
        <c:crosses val="autoZero"/>
        <c:auto val="1"/>
        <c:lblAlgn val="ctr"/>
        <c:lblOffset val="100"/>
        <c:noMultiLvlLbl val="0"/>
      </c:catAx>
      <c:valAx>
        <c:axId val="20106969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958618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8857847395410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25000"/>
              </a:schemeClr>
            </a:solidFill>
          </c:spPr>
          <c:invertIfNegative val="0"/>
          <c:cat>
            <c:strRef>
              <c:f>'6.11'!$A$8:$A$21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'6.11'!$D$8:$D$21</c:f>
              <c:numCache>
                <c:formatCode>#,##0</c:formatCode>
                <c:ptCount val="14"/>
                <c:pt idx="0">
                  <c:v>1098538.8058799999</c:v>
                </c:pt>
                <c:pt idx="1">
                  <c:v>4430454.6113099987</c:v>
                </c:pt>
                <c:pt idx="2">
                  <c:v>834915.21068999998</c:v>
                </c:pt>
                <c:pt idx="3">
                  <c:v>1367233.3043800001</c:v>
                </c:pt>
                <c:pt idx="4">
                  <c:v>1342947.1523899997</c:v>
                </c:pt>
                <c:pt idx="5">
                  <c:v>3381293.6964299995</c:v>
                </c:pt>
                <c:pt idx="6">
                  <c:v>1857899.6448800005</c:v>
                </c:pt>
                <c:pt idx="7">
                  <c:v>1453408.71954</c:v>
                </c:pt>
                <c:pt idx="8">
                  <c:v>1477285.0537500002</c:v>
                </c:pt>
                <c:pt idx="9">
                  <c:v>3599760.1348820198</c:v>
                </c:pt>
                <c:pt idx="10">
                  <c:v>4053779.6152250008</c:v>
                </c:pt>
                <c:pt idx="11">
                  <c:v>4765089.5642800014</c:v>
                </c:pt>
                <c:pt idx="12">
                  <c:v>1338155.55917</c:v>
                </c:pt>
                <c:pt idx="13">
                  <c:v>1678566.6906300001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85B-43BC-A034-258FBD2FA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01110272"/>
        <c:axId val="201111808"/>
      </c:barChart>
      <c:catAx>
        <c:axId val="20111027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201111808"/>
        <c:crosses val="autoZero"/>
        <c:auto val="1"/>
        <c:lblAlgn val="ctr"/>
        <c:lblOffset val="100"/>
        <c:noMultiLvlLbl val="0"/>
      </c:catAx>
      <c:valAx>
        <c:axId val="20111180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2011102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550597841936423"/>
          <c:y val="0.34057376401069023"/>
          <c:w val="0.61308307391808592"/>
          <c:h val="0.65727516839124822"/>
        </c:manualLayout>
      </c:layout>
      <c:doughnut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0FC-43A5-9DF9-089D08C1FA91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0FC-43A5-9DF9-089D08C1FA91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0FC-43A5-9DF9-089D08C1FA91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0FC-43A5-9DF9-089D08C1FA91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0FC-43A5-9DF9-089D08C1FA91}"/>
              </c:ext>
            </c:extLst>
          </c:dPt>
          <c:dLbls>
            <c:dLbl>
              <c:idx val="0"/>
              <c:layout>
                <c:manualLayout>
                  <c:x val="-5.2702318460192479E-2"/>
                  <c:y val="-0.2367979002624671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FC-43A5-9DF9-089D08C1FA91}"/>
                </c:ext>
              </c:extLst>
            </c:dLbl>
            <c:dLbl>
              <c:idx val="1"/>
              <c:layout>
                <c:manualLayout>
                  <c:x val="0.11126494604841061"/>
                  <c:y val="-0.2431714294140198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FC-43A5-9DF9-089D08C1FA91}"/>
                </c:ext>
              </c:extLst>
            </c:dLbl>
            <c:dLbl>
              <c:idx val="2"/>
              <c:layout>
                <c:manualLayout>
                  <c:x val="0.21754884806065908"/>
                  <c:y val="-0.1920817482084402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FC-43A5-9DF9-089D08C1FA91}"/>
                </c:ext>
              </c:extLst>
            </c:dLbl>
            <c:dLbl>
              <c:idx val="3"/>
              <c:layout>
                <c:manualLayout>
                  <c:x val="-0.18994276757072037"/>
                  <c:y val="5.978943643280531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FC-43A5-9DF9-089D08C1FA91}"/>
                </c:ext>
              </c:extLst>
            </c:dLbl>
            <c:dLbl>
              <c:idx val="4"/>
              <c:layout>
                <c:manualLayout>
                  <c:x val="-0.20362933799941674"/>
                  <c:y val="-0.2107994927600342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FC-43A5-9DF9-089D08C1FA9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'4.2'!$B$28:$F$28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CNG</c:v>
                </c:pt>
              </c:strCache>
            </c:strRef>
          </c:cat>
          <c:val>
            <c:numRef>
              <c:f>'4.2'!$B$29:$F$29</c:f>
              <c:numCache>
                <c:formatCode>#,##0</c:formatCode>
                <c:ptCount val="5"/>
                <c:pt idx="0">
                  <c:v>1599</c:v>
                </c:pt>
                <c:pt idx="1">
                  <c:v>6517</c:v>
                </c:pt>
                <c:pt idx="2">
                  <c:v>206338</c:v>
                </c:pt>
                <c:pt idx="3">
                  <c:v>2616766</c:v>
                </c:pt>
                <c:pt idx="4">
                  <c:v>242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FC-43A5-9DF9-089D08C1FA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45190722219767"/>
          <c:y val="9.5236845394881697E-2"/>
          <c:w val="0.65942831101096278"/>
          <c:h val="0.713521679275854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'4.2'!$I$28</c:f>
              <c:strCache>
                <c:ptCount val="1"/>
                <c:pt idx="0">
                  <c:v>VO</c:v>
                </c:pt>
              </c:strCache>
            </c:strRef>
          </c:tx>
          <c:invertIfNegative val="0"/>
          <c:cat>
            <c:strRef>
              <c:f>'4.2'!$H$29:$H$32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'4.2'!$I$29:$I$32</c:f>
              <c:numCache>
                <c:formatCode>#,##0.0</c:formatCode>
                <c:ptCount val="4"/>
                <c:pt idx="0">
                  <c:v>1230.9485132482782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42-4100-9F69-CC81FEE75CF4}"/>
            </c:ext>
          </c:extLst>
        </c:ser>
        <c:ser>
          <c:idx val="1"/>
          <c:order val="1"/>
          <c:tx>
            <c:strRef>
              <c:f>'4.2'!$J$28</c:f>
              <c:strCache>
                <c:ptCount val="1"/>
                <c:pt idx="0">
                  <c:v>SO</c:v>
                </c:pt>
              </c:strCache>
            </c:strRef>
          </c:tx>
          <c:invertIfNegative val="0"/>
          <c:cat>
            <c:strRef>
              <c:f>'4.2'!$H$29:$H$32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'4.2'!$J$29:$J$32</c:f>
              <c:numCache>
                <c:formatCode>#,##0.0</c:formatCode>
                <c:ptCount val="4"/>
                <c:pt idx="0">
                  <c:v>309.18084071916974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42-4100-9F69-CC81FEE75CF4}"/>
            </c:ext>
          </c:extLst>
        </c:ser>
        <c:ser>
          <c:idx val="2"/>
          <c:order val="2"/>
          <c:tx>
            <c:strRef>
              <c:f>'4.2'!$K$28</c:f>
              <c:strCache>
                <c:ptCount val="1"/>
                <c:pt idx="0">
                  <c:v>MO</c:v>
                </c:pt>
              </c:strCache>
            </c:strRef>
          </c:tx>
          <c:invertIfNegative val="0"/>
          <c:cat>
            <c:strRef>
              <c:f>'4.2'!$H$29:$H$32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'4.2'!$K$29:$K$32</c:f>
              <c:numCache>
                <c:formatCode>#,##0.0</c:formatCode>
                <c:ptCount val="4"/>
                <c:pt idx="0">
                  <c:v>517.65588967785368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242-4100-9F69-CC81FEE75CF4}"/>
            </c:ext>
          </c:extLst>
        </c:ser>
        <c:ser>
          <c:idx val="3"/>
          <c:order val="3"/>
          <c:tx>
            <c:strRef>
              <c:f>'4.2'!$L$28</c:f>
              <c:strCache>
                <c:ptCount val="1"/>
                <c:pt idx="0">
                  <c:v>DOM</c:v>
                </c:pt>
              </c:strCache>
            </c:strRef>
          </c:tx>
          <c:invertIfNegative val="0"/>
          <c:cat>
            <c:strRef>
              <c:f>'4.2'!$H$29:$H$32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'4.2'!$L$29:$L$32</c:f>
              <c:numCache>
                <c:formatCode>#,##0.0</c:formatCode>
                <c:ptCount val="4"/>
                <c:pt idx="0">
                  <c:v>983.90067223482845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242-4100-9F69-CC81FEE75CF4}"/>
            </c:ext>
          </c:extLst>
        </c:ser>
        <c:ser>
          <c:idx val="4"/>
          <c:order val="4"/>
          <c:tx>
            <c:strRef>
              <c:f>'4.2'!$M$28</c:f>
              <c:strCache>
                <c:ptCount val="1"/>
                <c:pt idx="0">
                  <c:v>CNG</c:v>
                </c:pt>
              </c:strCache>
            </c:strRef>
          </c:tx>
          <c:invertIfNegative val="0"/>
          <c:cat>
            <c:strRef>
              <c:f>'4.2'!$H$29:$H$32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'4.2'!$M$29:$M$32</c:f>
              <c:numCache>
                <c:formatCode>#,##0.0</c:formatCode>
                <c:ptCount val="4"/>
                <c:pt idx="0">
                  <c:v>22.314752086827312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242-4100-9F69-CC81FEE75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820672"/>
        <c:axId val="97822208"/>
      </c:barChart>
      <c:catAx>
        <c:axId val="97820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97822208"/>
        <c:crosses val="autoZero"/>
        <c:auto val="1"/>
        <c:lblAlgn val="ctr"/>
        <c:lblOffset val="100"/>
        <c:noMultiLvlLbl val="0"/>
      </c:catAx>
      <c:valAx>
        <c:axId val="978222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97820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337895708243207"/>
          <c:y val="0.12328481361561495"/>
          <c:w val="0.12313113547712735"/>
          <c:h val="0.6501361753002217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10042956849044"/>
          <c:y val="0.10011387326027958"/>
          <c:w val="0.63799208378695416"/>
          <c:h val="0.713521679275854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'4.2'!$P$28</c:f>
              <c:strCache>
                <c:ptCount val="1"/>
                <c:pt idx="0">
                  <c:v>VO</c:v>
                </c:pt>
              </c:strCache>
            </c:strRef>
          </c:tx>
          <c:invertIfNegative val="0"/>
          <c:cat>
            <c:strRef>
              <c:f>'4.2'!$O$29:$O$32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'4.2'!$P$29:$P$32</c:f>
              <c:numCache>
                <c:formatCode>#,##0</c:formatCode>
                <c:ptCount val="4"/>
                <c:pt idx="0">
                  <c:v>13128.471031835001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AF0-40B6-A393-E9E5BEC020C3}"/>
            </c:ext>
          </c:extLst>
        </c:ser>
        <c:ser>
          <c:idx val="1"/>
          <c:order val="1"/>
          <c:tx>
            <c:strRef>
              <c:f>'4.2'!$Q$28</c:f>
              <c:strCache>
                <c:ptCount val="1"/>
                <c:pt idx="0">
                  <c:v>SO</c:v>
                </c:pt>
              </c:strCache>
            </c:strRef>
          </c:tx>
          <c:invertIfNegative val="0"/>
          <c:cat>
            <c:strRef>
              <c:f>'4.2'!$O$29:$O$32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'4.2'!$Q$29:$Q$32</c:f>
              <c:numCache>
                <c:formatCode>#,##0</c:formatCode>
                <c:ptCount val="4"/>
                <c:pt idx="0">
                  <c:v>3297.4998240799996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AF0-40B6-A393-E9E5BEC020C3}"/>
            </c:ext>
          </c:extLst>
        </c:ser>
        <c:ser>
          <c:idx val="2"/>
          <c:order val="2"/>
          <c:tx>
            <c:strRef>
              <c:f>'4.2'!$R$28</c:f>
              <c:strCache>
                <c:ptCount val="1"/>
                <c:pt idx="0">
                  <c:v>MO</c:v>
                </c:pt>
              </c:strCache>
            </c:strRef>
          </c:tx>
          <c:invertIfNegative val="0"/>
          <c:cat>
            <c:strRef>
              <c:f>'4.2'!$O$29:$O$32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'4.2'!$R$29:$R$32</c:f>
              <c:numCache>
                <c:formatCode>#,##0</c:formatCode>
                <c:ptCount val="4"/>
                <c:pt idx="0">
                  <c:v>5521.1408223793196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AF0-40B6-A393-E9E5BEC020C3}"/>
            </c:ext>
          </c:extLst>
        </c:ser>
        <c:ser>
          <c:idx val="3"/>
          <c:order val="3"/>
          <c:tx>
            <c:strRef>
              <c:f>'4.2'!$S$28</c:f>
              <c:strCache>
                <c:ptCount val="1"/>
                <c:pt idx="0">
                  <c:v>DOM</c:v>
                </c:pt>
              </c:strCache>
            </c:strRef>
          </c:tx>
          <c:invertIfNegative val="0"/>
          <c:cat>
            <c:strRef>
              <c:f>'4.2'!$O$29:$O$32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'4.2'!$S$29:$S$32</c:f>
              <c:numCache>
                <c:formatCode>#,##0</c:formatCode>
                <c:ptCount val="4"/>
                <c:pt idx="0">
                  <c:v>10494.122458062702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AF0-40B6-A393-E9E5BEC020C3}"/>
            </c:ext>
          </c:extLst>
        </c:ser>
        <c:ser>
          <c:idx val="4"/>
          <c:order val="4"/>
          <c:tx>
            <c:strRef>
              <c:f>'4.2'!$T$28</c:f>
              <c:strCache>
                <c:ptCount val="1"/>
                <c:pt idx="0">
                  <c:v>CNG</c:v>
                </c:pt>
              </c:strCache>
            </c:strRef>
          </c:tx>
          <c:invertIfNegative val="0"/>
          <c:cat>
            <c:strRef>
              <c:f>'4.2'!$O$29:$O$32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'4.2'!$T$29:$T$32</c:f>
              <c:numCache>
                <c:formatCode>#,##0</c:formatCode>
                <c:ptCount val="4"/>
                <c:pt idx="0">
                  <c:v>238.09362708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AF0-40B6-A393-E9E5BEC02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4935168"/>
        <c:axId val="145285120"/>
      </c:barChart>
      <c:catAx>
        <c:axId val="144935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45285120"/>
        <c:crosses val="autoZero"/>
        <c:auto val="1"/>
        <c:lblAlgn val="ctr"/>
        <c:lblOffset val="100"/>
        <c:noMultiLvlLbl val="0"/>
      </c:catAx>
      <c:valAx>
        <c:axId val="145285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44935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D1D-4598-9BC4-D57E6B9EFFF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1D1D-4598-9BC4-D57E6B9EFFF2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1D1D-4598-9BC4-D57E6B9EFFF2}"/>
              </c:ext>
            </c:extLst>
          </c:dPt>
          <c:cat>
            <c:strRef>
              <c:f>'4.3'!$B$47:$B$49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'4.3'!$C$47:$C$49</c:f>
              <c:numCache>
                <c:formatCode>#,##0</c:formatCode>
                <c:ptCount val="3"/>
                <c:pt idx="0">
                  <c:v>43782.719568461034</c:v>
                </c:pt>
                <c:pt idx="1">
                  <c:v>32432.314036064221</c:v>
                </c:pt>
                <c:pt idx="2">
                  <c:v>39249.428374247036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D1D-4598-9BC4-D57E6B9EF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45672832"/>
        <c:axId val="145678720"/>
      </c:barChart>
      <c:catAx>
        <c:axId val="145672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5678720"/>
        <c:crosses val="autoZero"/>
        <c:auto val="1"/>
        <c:lblAlgn val="ctr"/>
        <c:lblOffset val="100"/>
        <c:noMultiLvlLbl val="0"/>
      </c:catAx>
      <c:valAx>
        <c:axId val="145678720"/>
        <c:scaling>
          <c:orientation val="minMax"/>
          <c:max val="45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</a:t>
                </a:r>
                <a:r>
                  <a:rPr lang="en-US" b="0"/>
                  <a:t>potřeba plynu (tis.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456728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C447-48DA-85A8-0139621EAEA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447-48DA-85A8-0139621EAEAC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C447-48DA-85A8-0139621EAEAC}"/>
              </c:ext>
            </c:extLst>
          </c:dPt>
          <c:cat>
            <c:strRef>
              <c:f>'4.3'!$E$47:$E$49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'4.3'!$F$47:$F$49</c:f>
              <c:numCache>
                <c:formatCode>#,##0</c:formatCode>
                <c:ptCount val="3"/>
                <c:pt idx="0">
                  <c:v>40802.634844075204</c:v>
                </c:pt>
                <c:pt idx="1">
                  <c:v>26159.291268740159</c:v>
                </c:pt>
                <c:pt idx="2">
                  <c:v>33639.353689521231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447-48DA-85A8-0139621EA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647424"/>
        <c:axId val="160653312"/>
      </c:barChart>
      <c:catAx>
        <c:axId val="160647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0653312"/>
        <c:crosses val="autoZero"/>
        <c:auto val="1"/>
        <c:lblAlgn val="ctr"/>
        <c:lblOffset val="100"/>
        <c:noMultiLvlLbl val="0"/>
      </c:catAx>
      <c:valAx>
        <c:axId val="160653312"/>
        <c:scaling>
          <c:orientation val="minMax"/>
          <c:max val="45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</a:t>
                </a:r>
                <a:r>
                  <a:rPr lang="en-US" b="0"/>
                  <a:t>potřeba plynu (tis.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06474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microsoft.com/office/2007/relationships/hdphoto" Target="../media/hdphoto2.wdp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microsoft.com/office/2007/relationships/hdphoto" Target="../media/hdphoto3.wdp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4.xml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28.xml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2.xml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chart" Target="../charts/chart36.xml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microsoft.com/office/2007/relationships/hdphoto" Target="../media/hdphoto4.wdp"/><Relationship Id="rId1" Type="http://schemas.openxmlformats.org/officeDocument/2006/relationships/image" Target="../media/image8.png"/><Relationship Id="rId4" Type="http://schemas.microsoft.com/office/2007/relationships/hdphoto" Target="../media/hdphoto5.wdp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microsoft.com/office/2007/relationships/hdphoto" Target="../media/hdphoto6.wdp"/><Relationship Id="rId1" Type="http://schemas.openxmlformats.org/officeDocument/2006/relationships/image" Target="../media/image10.png"/><Relationship Id="rId4" Type="http://schemas.microsoft.com/office/2007/relationships/hdphoto" Target="../media/hdphoto7.wdp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microsoft.com/office/2007/relationships/hdphoto" Target="../media/hdphoto8.wdp"/><Relationship Id="rId1" Type="http://schemas.openxmlformats.org/officeDocument/2006/relationships/image" Target="../media/image12.png"/><Relationship Id="rId4" Type="http://schemas.microsoft.com/office/2007/relationships/hdphoto" Target="../media/hdphoto9.wdp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microsoft.com/office/2007/relationships/hdphoto" Target="../media/hdphoto10.wdp"/><Relationship Id="rId1" Type="http://schemas.openxmlformats.org/officeDocument/2006/relationships/image" Target="../media/image14.png"/><Relationship Id="rId4" Type="http://schemas.microsoft.com/office/2007/relationships/hdphoto" Target="../media/hdphoto11.wdp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microsoft.com/office/2007/relationships/hdphoto" Target="../media/hdphoto12.wdp"/><Relationship Id="rId1" Type="http://schemas.openxmlformats.org/officeDocument/2006/relationships/image" Target="../media/image16.png"/><Relationship Id="rId4" Type="http://schemas.microsoft.com/office/2007/relationships/hdphoto" Target="../media/hdphoto13.wdp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microsoft.com/office/2007/relationships/hdphoto" Target="../media/hdphoto14.wdp"/><Relationship Id="rId1" Type="http://schemas.openxmlformats.org/officeDocument/2006/relationships/image" Target="../media/image18.png"/><Relationship Id="rId4" Type="http://schemas.microsoft.com/office/2007/relationships/hdphoto" Target="../media/hdphoto15.wdp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microsoft.com/office/2007/relationships/hdphoto" Target="../media/hdphoto16.wdp"/><Relationship Id="rId1" Type="http://schemas.openxmlformats.org/officeDocument/2006/relationships/image" Target="../media/image20.png"/><Relationship Id="rId4" Type="http://schemas.microsoft.com/office/2007/relationships/hdphoto" Target="../media/hdphoto17.wdp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microsoft.com/office/2007/relationships/hdphoto" Target="../media/hdphoto18.wdp"/><Relationship Id="rId1" Type="http://schemas.openxmlformats.org/officeDocument/2006/relationships/image" Target="../media/image22.png"/><Relationship Id="rId4" Type="http://schemas.openxmlformats.org/officeDocument/2006/relationships/chart" Target="../charts/chart39.xml"/></Relationships>
</file>

<file path=xl/drawings/_rels/drawing25.xml.rels><?xml version="1.0" encoding="UTF-8" standalone="yes"?>
<Relationships xmlns="http://schemas.openxmlformats.org/package/2006/relationships"><Relationship Id="rId3" Type="http://schemas.microsoft.com/office/2007/relationships/hdphoto" Target="../media/hdphoto18.wdp"/><Relationship Id="rId2" Type="http://schemas.openxmlformats.org/officeDocument/2006/relationships/image" Target="../media/image22.png"/><Relationship Id="rId1" Type="http://schemas.openxmlformats.org/officeDocument/2006/relationships/chart" Target="../charts/chart40.xml"/><Relationship Id="rId4" Type="http://schemas.openxmlformats.org/officeDocument/2006/relationships/chart" Target="../charts/chart41.xml"/></Relationships>
</file>

<file path=xl/drawings/_rels/drawing26.xml.rels><?xml version="1.0" encoding="UTF-8" standalone="yes"?>
<Relationships xmlns="http://schemas.openxmlformats.org/package/2006/relationships"><Relationship Id="rId3" Type="http://schemas.microsoft.com/office/2007/relationships/hdphoto" Target="../media/hdphoto18.wdp"/><Relationship Id="rId2" Type="http://schemas.openxmlformats.org/officeDocument/2006/relationships/image" Target="../media/image22.png"/><Relationship Id="rId1" Type="http://schemas.openxmlformats.org/officeDocument/2006/relationships/chart" Target="../charts/chart42.xml"/><Relationship Id="rId4" Type="http://schemas.openxmlformats.org/officeDocument/2006/relationships/chart" Target="../charts/chart43.xml"/></Relationships>
</file>

<file path=xl/drawings/_rels/drawing27.xml.rels><?xml version="1.0" encoding="UTF-8" standalone="yes"?>
<Relationships xmlns="http://schemas.openxmlformats.org/package/2006/relationships"><Relationship Id="rId3" Type="http://schemas.microsoft.com/office/2007/relationships/hdphoto" Target="../media/hdphoto18.wdp"/><Relationship Id="rId2" Type="http://schemas.openxmlformats.org/officeDocument/2006/relationships/image" Target="../media/image22.png"/><Relationship Id="rId1" Type="http://schemas.openxmlformats.org/officeDocument/2006/relationships/chart" Target="../charts/chart44.xml"/><Relationship Id="rId4" Type="http://schemas.openxmlformats.org/officeDocument/2006/relationships/chart" Target="../charts/chart45.xml"/></Relationships>
</file>

<file path=xl/drawings/_rels/drawing28.xml.rels><?xml version="1.0" encoding="UTF-8" standalone="yes"?>
<Relationships xmlns="http://schemas.openxmlformats.org/package/2006/relationships"><Relationship Id="rId2" Type="http://schemas.microsoft.com/office/2007/relationships/hdphoto" Target="../media/hdphoto18.wdp"/><Relationship Id="rId1" Type="http://schemas.openxmlformats.org/officeDocument/2006/relationships/image" Target="../media/image2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5" Type="http://schemas.openxmlformats.org/officeDocument/2006/relationships/image" Target="../media/image27.png"/><Relationship Id="rId4" Type="http://schemas.openxmlformats.org/officeDocument/2006/relationships/image" Target="../media/image2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microsoft.com/office/2007/relationships/hdphoto" Target="../media/hdphoto2.wdp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microsoft.com/office/2007/relationships/hdphoto" Target="../media/hdphoto2.wdp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5.png"/><Relationship Id="rId1" Type="http://schemas.openxmlformats.org/officeDocument/2006/relationships/chart" Target="../charts/chart15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84843</xdr:rowOff>
    </xdr:from>
    <xdr:to>
      <xdr:col>9</xdr:col>
      <xdr:colOff>674473</xdr:colOff>
      <xdr:row>38</xdr:row>
      <xdr:rowOff>28575</xdr:rowOff>
    </xdr:to>
    <xdr:sp macro="" textlink="">
      <xdr:nvSpPr>
        <xdr:cNvPr id="4" name="TextovéPol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4942593"/>
          <a:ext cx="6618073" cy="12391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cs-CZ" sz="2000" b="1">
              <a:solidFill>
                <a:sysClr val="windowText" lastClr="000000"/>
              </a:solidFill>
            </a:rPr>
            <a:t>Čtvrtletní zpráva</a:t>
          </a:r>
        </a:p>
        <a:p>
          <a:pPr algn="ctr"/>
          <a:r>
            <a:rPr lang="cs-CZ" sz="2000" b="1">
              <a:solidFill>
                <a:sysClr val="windowText" lastClr="000000"/>
              </a:solidFill>
            </a:rPr>
            <a:t>o provozu plynárenské soustavy ČR</a:t>
          </a:r>
        </a:p>
        <a:p>
          <a:pPr algn="ctr"/>
          <a:r>
            <a:rPr lang="cs-CZ" sz="2000" b="1">
              <a:solidFill>
                <a:sysClr val="windowText" lastClr="000000"/>
              </a:solidFill>
            </a:rPr>
            <a:t>I. čtvrtletí 2020</a:t>
          </a:r>
        </a:p>
      </xdr:txBody>
    </xdr:sp>
    <xdr:clientData/>
  </xdr:twoCellAnchor>
  <xdr:twoCellAnchor editAs="oneCell">
    <xdr:from>
      <xdr:col>2</xdr:col>
      <xdr:colOff>304534</xdr:colOff>
      <xdr:row>17</xdr:row>
      <xdr:rowOff>136072</xdr:rowOff>
    </xdr:from>
    <xdr:to>
      <xdr:col>7</xdr:col>
      <xdr:colOff>342725</xdr:colOff>
      <xdr:row>28</xdr:row>
      <xdr:rowOff>44269</xdr:rowOff>
    </xdr:to>
    <xdr:pic>
      <xdr:nvPicPr>
        <xdr:cNvPr id="14" name="Obrázek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559" y="2888797"/>
          <a:ext cx="3324316" cy="1689372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</xdr:row>
      <xdr:rowOff>47625</xdr:rowOff>
    </xdr:from>
    <xdr:to>
      <xdr:col>6</xdr:col>
      <xdr:colOff>295275</xdr:colOff>
      <xdr:row>52</xdr:row>
      <xdr:rowOff>47624</xdr:rowOff>
    </xdr:to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38</xdr:row>
      <xdr:rowOff>66675</xdr:rowOff>
    </xdr:from>
    <xdr:to>
      <xdr:col>10</xdr:col>
      <xdr:colOff>228600</xdr:colOff>
      <xdr:row>52</xdr:row>
      <xdr:rowOff>66674</xdr:rowOff>
    </xdr:to>
    <xdr:graphicFrame macro="">
      <xdr:nvGraphicFramePr>
        <xdr:cNvPr id="3" name="Graf 2">
          <a:extLst>
            <a:ext uri="{FF2B5EF4-FFF2-40B4-BE49-F238E27FC236}">
              <a16:creationId xmlns=""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495300</xdr:colOff>
      <xdr:row>3</xdr:row>
      <xdr:rowOff>66675</xdr:rowOff>
    </xdr:from>
    <xdr:to>
      <xdr:col>2</xdr:col>
      <xdr:colOff>619125</xdr:colOff>
      <xdr:row>5</xdr:row>
      <xdr:rowOff>113268</xdr:rowOff>
    </xdr:to>
    <xdr:pic>
      <xdr:nvPicPr>
        <xdr:cNvPr id="6" name="Obrázek 5">
          <a:extLst>
            <a:ext uri="{FF2B5EF4-FFF2-40B4-BE49-F238E27FC236}">
              <a16:creationId xmlns="" xmlns:a16="http://schemas.microsoft.com/office/drawing/2014/main" id="{EE4422D5-23C6-4051-B45B-98E3DF4CF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EEECE1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>
                      <a14:foregroundMark x1="25478" y1="60952" x2="25478" y2="60952"/>
                      <a14:backgroundMark x1="23567" y1="50476" x2="77707" y2="59048"/>
                      <a14:backgroundMark x1="75159" y1="44762" x2="27389" y2="43810"/>
                      <a14:backgroundMark x1="27389" y1="43810" x2="73885" y2="48571"/>
                      <a14:backgroundMark x1="39490" y1="34286" x2="24841" y2="38095"/>
                      <a14:backgroundMark x1="20382" y1="42857" x2="19745" y2="43810"/>
                      <a14:backgroundMark x1="17834" y1="56190" x2="12102" y2="40000"/>
                      <a14:backgroundMark x1="53503" y1="66667" x2="57962" y2="66667"/>
                      <a14:backgroundMark x1="64968" y1="70476" x2="68790" y2="70476"/>
                      <a14:backgroundMark x1="80255" y1="45714" x2="84076" y2="54286"/>
                    </a14:backgroundRemoval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95300" y="504825"/>
          <a:ext cx="1009650" cy="67524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</xdr:row>
      <xdr:rowOff>47625</xdr:rowOff>
    </xdr:from>
    <xdr:to>
      <xdr:col>6</xdr:col>
      <xdr:colOff>295275</xdr:colOff>
      <xdr:row>52</xdr:row>
      <xdr:rowOff>47624</xdr:rowOff>
    </xdr:to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38</xdr:row>
      <xdr:rowOff>66675</xdr:rowOff>
    </xdr:from>
    <xdr:to>
      <xdr:col>10</xdr:col>
      <xdr:colOff>228600</xdr:colOff>
      <xdr:row>52</xdr:row>
      <xdr:rowOff>66674</xdr:rowOff>
    </xdr:to>
    <xdr:graphicFrame macro="">
      <xdr:nvGraphicFramePr>
        <xdr:cNvPr id="3" name="Graf 2">
          <a:extLst>
            <a:ext uri="{FF2B5EF4-FFF2-40B4-BE49-F238E27FC236}">
              <a16:creationId xmlns=""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504825</xdr:colOff>
      <xdr:row>3</xdr:row>
      <xdr:rowOff>85725</xdr:rowOff>
    </xdr:from>
    <xdr:to>
      <xdr:col>2</xdr:col>
      <xdr:colOff>628650</xdr:colOff>
      <xdr:row>5</xdr:row>
      <xdr:rowOff>114300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0C8E3355-EF52-4B18-AB49-5872DB457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95652" l="1887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523875"/>
          <a:ext cx="100965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19052</xdr:rowOff>
    </xdr:from>
    <xdr:to>
      <xdr:col>5</xdr:col>
      <xdr:colOff>114300</xdr:colOff>
      <xdr:row>29</xdr:row>
      <xdr:rowOff>28575</xdr:rowOff>
    </xdr:to>
    <xdr:graphicFrame macro="">
      <xdr:nvGraphicFramePr>
        <xdr:cNvPr id="6" name="Graf 5">
          <a:extLst>
            <a:ext uri="{FF2B5EF4-FFF2-40B4-BE49-F238E27FC236}">
              <a16:creationId xmlns="" xmlns:a16="http://schemas.microsoft.com/office/drawing/2014/main" id="{00000000-0008-0000-1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18</xdr:row>
      <xdr:rowOff>38102</xdr:rowOff>
    </xdr:from>
    <xdr:to>
      <xdr:col>10</xdr:col>
      <xdr:colOff>419100</xdr:colOff>
      <xdr:row>29</xdr:row>
      <xdr:rowOff>38100</xdr:rowOff>
    </xdr:to>
    <xdr:graphicFrame macro="">
      <xdr:nvGraphicFramePr>
        <xdr:cNvPr id="7" name="Graf 6">
          <a:extLst>
            <a:ext uri="{FF2B5EF4-FFF2-40B4-BE49-F238E27FC236}">
              <a16:creationId xmlns="" xmlns:a16="http://schemas.microsoft.com/office/drawing/2014/main" id="{00000000-0008-0000-1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35</xdr:row>
      <xdr:rowOff>161925</xdr:rowOff>
    </xdr:from>
    <xdr:to>
      <xdr:col>10</xdr:col>
      <xdr:colOff>371474</xdr:colOff>
      <xdr:row>46</xdr:row>
      <xdr:rowOff>161923</xdr:rowOff>
    </xdr:to>
    <xdr:graphicFrame macro="">
      <xdr:nvGraphicFramePr>
        <xdr:cNvPr id="14" name="Graf 13">
          <a:extLst>
            <a:ext uri="{FF2B5EF4-FFF2-40B4-BE49-F238E27FC236}">
              <a16:creationId xmlns="" xmlns:a16="http://schemas.microsoft.com/office/drawing/2014/main" id="{00000000-0008-0000-1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3" name="Obdélník 2">
          <a:extLst>
            <a:ext uri="{FF2B5EF4-FFF2-40B4-BE49-F238E27FC236}">
              <a16:creationId xmlns="" xmlns:a16="http://schemas.microsoft.com/office/drawing/2014/main" id="{00000000-0008-0000-1100-000003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15" name="Obdélník 14">
          <a:extLst>
            <a:ext uri="{FF2B5EF4-FFF2-40B4-BE49-F238E27FC236}">
              <a16:creationId xmlns="" xmlns:a16="http://schemas.microsoft.com/office/drawing/2014/main" id="{00000000-0008-0000-1100-00000F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+mn-lt"/>
            </a:rPr>
            <a:t>Minimum</a:t>
          </a:r>
        </a:p>
      </xdr:txBody>
    </xdr:sp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16" name="Obrázek 15">
          <a:extLst>
            <a:ext uri="{FF2B5EF4-FFF2-40B4-BE49-F238E27FC236}">
              <a16:creationId xmlns="" xmlns:a16="http://schemas.microsoft.com/office/drawing/2014/main" id="{00000000-0008-0000-1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33557"/>
          <a:ext cx="1009650" cy="675243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34</xdr:row>
      <xdr:rowOff>161925</xdr:rowOff>
    </xdr:from>
    <xdr:to>
      <xdr:col>4</xdr:col>
      <xdr:colOff>57152</xdr:colOff>
      <xdr:row>48</xdr:row>
      <xdr:rowOff>85725</xdr:rowOff>
    </xdr:to>
    <xdr:graphicFrame macro="">
      <xdr:nvGraphicFramePr>
        <xdr:cNvPr id="9" name="Graf 8">
          <a:extLst>
            <a:ext uri="{FF2B5EF4-FFF2-40B4-BE49-F238E27FC236}">
              <a16:creationId xmlns="" xmlns:a16="http://schemas.microsoft.com/office/drawing/2014/main" id="{13C6EE1F-F5AD-439E-A9F4-0D56D81FE8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19052</xdr:rowOff>
    </xdr:from>
    <xdr:to>
      <xdr:col>5</xdr:col>
      <xdr:colOff>114300</xdr:colOff>
      <xdr:row>29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18</xdr:row>
      <xdr:rowOff>38102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=""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35</xdr:row>
      <xdr:rowOff>161925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=""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6" name="Obdélník 5">
          <a:extLst>
            <a:ext uri="{FF2B5EF4-FFF2-40B4-BE49-F238E27FC236}">
              <a16:creationId xmlns="" xmlns:a16="http://schemas.microsoft.com/office/drawing/2014/main" id="{00000000-0008-0000-1200-000006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="" xmlns:a16="http://schemas.microsoft.com/office/drawing/2014/main" id="{00000000-0008-0000-12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+mn-lt"/>
            </a:rPr>
            <a:t>Minimum</a:t>
          </a:r>
        </a:p>
      </xdr:txBody>
    </xdr:sp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10" name="Obrázek 9">
          <a:extLst>
            <a:ext uri="{FF2B5EF4-FFF2-40B4-BE49-F238E27FC236}">
              <a16:creationId xmlns="" xmlns:a16="http://schemas.microsoft.com/office/drawing/2014/main" id="{00000000-0008-0000-1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grayscl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33557"/>
          <a:ext cx="1009650" cy="67524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9" name="Obrázek 8">
          <a:extLst>
            <a:ext uri="{FF2B5EF4-FFF2-40B4-BE49-F238E27FC236}">
              <a16:creationId xmlns="" xmlns:a16="http://schemas.microsoft.com/office/drawing/2014/main" id="{8BC908A2-DE39-463C-B69C-B44FCE5D6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24032"/>
          <a:ext cx="1009650" cy="675243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34</xdr:row>
      <xdr:rowOff>161925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="" xmlns:a16="http://schemas.microsoft.com/office/drawing/2014/main" id="{54E4C39C-1419-4BF3-9A5D-2F95D46983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19052</xdr:rowOff>
    </xdr:from>
    <xdr:to>
      <xdr:col>5</xdr:col>
      <xdr:colOff>114300</xdr:colOff>
      <xdr:row>29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18</xdr:row>
      <xdr:rowOff>38102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=""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35</xdr:row>
      <xdr:rowOff>161925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=""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6" name="Obdélník 5">
          <a:extLst>
            <a:ext uri="{FF2B5EF4-FFF2-40B4-BE49-F238E27FC236}">
              <a16:creationId xmlns="" xmlns:a16="http://schemas.microsoft.com/office/drawing/2014/main" id="{00000000-0008-0000-1300-000006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="" xmlns:a16="http://schemas.microsoft.com/office/drawing/2014/main" id="{00000000-0008-0000-13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+mn-lt"/>
            </a:rPr>
            <a:t>Minimum</a:t>
          </a:r>
        </a:p>
      </xdr:txBody>
    </xdr:sp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10" name="Obrázek 9">
          <a:extLst>
            <a:ext uri="{FF2B5EF4-FFF2-40B4-BE49-F238E27FC236}">
              <a16:creationId xmlns="" xmlns:a16="http://schemas.microsoft.com/office/drawing/2014/main" id="{00000000-0008-0000-1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grayscl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33557"/>
          <a:ext cx="1009650" cy="67524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9" name="Obrázek 8">
          <a:extLst>
            <a:ext uri="{FF2B5EF4-FFF2-40B4-BE49-F238E27FC236}">
              <a16:creationId xmlns="" xmlns:a16="http://schemas.microsoft.com/office/drawing/2014/main" id="{1E9D5BB7-8E85-41F8-BC04-6C2FCEF07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24032"/>
          <a:ext cx="1009650" cy="675243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34</xdr:row>
      <xdr:rowOff>161925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="" xmlns:a16="http://schemas.microsoft.com/office/drawing/2014/main" id="{A187F95E-7825-4088-BE83-BA9904BB0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19052</xdr:rowOff>
    </xdr:from>
    <xdr:to>
      <xdr:col>5</xdr:col>
      <xdr:colOff>114300</xdr:colOff>
      <xdr:row>29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18</xdr:row>
      <xdr:rowOff>38102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=""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35</xdr:row>
      <xdr:rowOff>161925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=""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6" name="Obdélník 5">
          <a:extLst>
            <a:ext uri="{FF2B5EF4-FFF2-40B4-BE49-F238E27FC236}">
              <a16:creationId xmlns="" xmlns:a16="http://schemas.microsoft.com/office/drawing/2014/main" id="{00000000-0008-0000-1400-000006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="" xmlns:a16="http://schemas.microsoft.com/office/drawing/2014/main" id="{00000000-0008-0000-14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+mn-lt"/>
            </a:rPr>
            <a:t>Minimum</a:t>
          </a:r>
        </a:p>
      </xdr:txBody>
    </xdr:sp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10" name="Obrázek 9">
          <a:extLst>
            <a:ext uri="{FF2B5EF4-FFF2-40B4-BE49-F238E27FC236}">
              <a16:creationId xmlns="" xmlns:a16="http://schemas.microsoft.com/office/drawing/2014/main" id="{00000000-0008-0000-1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grayscl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33557"/>
          <a:ext cx="1009650" cy="67524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9" name="Obrázek 8">
          <a:extLst>
            <a:ext uri="{FF2B5EF4-FFF2-40B4-BE49-F238E27FC236}">
              <a16:creationId xmlns="" xmlns:a16="http://schemas.microsoft.com/office/drawing/2014/main" id="{88C16FBE-3698-4806-9D42-E58E72451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24032"/>
          <a:ext cx="1009650" cy="675243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34</xdr:row>
      <xdr:rowOff>161925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="" xmlns:a16="http://schemas.microsoft.com/office/drawing/2014/main" id="{E2988C38-2859-4FF3-BE55-8F0FFC0565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24</xdr:row>
      <xdr:rowOff>80962</xdr:rowOff>
    </xdr:from>
    <xdr:to>
      <xdr:col>10</xdr:col>
      <xdr:colOff>514350</xdr:colOff>
      <xdr:row>44</xdr:row>
      <xdr:rowOff>76200</xdr:rowOff>
    </xdr:to>
    <xdr:graphicFrame macro="">
      <xdr:nvGraphicFramePr>
        <xdr:cNvPr id="5" name="Graf 4">
          <a:extLst>
            <a:ext uri="{FF2B5EF4-FFF2-40B4-BE49-F238E27FC236}">
              <a16:creationId xmlns="" xmlns:a16="http://schemas.microsoft.com/office/drawing/2014/main" id="{00000000-0008-0000-1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4</xdr:row>
      <xdr:rowOff>1</xdr:rowOff>
    </xdr:from>
    <xdr:to>
      <xdr:col>3</xdr:col>
      <xdr:colOff>117386</xdr:colOff>
      <xdr:row>6</xdr:row>
      <xdr:rowOff>266701</xdr:rowOff>
    </xdr:to>
    <xdr:pic>
      <xdr:nvPicPr>
        <xdr:cNvPr id="12" name="Picture 1">
          <a:extLst>
            <a:ext uri="{FF2B5EF4-FFF2-40B4-BE49-F238E27FC236}">
              <a16:creationId xmlns="" xmlns:a16="http://schemas.microsoft.com/office/drawing/2014/main" id="{00000000-0008-0000-1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933451"/>
          <a:ext cx="1079411" cy="895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34</xdr:row>
      <xdr:rowOff>0</xdr:rowOff>
    </xdr:from>
    <xdr:to>
      <xdr:col>3</xdr:col>
      <xdr:colOff>126875</xdr:colOff>
      <xdr:row>36</xdr:row>
      <xdr:rowOff>295275</xdr:rowOff>
    </xdr:to>
    <xdr:pic>
      <xdr:nvPicPr>
        <xdr:cNvPr id="13" name="Picture 4">
          <a:extLst>
            <a:ext uri="{FF2B5EF4-FFF2-40B4-BE49-F238E27FC236}">
              <a16:creationId xmlns="" xmlns:a16="http://schemas.microsoft.com/office/drawing/2014/main" id="{00000000-0008-0000-1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5743575"/>
          <a:ext cx="1307975" cy="923925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3</xdr:row>
      <xdr:rowOff>123825</xdr:rowOff>
    </xdr:from>
    <xdr:to>
      <xdr:col>2</xdr:col>
      <xdr:colOff>514349</xdr:colOff>
      <xdr:row>5</xdr:row>
      <xdr:rowOff>101762</xdr:rowOff>
    </xdr:to>
    <xdr:pic>
      <xdr:nvPicPr>
        <xdr:cNvPr id="9" name="Picture 5">
          <a:extLst>
            <a:ext uri="{FF2B5EF4-FFF2-40B4-BE49-F238E27FC236}">
              <a16:creationId xmlns="" xmlns:a16="http://schemas.microsoft.com/office/drawing/2014/main" id="{00000000-0008-0000-1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742950"/>
          <a:ext cx="800099" cy="606587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33</xdr:row>
      <xdr:rowOff>9525</xdr:rowOff>
    </xdr:from>
    <xdr:to>
      <xdr:col>3</xdr:col>
      <xdr:colOff>9525</xdr:colOff>
      <xdr:row>35</xdr:row>
      <xdr:rowOff>158422</xdr:rowOff>
    </xdr:to>
    <xdr:pic>
      <xdr:nvPicPr>
        <xdr:cNvPr id="10" name="Picture 6">
          <a:extLst>
            <a:ext uri="{FF2B5EF4-FFF2-40B4-BE49-F238E27FC236}">
              <a16:creationId xmlns="" xmlns:a16="http://schemas.microsoft.com/office/drawing/2014/main" id="{00000000-0008-0000-1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248275"/>
          <a:ext cx="1009650" cy="777547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3</xdr:row>
      <xdr:rowOff>114300</xdr:rowOff>
    </xdr:from>
    <xdr:to>
      <xdr:col>2</xdr:col>
      <xdr:colOff>628650</xdr:colOff>
      <xdr:row>5</xdr:row>
      <xdr:rowOff>104109</xdr:rowOff>
    </xdr:to>
    <xdr:pic>
      <xdr:nvPicPr>
        <xdr:cNvPr id="6" name="Picture 7">
          <a:extLst>
            <a:ext uri="{FF2B5EF4-FFF2-40B4-BE49-F238E27FC236}">
              <a16:creationId xmlns="" xmlns:a16="http://schemas.microsoft.com/office/drawing/2014/main" id="{00000000-0008-0000-1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33425"/>
          <a:ext cx="828675" cy="618459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514350</xdr:colOff>
      <xdr:row>33</xdr:row>
      <xdr:rowOff>38100</xdr:rowOff>
    </xdr:from>
    <xdr:to>
      <xdr:col>3</xdr:col>
      <xdr:colOff>9524</xdr:colOff>
      <xdr:row>36</xdr:row>
      <xdr:rowOff>28688</xdr:rowOff>
    </xdr:to>
    <xdr:pic>
      <xdr:nvPicPr>
        <xdr:cNvPr id="7" name="Picture 8">
          <a:extLst>
            <a:ext uri="{FF2B5EF4-FFF2-40B4-BE49-F238E27FC236}">
              <a16:creationId xmlns="" xmlns:a16="http://schemas.microsoft.com/office/drawing/2014/main" id="{00000000-0008-0000-18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778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276850"/>
          <a:ext cx="1019174" cy="933563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3</xdr:row>
      <xdr:rowOff>76200</xdr:rowOff>
    </xdr:from>
    <xdr:to>
      <xdr:col>2</xdr:col>
      <xdr:colOff>340949</xdr:colOff>
      <xdr:row>5</xdr:row>
      <xdr:rowOff>193039</xdr:rowOff>
    </xdr:to>
    <xdr:pic>
      <xdr:nvPicPr>
        <xdr:cNvPr id="6" name="Obrázek 5">
          <a:extLst>
            <a:ext uri="{FF2B5EF4-FFF2-40B4-BE49-F238E27FC236}">
              <a16:creationId xmlns=""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33400"/>
          <a:ext cx="1083899" cy="621664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102420</xdr:colOff>
      <xdr:row>3</xdr:row>
      <xdr:rowOff>9525</xdr:rowOff>
    </xdr:from>
    <xdr:to>
      <xdr:col>2</xdr:col>
      <xdr:colOff>541975</xdr:colOff>
      <xdr:row>6</xdr:row>
      <xdr:rowOff>19050</xdr:rowOff>
    </xdr:to>
    <xdr:pic>
      <xdr:nvPicPr>
        <xdr:cNvPr id="4" name="Picture 9">
          <a:extLst>
            <a:ext uri="{FF2B5EF4-FFF2-40B4-BE49-F238E27FC236}">
              <a16:creationId xmlns="" xmlns:a16="http://schemas.microsoft.com/office/drawing/2014/main" id="{00000000-0008-0000-1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070" y="628650"/>
          <a:ext cx="696730" cy="952500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33</xdr:row>
      <xdr:rowOff>142875</xdr:rowOff>
    </xdr:from>
    <xdr:to>
      <xdr:col>3</xdr:col>
      <xdr:colOff>0</xdr:colOff>
      <xdr:row>35</xdr:row>
      <xdr:rowOff>163363</xdr:rowOff>
    </xdr:to>
    <xdr:pic>
      <xdr:nvPicPr>
        <xdr:cNvPr id="5" name="Picture 10">
          <a:extLst>
            <a:ext uri="{FF2B5EF4-FFF2-40B4-BE49-F238E27FC236}">
              <a16:creationId xmlns="" xmlns:a16="http://schemas.microsoft.com/office/drawing/2014/main" id="{00000000-0008-0000-1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381625"/>
          <a:ext cx="1000125" cy="649138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33</xdr:row>
      <xdr:rowOff>247650</xdr:rowOff>
    </xdr:from>
    <xdr:to>
      <xdr:col>2</xdr:col>
      <xdr:colOff>371475</xdr:colOff>
      <xdr:row>34</xdr:row>
      <xdr:rowOff>249691</xdr:rowOff>
    </xdr:to>
    <xdr:pic>
      <xdr:nvPicPr>
        <xdr:cNvPr id="5" name="Picture 15">
          <a:extLst>
            <a:ext uri="{FF2B5EF4-FFF2-40B4-BE49-F238E27FC236}">
              <a16:creationId xmlns="" xmlns:a16="http://schemas.microsoft.com/office/drawing/2014/main" id="{00000000-0008-0000-1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452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5314950"/>
          <a:ext cx="428625" cy="316366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619125</xdr:colOff>
      <xdr:row>3</xdr:row>
      <xdr:rowOff>19050</xdr:rowOff>
    </xdr:from>
    <xdr:to>
      <xdr:col>2</xdr:col>
      <xdr:colOff>504825</xdr:colOff>
      <xdr:row>6</xdr:row>
      <xdr:rowOff>55472</xdr:rowOff>
    </xdr:to>
    <xdr:pic>
      <xdr:nvPicPr>
        <xdr:cNvPr id="8" name="Picture 3">
          <a:extLst>
            <a:ext uri="{FF2B5EF4-FFF2-40B4-BE49-F238E27FC236}">
              <a16:creationId xmlns="" xmlns:a16="http://schemas.microsoft.com/office/drawing/2014/main" id="{00000000-0008-0000-1A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38175"/>
          <a:ext cx="771525" cy="97939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457201</xdr:colOff>
      <xdr:row>3</xdr:row>
      <xdr:rowOff>57149</xdr:rowOff>
    </xdr:from>
    <xdr:to>
      <xdr:col>3</xdr:col>
      <xdr:colOff>76201</xdr:colOff>
      <xdr:row>5</xdr:row>
      <xdr:rowOff>314324</xdr:rowOff>
    </xdr:to>
    <xdr:pic>
      <xdr:nvPicPr>
        <xdr:cNvPr id="4" name="Picture 2">
          <a:extLst>
            <a:ext uri="{FF2B5EF4-FFF2-40B4-BE49-F238E27FC236}">
              <a16:creationId xmlns="" xmlns:a16="http://schemas.microsoft.com/office/drawing/2014/main" id="{00000000-0008-0000-1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676274"/>
          <a:ext cx="1143000" cy="885825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485775</xdr:colOff>
      <xdr:row>33</xdr:row>
      <xdr:rowOff>38100</xdr:rowOff>
    </xdr:from>
    <xdr:to>
      <xdr:col>3</xdr:col>
      <xdr:colOff>38100</xdr:colOff>
      <xdr:row>36</xdr:row>
      <xdr:rowOff>21265</xdr:rowOff>
    </xdr:to>
    <xdr:pic>
      <xdr:nvPicPr>
        <xdr:cNvPr id="5" name="Picture 11">
          <a:extLst>
            <a:ext uri="{FF2B5EF4-FFF2-40B4-BE49-F238E27FC236}">
              <a16:creationId xmlns="" xmlns:a16="http://schemas.microsoft.com/office/drawing/2014/main" id="{00000000-0008-0000-1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276850"/>
          <a:ext cx="1076325" cy="926140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3</xdr:row>
      <xdr:rowOff>9525</xdr:rowOff>
    </xdr:from>
    <xdr:to>
      <xdr:col>2</xdr:col>
      <xdr:colOff>598840</xdr:colOff>
      <xdr:row>5</xdr:row>
      <xdr:rowOff>298449</xdr:rowOff>
    </xdr:to>
    <xdr:pic>
      <xdr:nvPicPr>
        <xdr:cNvPr id="4" name="Obrázek 3">
          <a:extLst>
            <a:ext uri="{FF2B5EF4-FFF2-40B4-BE49-F238E27FC236}">
              <a16:creationId xmlns="" xmlns:a16="http://schemas.microsoft.com/office/drawing/2014/main" id="{00000000-0008-0000-1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2155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42975"/>
          <a:ext cx="979840" cy="917574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581025</xdr:colOff>
      <xdr:row>33</xdr:row>
      <xdr:rowOff>28575</xdr:rowOff>
    </xdr:from>
    <xdr:to>
      <xdr:col>2</xdr:col>
      <xdr:colOff>594049</xdr:colOff>
      <xdr:row>35</xdr:row>
      <xdr:rowOff>168903</xdr:rowOff>
    </xdr:to>
    <xdr:pic>
      <xdr:nvPicPr>
        <xdr:cNvPr id="5" name="Picture 13">
          <a:extLst>
            <a:ext uri="{FF2B5EF4-FFF2-40B4-BE49-F238E27FC236}">
              <a16:creationId xmlns="" xmlns:a16="http://schemas.microsoft.com/office/drawing/2014/main" id="{00000000-0008-0000-1C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2703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5772150"/>
          <a:ext cx="898849" cy="768978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2</xdr:row>
      <xdr:rowOff>121048</xdr:rowOff>
    </xdr:from>
    <xdr:to>
      <xdr:col>1</xdr:col>
      <xdr:colOff>428625</xdr:colOff>
      <xdr:row>5</xdr:row>
      <xdr:rowOff>103528</xdr:rowOff>
    </xdr:to>
    <xdr:pic>
      <xdr:nvPicPr>
        <xdr:cNvPr id="9" name="Obrázek 8">
          <a:extLst>
            <a:ext uri="{FF2B5EF4-FFF2-40B4-BE49-F238E27FC236}">
              <a16:creationId xmlns="" xmlns:a16="http://schemas.microsoft.com/office/drawing/2014/main" id="{00000000-0008-0000-1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406798"/>
          <a:ext cx="1304925" cy="792105"/>
        </a:xfrm>
        <a:prstGeom prst="rect">
          <a:avLst/>
        </a:prstGeom>
        <a:effectLst/>
      </xdr:spPr>
    </xdr:pic>
    <xdr:clientData/>
  </xdr:twoCellAnchor>
  <xdr:twoCellAnchor>
    <xdr:from>
      <xdr:col>0</xdr:col>
      <xdr:colOff>200026</xdr:colOff>
      <xdr:row>31</xdr:row>
      <xdr:rowOff>19050</xdr:rowOff>
    </xdr:from>
    <xdr:to>
      <xdr:col>4</xdr:col>
      <xdr:colOff>85726</xdr:colOff>
      <xdr:row>49</xdr:row>
      <xdr:rowOff>85725</xdr:rowOff>
    </xdr:to>
    <xdr:graphicFrame macro="">
      <xdr:nvGraphicFramePr>
        <xdr:cNvPr id="16" name="Graf 15">
          <a:extLst>
            <a:ext uri="{FF2B5EF4-FFF2-40B4-BE49-F238E27FC236}">
              <a16:creationId xmlns="" xmlns:a16="http://schemas.microsoft.com/office/drawing/2014/main" id="{00000000-0008-0000-1D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38101</xdr:colOff>
      <xdr:row>31</xdr:row>
      <xdr:rowOff>38101</xdr:rowOff>
    </xdr:from>
    <xdr:to>
      <xdr:col>10</xdr:col>
      <xdr:colOff>419101</xdr:colOff>
      <xdr:row>49</xdr:row>
      <xdr:rowOff>114300</xdr:rowOff>
    </xdr:to>
    <xdr:graphicFrame macro="">
      <xdr:nvGraphicFramePr>
        <xdr:cNvPr id="17" name="Graf 16">
          <a:extLst>
            <a:ext uri="{FF2B5EF4-FFF2-40B4-BE49-F238E27FC236}">
              <a16:creationId xmlns="" xmlns:a16="http://schemas.microsoft.com/office/drawing/2014/main" id="{00000000-0008-0000-1D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31</xdr:row>
      <xdr:rowOff>38101</xdr:rowOff>
    </xdr:from>
    <xdr:to>
      <xdr:col>10</xdr:col>
      <xdr:colOff>419101</xdr:colOff>
      <xdr:row>49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="" xmlns:a16="http://schemas.microsoft.com/office/drawing/2014/main" id="{00000000-0008-0000-1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209550</xdr:colOff>
      <xdr:row>2</xdr:row>
      <xdr:rowOff>121048</xdr:rowOff>
    </xdr:from>
    <xdr:to>
      <xdr:col>1</xdr:col>
      <xdr:colOff>428625</xdr:colOff>
      <xdr:row>5</xdr:row>
      <xdr:rowOff>103528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406798"/>
          <a:ext cx="1304925" cy="792105"/>
        </a:xfrm>
        <a:prstGeom prst="rect">
          <a:avLst/>
        </a:prstGeom>
        <a:effectLst/>
      </xdr:spPr>
    </xdr:pic>
    <xdr:clientData/>
  </xdr:twoCellAnchor>
  <xdr:twoCellAnchor>
    <xdr:from>
      <xdr:col>0</xdr:col>
      <xdr:colOff>200025</xdr:colOff>
      <xdr:row>31</xdr:row>
      <xdr:rowOff>19050</xdr:rowOff>
    </xdr:from>
    <xdr:to>
      <xdr:col>4</xdr:col>
      <xdr:colOff>85725</xdr:colOff>
      <xdr:row>49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="" xmlns:a16="http://schemas.microsoft.com/office/drawing/2014/main" id="{50D95D72-9193-40CE-A27E-88CA7D68B9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31</xdr:row>
      <xdr:rowOff>38101</xdr:rowOff>
    </xdr:from>
    <xdr:to>
      <xdr:col>10</xdr:col>
      <xdr:colOff>419101</xdr:colOff>
      <xdr:row>49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="" xmlns:a16="http://schemas.microsoft.com/office/drawing/2014/main" id="{00000000-0008-0000-1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209550</xdr:colOff>
      <xdr:row>2</xdr:row>
      <xdr:rowOff>121048</xdr:rowOff>
    </xdr:from>
    <xdr:to>
      <xdr:col>1</xdr:col>
      <xdr:colOff>428625</xdr:colOff>
      <xdr:row>5</xdr:row>
      <xdr:rowOff>103528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00000000-0008-0000-1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406798"/>
          <a:ext cx="1304925" cy="792105"/>
        </a:xfrm>
        <a:prstGeom prst="rect">
          <a:avLst/>
        </a:prstGeom>
        <a:effectLst/>
      </xdr:spPr>
    </xdr:pic>
    <xdr:clientData/>
  </xdr:twoCellAnchor>
  <xdr:twoCellAnchor>
    <xdr:from>
      <xdr:col>0</xdr:col>
      <xdr:colOff>200025</xdr:colOff>
      <xdr:row>31</xdr:row>
      <xdr:rowOff>19050</xdr:rowOff>
    </xdr:from>
    <xdr:to>
      <xdr:col>4</xdr:col>
      <xdr:colOff>85725</xdr:colOff>
      <xdr:row>49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="" xmlns:a16="http://schemas.microsoft.com/office/drawing/2014/main" id="{1318DEB4-BB07-4915-9CCF-C35453CEF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31</xdr:row>
      <xdr:rowOff>38101</xdr:rowOff>
    </xdr:from>
    <xdr:to>
      <xdr:col>10</xdr:col>
      <xdr:colOff>419101</xdr:colOff>
      <xdr:row>49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="" xmlns:a16="http://schemas.microsoft.com/office/drawing/2014/main" id="{00000000-0008-0000-2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209550</xdr:colOff>
      <xdr:row>2</xdr:row>
      <xdr:rowOff>121048</xdr:rowOff>
    </xdr:from>
    <xdr:to>
      <xdr:col>1</xdr:col>
      <xdr:colOff>428625</xdr:colOff>
      <xdr:row>5</xdr:row>
      <xdr:rowOff>103528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00000000-0008-0000-2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406798"/>
          <a:ext cx="1304925" cy="792105"/>
        </a:xfrm>
        <a:prstGeom prst="rect">
          <a:avLst/>
        </a:prstGeom>
        <a:effectLst/>
      </xdr:spPr>
    </xdr:pic>
    <xdr:clientData/>
  </xdr:twoCellAnchor>
  <xdr:twoCellAnchor>
    <xdr:from>
      <xdr:col>0</xdr:col>
      <xdr:colOff>200025</xdr:colOff>
      <xdr:row>31</xdr:row>
      <xdr:rowOff>19050</xdr:rowOff>
    </xdr:from>
    <xdr:to>
      <xdr:col>4</xdr:col>
      <xdr:colOff>85725</xdr:colOff>
      <xdr:row>49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="" xmlns:a16="http://schemas.microsoft.com/office/drawing/2014/main" id="{76C8692C-6ED2-4CD1-A42C-020C69B7F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</xdr:row>
      <xdr:rowOff>15641</xdr:rowOff>
    </xdr:from>
    <xdr:to>
      <xdr:col>2</xdr:col>
      <xdr:colOff>323850</xdr:colOff>
      <xdr:row>3</xdr:row>
      <xdr:rowOff>369596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6BD347C4-801B-4858-BAF8-FF6FE86BA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5725" y="291866"/>
          <a:ext cx="1304925" cy="792105"/>
        </a:xfrm>
        <a:prstGeom prst="rect">
          <a:avLst/>
        </a:prstGeom>
        <a:effectLst/>
      </xdr:spPr>
    </xdr:pic>
    <xdr:clientData/>
  </xdr:twoCellAnchor>
  <xdr:twoCellAnchor editAs="oneCell">
    <xdr:from>
      <xdr:col>0</xdr:col>
      <xdr:colOff>85725</xdr:colOff>
      <xdr:row>34</xdr:row>
      <xdr:rowOff>15641</xdr:rowOff>
    </xdr:from>
    <xdr:to>
      <xdr:col>2</xdr:col>
      <xdr:colOff>323850</xdr:colOff>
      <xdr:row>35</xdr:row>
      <xdr:rowOff>369596</xdr:rowOff>
    </xdr:to>
    <xdr:pic>
      <xdr:nvPicPr>
        <xdr:cNvPr id="7" name="Obrázek 6">
          <a:extLst>
            <a:ext uri="{FF2B5EF4-FFF2-40B4-BE49-F238E27FC236}">
              <a16:creationId xmlns="" xmlns:a16="http://schemas.microsoft.com/office/drawing/2014/main" id="{4F67EE1F-E9E9-42E7-BE1E-3A2712B7F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5725" y="7102241"/>
          <a:ext cx="1304925" cy="792105"/>
        </a:xfrm>
        <a:prstGeom prst="rect">
          <a:avLst/>
        </a:prstGeom>
        <a:effectLst/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133351</xdr:colOff>
      <xdr:row>21</xdr:row>
      <xdr:rowOff>9525</xdr:rowOff>
    </xdr:from>
    <xdr:to>
      <xdr:col>10</xdr:col>
      <xdr:colOff>214</xdr:colOff>
      <xdr:row>22</xdr:row>
      <xdr:rowOff>158749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9F9DFCE2-2DBC-4B3D-B81C-A41EE494B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6" y="4029075"/>
          <a:ext cx="181188" cy="311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47626</xdr:colOff>
      <xdr:row>21</xdr:row>
      <xdr:rowOff>38999</xdr:rowOff>
    </xdr:from>
    <xdr:to>
      <xdr:col>15</xdr:col>
      <xdr:colOff>9526</xdr:colOff>
      <xdr:row>23</xdr:row>
      <xdr:rowOff>134211</xdr:rowOff>
    </xdr:to>
    <xdr:pic>
      <xdr:nvPicPr>
        <xdr:cNvPr id="3" name="Obrázek 2">
          <a:extLst>
            <a:ext uri="{FF2B5EF4-FFF2-40B4-BE49-F238E27FC236}">
              <a16:creationId xmlns="" xmlns:a16="http://schemas.microsoft.com/office/drawing/2014/main" id="{06561BEC-30DB-496A-A88B-A09F340E2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6" y="4058549"/>
          <a:ext cx="209550" cy="419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87704</xdr:colOff>
      <xdr:row>20</xdr:row>
      <xdr:rowOff>126999</xdr:rowOff>
    </xdr:from>
    <xdr:to>
      <xdr:col>5</xdr:col>
      <xdr:colOff>293502</xdr:colOff>
      <xdr:row>23</xdr:row>
      <xdr:rowOff>155574</xdr:rowOff>
    </xdr:to>
    <xdr:pic>
      <xdr:nvPicPr>
        <xdr:cNvPr id="4" name="Obrázek 3">
          <a:extLst>
            <a:ext uri="{FF2B5EF4-FFF2-40B4-BE49-F238E27FC236}">
              <a16:creationId xmlns="" xmlns:a16="http://schemas.microsoft.com/office/drawing/2014/main" id="{AC9290B5-02D1-48A4-A706-0275A00B4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0754" y="3984624"/>
          <a:ext cx="205798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215900</xdr:colOff>
      <xdr:row>19</xdr:row>
      <xdr:rowOff>158750</xdr:rowOff>
    </xdr:from>
    <xdr:to>
      <xdr:col>0</xdr:col>
      <xdr:colOff>406400</xdr:colOff>
      <xdr:row>23</xdr:row>
      <xdr:rowOff>147637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E87CD941-DFD5-4772-A77F-9D4C79A4C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3825875"/>
          <a:ext cx="190500" cy="665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12700</xdr:colOff>
      <xdr:row>3</xdr:row>
      <xdr:rowOff>50800</xdr:rowOff>
    </xdr:from>
    <xdr:to>
      <xdr:col>18</xdr:col>
      <xdr:colOff>291434</xdr:colOff>
      <xdr:row>20</xdr:row>
      <xdr:rowOff>22130</xdr:rowOff>
    </xdr:to>
    <xdr:pic>
      <xdr:nvPicPr>
        <xdr:cNvPr id="6" name="Obrázek 5">
          <a:extLst>
            <a:ext uri="{FF2B5EF4-FFF2-40B4-BE49-F238E27FC236}">
              <a16:creationId xmlns="" xmlns:a16="http://schemas.microsoft.com/office/drawing/2014/main" id="{171C3E5F-EADF-4287-95BF-ABC92741F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450" y="669925"/>
          <a:ext cx="5584159" cy="3209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292344</xdr:colOff>
      <xdr:row>37</xdr:row>
      <xdr:rowOff>163915</xdr:rowOff>
    </xdr:from>
    <xdr:to>
      <xdr:col>9</xdr:col>
      <xdr:colOff>293077</xdr:colOff>
      <xdr:row>42</xdr:row>
      <xdr:rowOff>190500</xdr:rowOff>
    </xdr:to>
    <xdr:cxnSp macro="">
      <xdr:nvCxnSpPr>
        <xdr:cNvPr id="7" name="Přímá spojnice se šipkou 6">
          <a:extLst>
            <a:ext uri="{FF2B5EF4-FFF2-40B4-BE49-F238E27FC236}">
              <a16:creationId xmlns="" xmlns:a16="http://schemas.microsoft.com/office/drawing/2014/main" id="{98297B1D-207D-4B19-ACEB-6AAC05BFF5D9}"/>
            </a:ext>
          </a:extLst>
        </xdr:cNvPr>
        <xdr:cNvCxnSpPr/>
      </xdr:nvCxnSpPr>
      <xdr:spPr>
        <a:xfrm>
          <a:off x="3121269" y="7145740"/>
          <a:ext cx="733" cy="979085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313764</xdr:colOff>
      <xdr:row>29</xdr:row>
      <xdr:rowOff>100853</xdr:rowOff>
    </xdr:from>
    <xdr:to>
      <xdr:col>15</xdr:col>
      <xdr:colOff>61633</xdr:colOff>
      <xdr:row>29</xdr:row>
      <xdr:rowOff>100853</xdr:rowOff>
    </xdr:to>
    <xdr:cxnSp macro="">
      <xdr:nvCxnSpPr>
        <xdr:cNvPr id="8" name="Přímá spojnice se šipkou 7">
          <a:extLst>
            <a:ext uri="{FF2B5EF4-FFF2-40B4-BE49-F238E27FC236}">
              <a16:creationId xmlns="" xmlns:a16="http://schemas.microsoft.com/office/drawing/2014/main" id="{ADBEA9F5-F22E-44E9-8EE3-F93740F9EA12}"/>
            </a:ext>
          </a:extLst>
        </xdr:cNvPr>
        <xdr:cNvCxnSpPr/>
      </xdr:nvCxnSpPr>
      <xdr:spPr>
        <a:xfrm flipH="1">
          <a:off x="3771339" y="5558678"/>
          <a:ext cx="938494" cy="0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268941</xdr:colOff>
      <xdr:row>29</xdr:row>
      <xdr:rowOff>100853</xdr:rowOff>
    </xdr:from>
    <xdr:to>
      <xdr:col>8</xdr:col>
      <xdr:colOff>0</xdr:colOff>
      <xdr:row>29</xdr:row>
      <xdr:rowOff>100853</xdr:rowOff>
    </xdr:to>
    <xdr:cxnSp macro="">
      <xdr:nvCxnSpPr>
        <xdr:cNvPr id="9" name="Přímá spojnice se šipkou 8">
          <a:extLst>
            <a:ext uri="{FF2B5EF4-FFF2-40B4-BE49-F238E27FC236}">
              <a16:creationId xmlns="" xmlns:a16="http://schemas.microsoft.com/office/drawing/2014/main" id="{01A2831F-DCAE-4033-B740-A9A9C5F2AF78}"/>
            </a:ext>
          </a:extLst>
        </xdr:cNvPr>
        <xdr:cNvCxnSpPr/>
      </xdr:nvCxnSpPr>
      <xdr:spPr>
        <a:xfrm flipH="1">
          <a:off x="1497666" y="5558678"/>
          <a:ext cx="1007409" cy="0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prstDash val="sysDot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72838</xdr:colOff>
      <xdr:row>29</xdr:row>
      <xdr:rowOff>190500</xdr:rowOff>
    </xdr:from>
    <xdr:to>
      <xdr:col>10</xdr:col>
      <xdr:colOff>74993</xdr:colOff>
      <xdr:row>34</xdr:row>
      <xdr:rowOff>861</xdr:rowOff>
    </xdr:to>
    <xdr:cxnSp macro="">
      <xdr:nvCxnSpPr>
        <xdr:cNvPr id="10" name="Přímá spojnice se šipkou 9">
          <a:extLst>
            <a:ext uri="{FF2B5EF4-FFF2-40B4-BE49-F238E27FC236}">
              <a16:creationId xmlns="" xmlns:a16="http://schemas.microsoft.com/office/drawing/2014/main" id="{6FB81F7E-B8E6-428F-A4A1-8924C1EA46A3}"/>
            </a:ext>
          </a:extLst>
        </xdr:cNvPr>
        <xdr:cNvCxnSpPr/>
      </xdr:nvCxnSpPr>
      <xdr:spPr>
        <a:xfrm>
          <a:off x="3216088" y="5648325"/>
          <a:ext cx="2155" cy="762861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235324</xdr:colOff>
      <xdr:row>30</xdr:row>
      <xdr:rowOff>5603</xdr:rowOff>
    </xdr:from>
    <xdr:to>
      <xdr:col>9</xdr:col>
      <xdr:colOff>235324</xdr:colOff>
      <xdr:row>33</xdr:row>
      <xdr:rowOff>173692</xdr:rowOff>
    </xdr:to>
    <xdr:cxnSp macro="">
      <xdr:nvCxnSpPr>
        <xdr:cNvPr id="11" name="Přímá spojnice se šipkou 10">
          <a:extLst>
            <a:ext uri="{FF2B5EF4-FFF2-40B4-BE49-F238E27FC236}">
              <a16:creationId xmlns="" xmlns:a16="http://schemas.microsoft.com/office/drawing/2014/main" id="{EE99EC30-4985-4061-B057-D09ED2CA01AB}"/>
            </a:ext>
          </a:extLst>
        </xdr:cNvPr>
        <xdr:cNvCxnSpPr/>
      </xdr:nvCxnSpPr>
      <xdr:spPr>
        <a:xfrm flipV="1">
          <a:off x="3064249" y="5653928"/>
          <a:ext cx="0" cy="739589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5602</xdr:colOff>
      <xdr:row>36</xdr:row>
      <xdr:rowOff>112059</xdr:rowOff>
    </xdr:from>
    <xdr:to>
      <xdr:col>7</xdr:col>
      <xdr:colOff>291353</xdr:colOff>
      <xdr:row>38</xdr:row>
      <xdr:rowOff>112059</xdr:rowOff>
    </xdr:to>
    <xdr:cxnSp macro="">
      <xdr:nvCxnSpPr>
        <xdr:cNvPr id="12" name="Přímá spojnice se šipkou 11">
          <a:extLst>
            <a:ext uri="{FF2B5EF4-FFF2-40B4-BE49-F238E27FC236}">
              <a16:creationId xmlns="" xmlns:a16="http://schemas.microsoft.com/office/drawing/2014/main" id="{5D2CC912-7FF6-4EC7-841A-6651111ECAED}"/>
            </a:ext>
          </a:extLst>
        </xdr:cNvPr>
        <xdr:cNvCxnSpPr/>
      </xdr:nvCxnSpPr>
      <xdr:spPr>
        <a:xfrm flipH="1">
          <a:off x="1548652" y="6903384"/>
          <a:ext cx="923926" cy="381000"/>
        </a:xfrm>
        <a:prstGeom prst="straightConnector1">
          <a:avLst/>
        </a:prstGeom>
        <a:ln w="44450">
          <a:solidFill>
            <a:schemeClr val="bg2">
              <a:lumMod val="75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285750</xdr:colOff>
      <xdr:row>34</xdr:row>
      <xdr:rowOff>89647</xdr:rowOff>
    </xdr:from>
    <xdr:to>
      <xdr:col>7</xdr:col>
      <xdr:colOff>296956</xdr:colOff>
      <xdr:row>36</xdr:row>
      <xdr:rowOff>61633</xdr:rowOff>
    </xdr:to>
    <xdr:cxnSp macro="">
      <xdr:nvCxnSpPr>
        <xdr:cNvPr id="13" name="Přímá spojnice se šipkou 12">
          <a:extLst>
            <a:ext uri="{FF2B5EF4-FFF2-40B4-BE49-F238E27FC236}">
              <a16:creationId xmlns="" xmlns:a16="http://schemas.microsoft.com/office/drawing/2014/main" id="{E1642526-7550-4804-84F3-F077B2AACF62}"/>
            </a:ext>
          </a:extLst>
        </xdr:cNvPr>
        <xdr:cNvCxnSpPr/>
      </xdr:nvCxnSpPr>
      <xdr:spPr>
        <a:xfrm>
          <a:off x="1514475" y="6499972"/>
          <a:ext cx="963706" cy="352986"/>
        </a:xfrm>
        <a:prstGeom prst="straightConnector1">
          <a:avLst/>
        </a:prstGeom>
        <a:ln w="44450">
          <a:solidFill>
            <a:schemeClr val="bg2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291353</xdr:colOff>
      <xdr:row>36</xdr:row>
      <xdr:rowOff>173691</xdr:rowOff>
    </xdr:from>
    <xdr:to>
      <xdr:col>14</xdr:col>
      <xdr:colOff>308162</xdr:colOff>
      <xdr:row>36</xdr:row>
      <xdr:rowOff>173691</xdr:rowOff>
    </xdr:to>
    <xdr:cxnSp macro="">
      <xdr:nvCxnSpPr>
        <xdr:cNvPr id="14" name="Přímá spojnice se šipkou 13">
          <a:extLst>
            <a:ext uri="{FF2B5EF4-FFF2-40B4-BE49-F238E27FC236}">
              <a16:creationId xmlns="" xmlns:a16="http://schemas.microsoft.com/office/drawing/2014/main" id="{15E27AC7-6937-4366-A292-D84929AD4D03}"/>
            </a:ext>
          </a:extLst>
        </xdr:cNvPr>
        <xdr:cNvCxnSpPr/>
      </xdr:nvCxnSpPr>
      <xdr:spPr>
        <a:xfrm>
          <a:off x="3748928" y="6965016"/>
          <a:ext cx="902634" cy="0"/>
        </a:xfrm>
        <a:prstGeom prst="straightConnector1">
          <a:avLst/>
        </a:prstGeom>
        <a:ln w="12700">
          <a:solidFill>
            <a:schemeClr val="bg1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266700</xdr:colOff>
      <xdr:row>43</xdr:row>
      <xdr:rowOff>171450</xdr:rowOff>
    </xdr:from>
    <xdr:to>
      <xdr:col>4</xdr:col>
      <xdr:colOff>47625</xdr:colOff>
      <xdr:row>45</xdr:row>
      <xdr:rowOff>0</xdr:rowOff>
    </xdr:to>
    <xdr:cxnSp macro="">
      <xdr:nvCxnSpPr>
        <xdr:cNvPr id="15" name="Přímá spojnice se šipkou 14">
          <a:extLst>
            <a:ext uri="{FF2B5EF4-FFF2-40B4-BE49-F238E27FC236}">
              <a16:creationId xmlns="" xmlns:a16="http://schemas.microsoft.com/office/drawing/2014/main" id="{BA6894E6-F86B-46A3-8BC4-2ADC949C7061}"/>
            </a:ext>
          </a:extLst>
        </xdr:cNvPr>
        <xdr:cNvCxnSpPr/>
      </xdr:nvCxnSpPr>
      <xdr:spPr>
        <a:xfrm>
          <a:off x="866775" y="8296275"/>
          <a:ext cx="409575" cy="209550"/>
        </a:xfrm>
        <a:prstGeom prst="straightConnector1">
          <a:avLst/>
        </a:prstGeom>
        <a:ln w="12700">
          <a:solidFill>
            <a:schemeClr val="accent1">
              <a:lumMod val="20000"/>
              <a:lumOff val="80000"/>
            </a:schemeClr>
          </a:solidFill>
          <a:prstDash val="solid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5604</xdr:colOff>
      <xdr:row>45</xdr:row>
      <xdr:rowOff>128868</xdr:rowOff>
    </xdr:from>
    <xdr:to>
      <xdr:col>8</xdr:col>
      <xdr:colOff>5603</xdr:colOff>
      <xdr:row>45</xdr:row>
      <xdr:rowOff>134471</xdr:rowOff>
    </xdr:to>
    <xdr:cxnSp macro="">
      <xdr:nvCxnSpPr>
        <xdr:cNvPr id="16" name="Přímá spojnice se šipkou 15">
          <a:extLst>
            <a:ext uri="{FF2B5EF4-FFF2-40B4-BE49-F238E27FC236}">
              <a16:creationId xmlns="" xmlns:a16="http://schemas.microsoft.com/office/drawing/2014/main" id="{2E53B2EC-540B-419A-8FCB-B80718752379}"/>
            </a:ext>
          </a:extLst>
        </xdr:cNvPr>
        <xdr:cNvCxnSpPr/>
      </xdr:nvCxnSpPr>
      <xdr:spPr>
        <a:xfrm flipH="1" flipV="1">
          <a:off x="1862979" y="8634693"/>
          <a:ext cx="647699" cy="5603"/>
        </a:xfrm>
        <a:prstGeom prst="straightConnector1">
          <a:avLst/>
        </a:prstGeom>
        <a:ln w="12700">
          <a:solidFill>
            <a:schemeClr val="accent1">
              <a:lumMod val="60000"/>
              <a:lumOff val="40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292473</xdr:colOff>
      <xdr:row>45</xdr:row>
      <xdr:rowOff>68356</xdr:rowOff>
    </xdr:from>
    <xdr:to>
      <xdr:col>14</xdr:col>
      <xdr:colOff>303679</xdr:colOff>
      <xdr:row>47</xdr:row>
      <xdr:rowOff>40342</xdr:rowOff>
    </xdr:to>
    <xdr:cxnSp macro="">
      <xdr:nvCxnSpPr>
        <xdr:cNvPr id="17" name="Přímá spojnice se šipkou 16">
          <a:extLst>
            <a:ext uri="{FF2B5EF4-FFF2-40B4-BE49-F238E27FC236}">
              <a16:creationId xmlns="" xmlns:a16="http://schemas.microsoft.com/office/drawing/2014/main" id="{102C4C56-E3C6-41F5-A315-14C71A2508D7}"/>
            </a:ext>
          </a:extLst>
        </xdr:cNvPr>
        <xdr:cNvCxnSpPr/>
      </xdr:nvCxnSpPr>
      <xdr:spPr>
        <a:xfrm>
          <a:off x="3750048" y="8574181"/>
          <a:ext cx="897031" cy="352986"/>
        </a:xfrm>
        <a:prstGeom prst="straightConnector1">
          <a:avLst/>
        </a:prstGeom>
        <a:ln w="4445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259977</xdr:colOff>
      <xdr:row>44</xdr:row>
      <xdr:rowOff>11206</xdr:rowOff>
    </xdr:from>
    <xdr:to>
      <xdr:col>14</xdr:col>
      <xdr:colOff>302559</xdr:colOff>
      <xdr:row>45</xdr:row>
      <xdr:rowOff>58270</xdr:rowOff>
    </xdr:to>
    <xdr:cxnSp macro="">
      <xdr:nvCxnSpPr>
        <xdr:cNvPr id="18" name="Přímá spojnice se šipkou 17">
          <a:extLst>
            <a:ext uri="{FF2B5EF4-FFF2-40B4-BE49-F238E27FC236}">
              <a16:creationId xmlns="" xmlns:a16="http://schemas.microsoft.com/office/drawing/2014/main" id="{6583FB86-6714-42D9-8617-49E60BE55AA5}"/>
            </a:ext>
          </a:extLst>
        </xdr:cNvPr>
        <xdr:cNvCxnSpPr/>
      </xdr:nvCxnSpPr>
      <xdr:spPr>
        <a:xfrm flipV="1">
          <a:off x="3717552" y="8326531"/>
          <a:ext cx="928407" cy="237564"/>
        </a:xfrm>
        <a:prstGeom prst="straightConnector1">
          <a:avLst/>
        </a:prstGeom>
        <a:ln w="1270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308162</xdr:colOff>
      <xdr:row>46</xdr:row>
      <xdr:rowOff>184897</xdr:rowOff>
    </xdr:from>
    <xdr:to>
      <xdr:col>9</xdr:col>
      <xdr:colOff>308163</xdr:colOff>
      <xdr:row>48</xdr:row>
      <xdr:rowOff>184897</xdr:rowOff>
    </xdr:to>
    <xdr:cxnSp macro="">
      <xdr:nvCxnSpPr>
        <xdr:cNvPr id="19" name="Přímá spojnice se šipkou 18">
          <a:extLst>
            <a:ext uri="{FF2B5EF4-FFF2-40B4-BE49-F238E27FC236}">
              <a16:creationId xmlns="" xmlns:a16="http://schemas.microsoft.com/office/drawing/2014/main" id="{CE8BB137-724B-420B-84BE-0578A73CA7E3}"/>
            </a:ext>
          </a:extLst>
        </xdr:cNvPr>
        <xdr:cNvCxnSpPr/>
      </xdr:nvCxnSpPr>
      <xdr:spPr>
        <a:xfrm>
          <a:off x="3137087" y="8881222"/>
          <a:ext cx="1" cy="381000"/>
        </a:xfrm>
        <a:prstGeom prst="straightConnector1">
          <a:avLst/>
        </a:prstGeom>
        <a:ln w="2540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274544</xdr:colOff>
      <xdr:row>45</xdr:row>
      <xdr:rowOff>162487</xdr:rowOff>
    </xdr:from>
    <xdr:to>
      <xdr:col>7</xdr:col>
      <xdr:colOff>296956</xdr:colOff>
      <xdr:row>52</xdr:row>
      <xdr:rowOff>28015</xdr:rowOff>
    </xdr:to>
    <xdr:cxnSp macro="">
      <xdr:nvCxnSpPr>
        <xdr:cNvPr id="20" name="Přímá spojnice se šipkou 19">
          <a:extLst>
            <a:ext uri="{FF2B5EF4-FFF2-40B4-BE49-F238E27FC236}">
              <a16:creationId xmlns="" xmlns:a16="http://schemas.microsoft.com/office/drawing/2014/main" id="{7C1E0A9C-13E1-4D55-B7BB-668D60D0632B}"/>
            </a:ext>
          </a:extLst>
        </xdr:cNvPr>
        <xdr:cNvCxnSpPr/>
      </xdr:nvCxnSpPr>
      <xdr:spPr>
        <a:xfrm flipV="1">
          <a:off x="1503269" y="8668312"/>
          <a:ext cx="974912" cy="1199028"/>
        </a:xfrm>
        <a:prstGeom prst="straightConnector1">
          <a:avLst/>
        </a:prstGeom>
        <a:ln w="19050">
          <a:solidFill>
            <a:schemeClr val="accent2">
              <a:lumMod val="40000"/>
              <a:lumOff val="6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257735</xdr:colOff>
      <xdr:row>50</xdr:row>
      <xdr:rowOff>5605</xdr:rowOff>
    </xdr:from>
    <xdr:to>
      <xdr:col>7</xdr:col>
      <xdr:colOff>308162</xdr:colOff>
      <xdr:row>52</xdr:row>
      <xdr:rowOff>22412</xdr:rowOff>
    </xdr:to>
    <xdr:cxnSp macro="">
      <xdr:nvCxnSpPr>
        <xdr:cNvPr id="21" name="Přímá spojnice se šipkou 20">
          <a:extLst>
            <a:ext uri="{FF2B5EF4-FFF2-40B4-BE49-F238E27FC236}">
              <a16:creationId xmlns="" xmlns:a16="http://schemas.microsoft.com/office/drawing/2014/main" id="{CB544F85-07A3-475E-91C0-8AA8EA6907E6}"/>
            </a:ext>
          </a:extLst>
        </xdr:cNvPr>
        <xdr:cNvCxnSpPr/>
      </xdr:nvCxnSpPr>
      <xdr:spPr>
        <a:xfrm flipV="1">
          <a:off x="1486460" y="9463930"/>
          <a:ext cx="1002927" cy="397807"/>
        </a:xfrm>
        <a:prstGeom prst="straightConnector1">
          <a:avLst/>
        </a:prstGeom>
        <a:ln w="12700">
          <a:solidFill>
            <a:schemeClr val="accent2">
              <a:lumMod val="40000"/>
              <a:lumOff val="6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246529</xdr:colOff>
      <xdr:row>52</xdr:row>
      <xdr:rowOff>5603</xdr:rowOff>
    </xdr:from>
    <xdr:to>
      <xdr:col>14</xdr:col>
      <xdr:colOff>291353</xdr:colOff>
      <xdr:row>52</xdr:row>
      <xdr:rowOff>11206</xdr:rowOff>
    </xdr:to>
    <xdr:cxnSp macro="">
      <xdr:nvCxnSpPr>
        <xdr:cNvPr id="22" name="Přímá spojnice se šipkou 21">
          <a:extLst>
            <a:ext uri="{FF2B5EF4-FFF2-40B4-BE49-F238E27FC236}">
              <a16:creationId xmlns="" xmlns:a16="http://schemas.microsoft.com/office/drawing/2014/main" id="{85ABCFB4-ED56-488D-9113-F0CD190C828A}"/>
            </a:ext>
          </a:extLst>
        </xdr:cNvPr>
        <xdr:cNvCxnSpPr/>
      </xdr:nvCxnSpPr>
      <xdr:spPr>
        <a:xfrm>
          <a:off x="1475254" y="9844928"/>
          <a:ext cx="3169024" cy="5603"/>
        </a:xfrm>
        <a:prstGeom prst="straightConnector1">
          <a:avLst/>
        </a:prstGeom>
        <a:ln w="9525">
          <a:solidFill>
            <a:schemeClr val="accent2">
              <a:lumMod val="40000"/>
              <a:lumOff val="6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274544</xdr:colOff>
      <xdr:row>50</xdr:row>
      <xdr:rowOff>5603</xdr:rowOff>
    </xdr:from>
    <xdr:to>
      <xdr:col>14</xdr:col>
      <xdr:colOff>302559</xdr:colOff>
      <xdr:row>50</xdr:row>
      <xdr:rowOff>5604</xdr:rowOff>
    </xdr:to>
    <xdr:cxnSp macro="">
      <xdr:nvCxnSpPr>
        <xdr:cNvPr id="23" name="Přímá spojnice se šipkou 22">
          <a:extLst>
            <a:ext uri="{FF2B5EF4-FFF2-40B4-BE49-F238E27FC236}">
              <a16:creationId xmlns="" xmlns:a16="http://schemas.microsoft.com/office/drawing/2014/main" id="{5AF3CCB7-A217-4DA8-BBE2-FDA0C583C08F}"/>
            </a:ext>
          </a:extLst>
        </xdr:cNvPr>
        <xdr:cNvCxnSpPr/>
      </xdr:nvCxnSpPr>
      <xdr:spPr>
        <a:xfrm>
          <a:off x="3732119" y="9463928"/>
          <a:ext cx="913840" cy="1"/>
        </a:xfrm>
        <a:prstGeom prst="straightConnector1">
          <a:avLst/>
        </a:prstGeom>
        <a:ln w="1905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274544</xdr:colOff>
      <xdr:row>37</xdr:row>
      <xdr:rowOff>156883</xdr:rowOff>
    </xdr:from>
    <xdr:to>
      <xdr:col>14</xdr:col>
      <xdr:colOff>309282</xdr:colOff>
      <xdr:row>42</xdr:row>
      <xdr:rowOff>17929</xdr:rowOff>
    </xdr:to>
    <xdr:cxnSp macro="">
      <xdr:nvCxnSpPr>
        <xdr:cNvPr id="24" name="Přímá spojnice se šipkou 23">
          <a:extLst>
            <a:ext uri="{FF2B5EF4-FFF2-40B4-BE49-F238E27FC236}">
              <a16:creationId xmlns="" xmlns:a16="http://schemas.microsoft.com/office/drawing/2014/main" id="{F5C53483-B0F6-4D7E-A6CF-4913A74F3270}"/>
            </a:ext>
          </a:extLst>
        </xdr:cNvPr>
        <xdr:cNvCxnSpPr/>
      </xdr:nvCxnSpPr>
      <xdr:spPr>
        <a:xfrm>
          <a:off x="3732119" y="7138708"/>
          <a:ext cx="920563" cy="813546"/>
        </a:xfrm>
        <a:prstGeom prst="straightConnector1">
          <a:avLst/>
        </a:prstGeom>
        <a:ln w="12700">
          <a:solidFill>
            <a:schemeClr val="bg1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313764</xdr:colOff>
      <xdr:row>37</xdr:row>
      <xdr:rowOff>184897</xdr:rowOff>
    </xdr:from>
    <xdr:to>
      <xdr:col>16</xdr:col>
      <xdr:colOff>313764</xdr:colOff>
      <xdr:row>39</xdr:row>
      <xdr:rowOff>179294</xdr:rowOff>
    </xdr:to>
    <xdr:cxnSp macro="">
      <xdr:nvCxnSpPr>
        <xdr:cNvPr id="25" name="Přímá spojnice se šipkou 24">
          <a:extLst>
            <a:ext uri="{FF2B5EF4-FFF2-40B4-BE49-F238E27FC236}">
              <a16:creationId xmlns="" xmlns:a16="http://schemas.microsoft.com/office/drawing/2014/main" id="{1E23064D-6B5F-42F9-80D2-2C407B1B6952}"/>
            </a:ext>
          </a:extLst>
        </xdr:cNvPr>
        <xdr:cNvCxnSpPr/>
      </xdr:nvCxnSpPr>
      <xdr:spPr>
        <a:xfrm>
          <a:off x="5276289" y="7166722"/>
          <a:ext cx="0" cy="375397"/>
        </a:xfrm>
        <a:prstGeom prst="straightConnector1">
          <a:avLst/>
        </a:prstGeom>
        <a:ln w="12700">
          <a:solidFill>
            <a:schemeClr val="bg1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25</xdr:row>
      <xdr:rowOff>156883</xdr:rowOff>
    </xdr:from>
    <xdr:to>
      <xdr:col>17</xdr:col>
      <xdr:colOff>3275</xdr:colOff>
      <xdr:row>28</xdr:row>
      <xdr:rowOff>1981</xdr:rowOff>
    </xdr:to>
    <xdr:cxnSp macro="">
      <xdr:nvCxnSpPr>
        <xdr:cNvPr id="26" name="Přímá spojnice se šipkou 25">
          <a:extLst>
            <a:ext uri="{FF2B5EF4-FFF2-40B4-BE49-F238E27FC236}">
              <a16:creationId xmlns="" xmlns:a16="http://schemas.microsoft.com/office/drawing/2014/main" id="{FE1DB1E5-6EC8-4F1A-895A-BEA4D014BC3E}"/>
            </a:ext>
          </a:extLst>
        </xdr:cNvPr>
        <xdr:cNvCxnSpPr/>
      </xdr:nvCxnSpPr>
      <xdr:spPr>
        <a:xfrm>
          <a:off x="5276850" y="4852708"/>
          <a:ext cx="3275" cy="416598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302559</xdr:colOff>
      <xdr:row>25</xdr:row>
      <xdr:rowOff>152401</xdr:rowOff>
    </xdr:from>
    <xdr:to>
      <xdr:col>2</xdr:col>
      <xdr:colOff>303680</xdr:colOff>
      <xdr:row>28</xdr:row>
      <xdr:rowOff>5603</xdr:rowOff>
    </xdr:to>
    <xdr:cxnSp macro="">
      <xdr:nvCxnSpPr>
        <xdr:cNvPr id="27" name="Přímá spojnice se šipkou 26">
          <a:extLst>
            <a:ext uri="{FF2B5EF4-FFF2-40B4-BE49-F238E27FC236}">
              <a16:creationId xmlns="" xmlns:a16="http://schemas.microsoft.com/office/drawing/2014/main" id="{80353827-F73E-46A1-906E-262F4E25E073}"/>
            </a:ext>
          </a:extLst>
        </xdr:cNvPr>
        <xdr:cNvCxnSpPr/>
      </xdr:nvCxnSpPr>
      <xdr:spPr>
        <a:xfrm flipV="1">
          <a:off x="902634" y="4848226"/>
          <a:ext cx="1121" cy="424702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5603</xdr:colOff>
      <xdr:row>45</xdr:row>
      <xdr:rowOff>61633</xdr:rowOff>
    </xdr:from>
    <xdr:to>
      <xdr:col>8</xdr:col>
      <xdr:colOff>0</xdr:colOff>
      <xdr:row>45</xdr:row>
      <xdr:rowOff>67236</xdr:rowOff>
    </xdr:to>
    <xdr:cxnSp macro="">
      <xdr:nvCxnSpPr>
        <xdr:cNvPr id="28" name="Přímá spojnice se šipkou 27">
          <a:extLst>
            <a:ext uri="{FF2B5EF4-FFF2-40B4-BE49-F238E27FC236}">
              <a16:creationId xmlns="" xmlns:a16="http://schemas.microsoft.com/office/drawing/2014/main" id="{10D14855-563D-4DB8-A58E-2552EF3CB84A}"/>
            </a:ext>
          </a:extLst>
        </xdr:cNvPr>
        <xdr:cNvCxnSpPr/>
      </xdr:nvCxnSpPr>
      <xdr:spPr>
        <a:xfrm>
          <a:off x="1862978" y="8567458"/>
          <a:ext cx="642097" cy="5603"/>
        </a:xfrm>
        <a:prstGeom prst="straightConnector1">
          <a:avLst/>
        </a:prstGeom>
        <a:ln w="1270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281269</xdr:colOff>
      <xdr:row>46</xdr:row>
      <xdr:rowOff>0</xdr:rowOff>
    </xdr:from>
    <xdr:to>
      <xdr:col>4</xdr:col>
      <xdr:colOff>19050</xdr:colOff>
      <xdr:row>47</xdr:row>
      <xdr:rowOff>6723</xdr:rowOff>
    </xdr:to>
    <xdr:cxnSp macro="">
      <xdr:nvCxnSpPr>
        <xdr:cNvPr id="29" name="Přímá spojnice se šipkou 28">
          <a:extLst>
            <a:ext uri="{FF2B5EF4-FFF2-40B4-BE49-F238E27FC236}">
              <a16:creationId xmlns="" xmlns:a16="http://schemas.microsoft.com/office/drawing/2014/main" id="{1846B7A4-13BC-4201-85D8-A9AF5161E200}"/>
            </a:ext>
          </a:extLst>
        </xdr:cNvPr>
        <xdr:cNvCxnSpPr/>
      </xdr:nvCxnSpPr>
      <xdr:spPr>
        <a:xfrm flipH="1">
          <a:off x="881344" y="8696325"/>
          <a:ext cx="366431" cy="197223"/>
        </a:xfrm>
        <a:prstGeom prst="straightConnector1">
          <a:avLst/>
        </a:prstGeom>
        <a:ln w="12700">
          <a:solidFill>
            <a:schemeClr val="accent1">
              <a:lumMod val="20000"/>
              <a:lumOff val="80000"/>
            </a:schemeClr>
          </a:solidFill>
          <a:prstDash val="sysDot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304800</xdr:colOff>
      <xdr:row>47</xdr:row>
      <xdr:rowOff>95811</xdr:rowOff>
    </xdr:from>
    <xdr:to>
      <xdr:col>14</xdr:col>
      <xdr:colOff>305921</xdr:colOff>
      <xdr:row>50</xdr:row>
      <xdr:rowOff>9525</xdr:rowOff>
    </xdr:to>
    <xdr:cxnSp macro="">
      <xdr:nvCxnSpPr>
        <xdr:cNvPr id="30" name="Přímá spojnice se šipkou 29">
          <a:extLst>
            <a:ext uri="{FF2B5EF4-FFF2-40B4-BE49-F238E27FC236}">
              <a16:creationId xmlns="" xmlns:a16="http://schemas.microsoft.com/office/drawing/2014/main" id="{8479E3C3-6FEA-4F2F-9E1D-835A344E0AED}"/>
            </a:ext>
          </a:extLst>
        </xdr:cNvPr>
        <xdr:cNvCxnSpPr/>
      </xdr:nvCxnSpPr>
      <xdr:spPr>
        <a:xfrm flipV="1">
          <a:off x="3762375" y="8982636"/>
          <a:ext cx="886946" cy="485214"/>
        </a:xfrm>
        <a:prstGeom prst="straightConnector1">
          <a:avLst/>
        </a:prstGeom>
        <a:ln w="1905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</xdr:colOff>
      <xdr:row>27</xdr:row>
      <xdr:rowOff>26670</xdr:rowOff>
    </xdr:from>
    <xdr:to>
      <xdr:col>9</xdr:col>
      <xdr:colOff>11431</xdr:colOff>
      <xdr:row>47</xdr:row>
      <xdr:rowOff>17145</xdr:rowOff>
    </xdr:to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440055</xdr:colOff>
      <xdr:row>27</xdr:row>
      <xdr:rowOff>38099</xdr:rowOff>
    </xdr:from>
    <xdr:to>
      <xdr:col>18</xdr:col>
      <xdr:colOff>449581</xdr:colOff>
      <xdr:row>46</xdr:row>
      <xdr:rowOff>129539</xdr:rowOff>
    </xdr:to>
    <xdr:graphicFrame macro="">
      <xdr:nvGraphicFramePr>
        <xdr:cNvPr id="4" name="Graf 3"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29</xdr:row>
      <xdr:rowOff>17462</xdr:rowOff>
    </xdr:from>
    <xdr:to>
      <xdr:col>9</xdr:col>
      <xdr:colOff>161926</xdr:colOff>
      <xdr:row>47</xdr:row>
      <xdr:rowOff>133349</xdr:rowOff>
    </xdr:to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428625</xdr:colOff>
      <xdr:row>29</xdr:row>
      <xdr:rowOff>17463</xdr:rowOff>
    </xdr:from>
    <xdr:to>
      <xdr:col>19</xdr:col>
      <xdr:colOff>295276</xdr:colOff>
      <xdr:row>47</xdr:row>
      <xdr:rowOff>123825</xdr:rowOff>
    </xdr:to>
    <xdr:graphicFrame macro="">
      <xdr:nvGraphicFramePr>
        <xdr:cNvPr id="3" name="Graf 2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25</xdr:row>
      <xdr:rowOff>180975</xdr:rowOff>
    </xdr:from>
    <xdr:to>
      <xdr:col>6</xdr:col>
      <xdr:colOff>409575</xdr:colOff>
      <xdr:row>40</xdr:row>
      <xdr:rowOff>123826</xdr:rowOff>
    </xdr:to>
    <xdr:graphicFrame macro="">
      <xdr:nvGraphicFramePr>
        <xdr:cNvPr id="11" name="Graf 10">
          <a:extLst>
            <a:ext uri="{FF2B5EF4-FFF2-40B4-BE49-F238E27FC236}">
              <a16:creationId xmlns="" xmlns:a16="http://schemas.microsoft.com/office/drawing/2014/main" id="{00000000-0008-0000-0A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485775</xdr:colOff>
      <xdr:row>27</xdr:row>
      <xdr:rowOff>47624</xdr:rowOff>
    </xdr:from>
    <xdr:to>
      <xdr:col>13</xdr:col>
      <xdr:colOff>285751</xdr:colOff>
      <xdr:row>42</xdr:row>
      <xdr:rowOff>9525</xdr:rowOff>
    </xdr:to>
    <xdr:graphicFrame macro="">
      <xdr:nvGraphicFramePr>
        <xdr:cNvPr id="8" name="Graf 7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152400</xdr:colOff>
      <xdr:row>27</xdr:row>
      <xdr:rowOff>19049</xdr:rowOff>
    </xdr:from>
    <xdr:to>
      <xdr:col>20</xdr:col>
      <xdr:colOff>476250</xdr:colOff>
      <xdr:row>42</xdr:row>
      <xdr:rowOff>9525</xdr:rowOff>
    </xdr:to>
    <xdr:graphicFrame macro="">
      <xdr:nvGraphicFramePr>
        <xdr:cNvPr id="13" name="Graf 12">
          <a:extLst>
            <a:ext uri="{FF2B5EF4-FFF2-40B4-BE49-F238E27FC236}">
              <a16:creationId xmlns="" xmlns:a16="http://schemas.microsoft.com/office/drawing/2014/main" id="{00000000-0008-0000-0A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42</xdr:row>
      <xdr:rowOff>190499</xdr:rowOff>
    </xdr:from>
    <xdr:to>
      <xdr:col>3</xdr:col>
      <xdr:colOff>495299</xdr:colOff>
      <xdr:row>52</xdr:row>
      <xdr:rowOff>142874</xdr:rowOff>
    </xdr:to>
    <xdr:graphicFrame macro="">
      <xdr:nvGraphicFramePr>
        <xdr:cNvPr id="13" name="Graf 12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76200</xdr:colOff>
      <xdr:row>43</xdr:row>
      <xdr:rowOff>0</xdr:rowOff>
    </xdr:from>
    <xdr:to>
      <xdr:col>6</xdr:col>
      <xdr:colOff>504825</xdr:colOff>
      <xdr:row>52</xdr:row>
      <xdr:rowOff>142875</xdr:rowOff>
    </xdr:to>
    <xdr:graphicFrame macro="">
      <xdr:nvGraphicFramePr>
        <xdr:cNvPr id="16" name="Graf 15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76200</xdr:colOff>
      <xdr:row>43</xdr:row>
      <xdr:rowOff>0</xdr:rowOff>
    </xdr:from>
    <xdr:to>
      <xdr:col>9</xdr:col>
      <xdr:colOff>504825</xdr:colOff>
      <xdr:row>52</xdr:row>
      <xdr:rowOff>142875</xdr:rowOff>
    </xdr:to>
    <xdr:graphicFrame macro="">
      <xdr:nvGraphicFramePr>
        <xdr:cNvPr id="17" name="Graf 16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39</xdr:row>
      <xdr:rowOff>47625</xdr:rowOff>
    </xdr:from>
    <xdr:to>
      <xdr:col>6</xdr:col>
      <xdr:colOff>295275</xdr:colOff>
      <xdr:row>53</xdr:row>
      <xdr:rowOff>47624</xdr:rowOff>
    </xdr:to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39</xdr:row>
      <xdr:rowOff>66675</xdr:rowOff>
    </xdr:from>
    <xdr:to>
      <xdr:col>10</xdr:col>
      <xdr:colOff>228600</xdr:colOff>
      <xdr:row>53</xdr:row>
      <xdr:rowOff>66674</xdr:rowOff>
    </xdr:to>
    <xdr:graphicFrame macro="">
      <xdr:nvGraphicFramePr>
        <xdr:cNvPr id="7" name="Graf 6">
          <a:extLst>
            <a:ext uri="{FF2B5EF4-FFF2-40B4-BE49-F238E27FC236}">
              <a16:creationId xmlns="" xmlns:a16="http://schemas.microsoft.com/office/drawing/2014/main" id="{00000000-0008-0000-0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495300</xdr:colOff>
      <xdr:row>4</xdr:row>
      <xdr:rowOff>66675</xdr:rowOff>
    </xdr:from>
    <xdr:to>
      <xdr:col>2</xdr:col>
      <xdr:colOff>619125</xdr:colOff>
      <xdr:row>6</xdr:row>
      <xdr:rowOff>113268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95300" y="742950"/>
          <a:ext cx="1009650" cy="6752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</xdr:row>
      <xdr:rowOff>47625</xdr:rowOff>
    </xdr:from>
    <xdr:to>
      <xdr:col>6</xdr:col>
      <xdr:colOff>295275</xdr:colOff>
      <xdr:row>52</xdr:row>
      <xdr:rowOff>47624</xdr:rowOff>
    </xdr:to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38</xdr:row>
      <xdr:rowOff>66675</xdr:rowOff>
    </xdr:from>
    <xdr:to>
      <xdr:col>10</xdr:col>
      <xdr:colOff>228600</xdr:colOff>
      <xdr:row>52</xdr:row>
      <xdr:rowOff>66674</xdr:rowOff>
    </xdr:to>
    <xdr:graphicFrame macro="">
      <xdr:nvGraphicFramePr>
        <xdr:cNvPr id="3" name="Graf 2">
          <a:extLst>
            <a:ext uri="{FF2B5EF4-FFF2-40B4-BE49-F238E27FC236}">
              <a16:creationId xmlns=""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497682</xdr:colOff>
      <xdr:row>3</xdr:row>
      <xdr:rowOff>66673</xdr:rowOff>
    </xdr:from>
    <xdr:to>
      <xdr:col>2</xdr:col>
      <xdr:colOff>621507</xdr:colOff>
      <xdr:row>5</xdr:row>
      <xdr:rowOff>113266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C30314EF-8D40-4D30-8DD4-78CC1120C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EEECE1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>
                      <a14:foregroundMark x1="34395" y1="40952" x2="34395" y2="40952"/>
                      <a14:backgroundMark x1="22930" y1="47619" x2="22930" y2="47619"/>
                      <a14:backgroundMark x1="39685" y1="48942" x2="67516" y2="59048"/>
                      <a14:backgroundMark x1="38995" y1="48691" x2="39466" y2="48862"/>
                      <a14:backgroundMark x1="38305" y1="48440" x2="38556" y2="48531"/>
                      <a14:backgroundMark x1="34898" y1="47203" x2="37866" y2="48281"/>
                      <a14:backgroundMark x1="33646" y1="46749" x2="34040" y2="46892"/>
                      <a14:backgroundMark x1="25554" y1="43810" x2="31075" y2="45815"/>
                      <a14:backgroundMark x1="22930" y1="42857" x2="25554" y2="43810"/>
                      <a14:backgroundMark x1="38273" y1="28171" x2="37580" y2="27619"/>
                      <a14:backgroundMark x1="39138" y1="28861" x2="39034" y2="28778"/>
                      <a14:backgroundMark x1="39795" y1="29385" x2="39613" y2="29240"/>
                      <a14:backgroundMark x1="41389" y1="30657" x2="40556" y2="29993"/>
                      <a14:backgroundMark x1="43804" y1="32583" x2="43468" y2="32315"/>
                      <a14:backgroundMark x1="75796" y1="58095" x2="46279" y2="34556"/>
                      <a14:backgroundMark x1="33656" y1="28502" x2="17834" y2="43810"/>
                      <a14:backgroundMark x1="34184" y1="27991" x2="33992" y2="28177"/>
                      <a14:backgroundMark x1="34880" y1="27317" x2="34520" y2="27666"/>
                      <a14:backgroundMark x1="39490" y1="22857" x2="35048" y2="27155"/>
                      <a14:backgroundMark x1="68153" y1="49524" x2="59236" y2="70476"/>
                      <a14:backgroundMark x1="38854" y1="72381" x2="61783" y2="66667"/>
                      <a14:backgroundMark x1="40235" y1="56420" x2="57962" y2="70476"/>
                      <a14:backgroundMark x1="39592" y1="55910" x2="40228" y2="56414"/>
                      <a14:backgroundMark x1="33599" y1="51158" x2="39470" y2="55813"/>
                      <a14:backgroundMark x1="32074" y1="49949" x2="32837" y2="50553"/>
                      <a14:backgroundMark x1="24332" y1="43810" x2="29598" y2="47985"/>
                      <a14:backgroundMark x1="15924" y1="37143" x2="24332" y2="43810"/>
                      <a14:backgroundMark x1="57962" y1="70476" x2="75159" y2="46667"/>
                      <a14:backgroundMark x1="78344" y1="46667" x2="54777" y2="75238"/>
                      <a14:backgroundMark x1="82166" y1="60000" x2="68153" y2="77143"/>
                      <a14:backgroundMark x1="15287" y1="46667" x2="31210" y2="66667"/>
                      <a14:backgroundMark x1="37580" y1="35238" x2="37580" y2="35238"/>
                      <a14:backgroundMark x1="36306" y1="32381" x2="41401" y2="36190"/>
                    </a14:backgroundRemoval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97682" y="504823"/>
          <a:ext cx="1009650" cy="67524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295276</xdr:colOff>
      <xdr:row>38</xdr:row>
      <xdr:rowOff>66675</xdr:rowOff>
    </xdr:from>
    <xdr:to>
      <xdr:col>10</xdr:col>
      <xdr:colOff>228600</xdr:colOff>
      <xdr:row>52</xdr:row>
      <xdr:rowOff>66674</xdr:rowOff>
    </xdr:to>
    <xdr:graphicFrame macro="">
      <xdr:nvGraphicFramePr>
        <xdr:cNvPr id="3" name="Graf 2">
          <a:extLst>
            <a:ext uri="{FF2B5EF4-FFF2-40B4-BE49-F238E27FC236}">
              <a16:creationId xmlns=""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495299</xdr:colOff>
      <xdr:row>3</xdr:row>
      <xdr:rowOff>64293</xdr:rowOff>
    </xdr:from>
    <xdr:to>
      <xdr:col>2</xdr:col>
      <xdr:colOff>619124</xdr:colOff>
      <xdr:row>5</xdr:row>
      <xdr:rowOff>110886</xdr:rowOff>
    </xdr:to>
    <xdr:pic>
      <xdr:nvPicPr>
        <xdr:cNvPr id="7" name="Obrázek 6">
          <a:extLst>
            <a:ext uri="{FF2B5EF4-FFF2-40B4-BE49-F238E27FC236}">
              <a16:creationId xmlns="" xmlns:a16="http://schemas.microsoft.com/office/drawing/2014/main" id="{2B1CFA90-C505-4BAF-833C-37C56A213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rgbClr val="EEECE1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>
                      <a14:foregroundMark x1="26115" y1="60952" x2="26115" y2="60952"/>
                      <a14:foregroundMark x1="37580" y1="38095" x2="37580" y2="38095"/>
                      <a14:foregroundMark x1="36943" y1="39048" x2="36943" y2="39048"/>
                      <a14:foregroundMark x1="35669" y1="43810" x2="35669" y2="43810"/>
                      <a14:foregroundMark x1="29936" y1="58095" x2="29936" y2="58095"/>
                      <a14:foregroundMark x1="25478" y1="66667" x2="25478" y2="66667"/>
                      <a14:foregroundMark x1="24204" y1="65714" x2="24204" y2="65714"/>
                      <a14:backgroundMark x1="31847" y1="71429" x2="31847" y2="71429"/>
                      <a14:backgroundMark x1="34395" y1="69524" x2="34395" y2="69524"/>
                      <a14:backgroundMark x1="40127" y1="66667" x2="40127" y2="66667"/>
                      <a14:backgroundMark x1="31847" y1="66667" x2="31847" y2="66667"/>
                      <a14:backgroundMark x1="26115" y1="74286" x2="26115" y2="74286"/>
                      <a14:backgroundMark x1="31847" y1="76190" x2="31847" y2="76190"/>
                      <a14:backgroundMark x1="33758" y1="78095" x2="33758" y2="78095"/>
                      <a14:backgroundMark x1="32484" y1="81905" x2="32484" y2="81905"/>
                      <a14:backgroundMark x1="43949" y1="69524" x2="43949" y2="69524"/>
                      <a14:backgroundMark x1="35669" y1="65714" x2="35669" y2="65714"/>
                      <a14:backgroundMark x1="43949" y1="64762" x2="43949" y2="64762"/>
                      <a14:backgroundMark x1="27389" y1="61905" x2="27389" y2="61905"/>
                      <a14:backgroundMark x1="26752" y1="61905" x2="26752" y2="61905"/>
                      <a14:backgroundMark x1="34395" y1="42857" x2="34395" y2="42857"/>
                      <a14:backgroundMark x1="34395" y1="41905" x2="34395" y2="41905"/>
                      <a14:backgroundMark x1="36306" y1="40952" x2="36306" y2="40952"/>
                      <a14:backgroundMark x1="26752" y1="66667" x2="26752" y2="66667"/>
                      <a14:backgroundMark x1="26115" y1="67619" x2="26115" y2="67619"/>
                      <a14:backgroundMark x1="25478" y1="67619" x2="25478" y2="67619"/>
                    </a14:backgroundRemoval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95299" y="502443"/>
          <a:ext cx="1009650" cy="675243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</xdr:row>
      <xdr:rowOff>47625</xdr:rowOff>
    </xdr:from>
    <xdr:to>
      <xdr:col>6</xdr:col>
      <xdr:colOff>295275</xdr:colOff>
      <xdr:row>52</xdr:row>
      <xdr:rowOff>47624</xdr:rowOff>
    </xdr:to>
    <xdr:graphicFrame macro="">
      <xdr:nvGraphicFramePr>
        <xdr:cNvPr id="6" name="Graf 5">
          <a:extLst>
            <a:ext uri="{FF2B5EF4-FFF2-40B4-BE49-F238E27FC236}">
              <a16:creationId xmlns="" xmlns:a16="http://schemas.microsoft.com/office/drawing/2014/main" id="{5A8DF801-2D4A-4124-AAD4-B6666B905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J55"/>
  <sheetViews>
    <sheetView showGridLines="0" showWhiteSpace="0" zoomScaleNormal="100" zoomScaleSheetLayoutView="100" zoomScalePageLayoutView="70" workbookViewId="0"/>
  </sheetViews>
  <sheetFormatPr defaultColWidth="9.140625" defaultRowHeight="12.75"/>
  <cols>
    <col min="1" max="1" width="10.28515625" style="240" customWidth="1"/>
    <col min="2" max="9" width="9.85546875" style="240" customWidth="1"/>
    <col min="10" max="10" width="10.28515625" style="240" customWidth="1"/>
    <col min="11" max="16384" width="9.140625" style="240"/>
  </cols>
  <sheetData>
    <row r="1" spans="1:10" s="168" customFormat="1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s="168" customForma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68" customForma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s="168" customFormat="1">
      <c r="A4" s="2"/>
      <c r="B4" s="2"/>
      <c r="C4" s="2"/>
      <c r="D4" s="5"/>
      <c r="E4" s="6"/>
      <c r="F4" s="6"/>
      <c r="G4" s="6"/>
      <c r="H4" s="2"/>
      <c r="I4" s="2"/>
      <c r="J4" s="7"/>
    </row>
    <row r="5" spans="1:10" s="168" customFormat="1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s="168" customFormat="1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s="168" customFormat="1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s="168" customFormat="1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s="168" customFormat="1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s="168" customFormat="1">
      <c r="A10" s="2"/>
      <c r="B10" s="8"/>
      <c r="C10" s="2"/>
      <c r="D10" s="2"/>
      <c r="E10" s="2"/>
      <c r="F10" s="2"/>
      <c r="G10" s="2"/>
      <c r="H10" s="2"/>
      <c r="I10" s="9"/>
      <c r="J10" s="2"/>
    </row>
    <row r="11" spans="1:10" s="168" customFormat="1">
      <c r="A11" s="2"/>
      <c r="B11" s="10"/>
      <c r="C11" s="11"/>
      <c r="D11" s="2"/>
      <c r="E11" s="2"/>
      <c r="F11" s="2"/>
      <c r="G11" s="2"/>
      <c r="H11" s="2"/>
      <c r="I11" s="2"/>
      <c r="J11" s="2"/>
    </row>
    <row r="12" spans="1:10" s="168" customFormat="1">
      <c r="A12" s="2"/>
      <c r="B12" s="10"/>
      <c r="C12" s="11"/>
      <c r="D12" s="2"/>
      <c r="E12" s="2"/>
      <c r="F12" s="2"/>
      <c r="G12" s="2"/>
      <c r="H12" s="2"/>
      <c r="I12" s="2"/>
      <c r="J12" s="2"/>
    </row>
    <row r="13" spans="1:10" s="168" customFormat="1">
      <c r="A13" s="2"/>
      <c r="B13" s="10"/>
      <c r="C13" s="11"/>
      <c r="D13" s="2"/>
      <c r="E13" s="2"/>
      <c r="F13" s="2"/>
      <c r="G13" s="2"/>
      <c r="H13" s="2"/>
      <c r="I13" s="2"/>
      <c r="J13" s="2"/>
    </row>
    <row r="14" spans="1:10" s="168" customFormat="1">
      <c r="A14" s="12"/>
      <c r="B14" s="13"/>
      <c r="C14" s="14"/>
      <c r="D14" s="12"/>
      <c r="E14" s="12"/>
      <c r="F14" s="12"/>
      <c r="G14" s="12"/>
      <c r="H14" s="12"/>
      <c r="I14" s="12"/>
      <c r="J14" s="12"/>
    </row>
    <row r="15" spans="1:10" s="168" customFormat="1">
      <c r="A15" s="12"/>
      <c r="B15" s="13"/>
      <c r="C15" s="14"/>
      <c r="D15" s="12"/>
      <c r="E15" s="12"/>
      <c r="F15" s="12"/>
      <c r="G15" s="12"/>
      <c r="H15" s="12"/>
      <c r="I15" s="12"/>
      <c r="J15" s="12"/>
    </row>
    <row r="16" spans="1:10" s="168" customFormat="1">
      <c r="A16" s="12"/>
      <c r="B16" s="13"/>
      <c r="C16" s="14"/>
      <c r="D16" s="12"/>
      <c r="E16" s="12"/>
      <c r="F16" s="12"/>
      <c r="G16" s="12"/>
      <c r="H16" s="12"/>
      <c r="I16" s="12"/>
      <c r="J16" s="12"/>
    </row>
    <row r="17" spans="1:10" s="168" customFormat="1">
      <c r="A17" s="12"/>
      <c r="B17" s="13"/>
      <c r="C17" s="14"/>
      <c r="D17" s="12"/>
      <c r="E17" s="12"/>
      <c r="F17" s="12"/>
      <c r="G17" s="12"/>
      <c r="H17" s="12"/>
      <c r="I17" s="12"/>
      <c r="J17" s="12"/>
    </row>
    <row r="18" spans="1:10" s="168" customFormat="1">
      <c r="A18" s="12"/>
      <c r="B18" s="13"/>
      <c r="C18" s="14"/>
      <c r="D18" s="12"/>
      <c r="E18" s="12"/>
      <c r="F18" s="12"/>
      <c r="G18" s="12"/>
      <c r="H18" s="12"/>
      <c r="I18" s="12"/>
      <c r="J18" s="12"/>
    </row>
    <row r="19" spans="1:10" s="168" customFormat="1">
      <c r="A19" s="12"/>
      <c r="B19" s="13"/>
      <c r="C19" s="14"/>
      <c r="D19" s="12"/>
      <c r="E19" s="12"/>
      <c r="F19" s="12"/>
      <c r="G19" s="12"/>
      <c r="H19" s="12"/>
      <c r="I19" s="12"/>
      <c r="J19" s="12"/>
    </row>
    <row r="20" spans="1:10" s="168" customFormat="1">
      <c r="A20" s="12"/>
      <c r="B20" s="13"/>
      <c r="C20" s="14"/>
      <c r="D20" s="12"/>
      <c r="E20" s="12"/>
      <c r="F20" s="12"/>
      <c r="G20" s="12"/>
      <c r="H20" s="12"/>
      <c r="I20" s="12"/>
      <c r="J20" s="12"/>
    </row>
    <row r="21" spans="1:10" s="168" customFormat="1"/>
    <row r="22" spans="1:10" s="168" customFormat="1">
      <c r="A22" s="12"/>
      <c r="B22" s="13"/>
      <c r="C22" s="14"/>
      <c r="D22" s="12"/>
      <c r="E22" s="12"/>
      <c r="F22" s="12"/>
      <c r="G22" s="12"/>
      <c r="H22" s="12"/>
      <c r="I22" s="12"/>
      <c r="J22" s="12"/>
    </row>
    <row r="23" spans="1:10" s="168" customFormat="1">
      <c r="A23" s="12"/>
      <c r="B23" s="13"/>
      <c r="C23" s="14"/>
      <c r="D23" s="12"/>
      <c r="E23" s="12"/>
      <c r="F23" s="12"/>
      <c r="G23" s="12"/>
      <c r="H23" s="12"/>
      <c r="I23" s="12"/>
      <c r="J23" s="12"/>
    </row>
    <row r="24" spans="1:10" s="168" customFormat="1">
      <c r="A24" s="12"/>
      <c r="B24" s="13"/>
      <c r="C24" s="14"/>
      <c r="D24" s="12"/>
      <c r="E24" s="12"/>
      <c r="F24" s="12"/>
      <c r="G24" s="12"/>
      <c r="H24" s="12"/>
      <c r="I24" s="12"/>
      <c r="J24" s="12"/>
    </row>
    <row r="25" spans="1:10" s="168" customFormat="1"/>
    <row r="26" spans="1:10" s="168" customFormat="1">
      <c r="A26" s="12"/>
      <c r="B26" s="13"/>
      <c r="C26" s="14"/>
      <c r="D26" s="12"/>
      <c r="E26" s="12"/>
      <c r="F26" s="12"/>
      <c r="G26" s="12"/>
      <c r="H26" s="12"/>
      <c r="I26" s="12"/>
      <c r="J26" s="12"/>
    </row>
    <row r="27" spans="1:10" s="168" customFormat="1">
      <c r="A27" s="12"/>
      <c r="B27" s="13"/>
      <c r="C27" s="14"/>
      <c r="D27" s="12"/>
      <c r="E27" s="12"/>
      <c r="F27" s="12"/>
      <c r="G27" s="12"/>
      <c r="H27" s="12"/>
      <c r="I27" s="12"/>
      <c r="J27" s="12"/>
    </row>
    <row r="28" spans="1:10" s="168" customFormat="1">
      <c r="A28" s="12"/>
      <c r="B28" s="13"/>
      <c r="C28" s="14"/>
      <c r="D28" s="12"/>
      <c r="E28" s="12"/>
      <c r="F28" s="12"/>
      <c r="G28" s="12"/>
      <c r="H28" s="12"/>
      <c r="I28" s="12"/>
      <c r="J28" s="12"/>
    </row>
    <row r="29" spans="1:10" s="168" customFormat="1">
      <c r="A29" s="586"/>
      <c r="B29" s="586"/>
      <c r="C29" s="586"/>
      <c r="D29" s="586"/>
      <c r="E29" s="586"/>
      <c r="F29" s="586"/>
      <c r="G29" s="586"/>
      <c r="H29" s="586"/>
      <c r="I29" s="586"/>
      <c r="J29" s="586"/>
    </row>
    <row r="30" spans="1:10" s="168" customFormat="1">
      <c r="A30" s="12"/>
      <c r="B30" s="13"/>
      <c r="C30" s="14"/>
      <c r="D30" s="12"/>
      <c r="E30" s="12"/>
      <c r="F30" s="12"/>
      <c r="G30" s="12"/>
      <c r="H30" s="12"/>
      <c r="I30" s="12"/>
      <c r="J30" s="12"/>
    </row>
    <row r="31" spans="1:10" s="168" customFormat="1"/>
    <row r="32" spans="1:10" s="168" customFormat="1">
      <c r="A32" s="12"/>
      <c r="B32" s="13"/>
      <c r="C32" s="14"/>
      <c r="D32" s="12"/>
      <c r="E32" s="12"/>
      <c r="F32" s="12"/>
      <c r="G32" s="12"/>
      <c r="H32" s="12"/>
      <c r="I32" s="12"/>
      <c r="J32" s="12"/>
    </row>
    <row r="33" spans="1:10" s="168" customFormat="1">
      <c r="A33" s="12"/>
      <c r="B33" s="13"/>
      <c r="C33" s="14"/>
      <c r="D33" s="12"/>
      <c r="E33" s="12"/>
      <c r="F33" s="12"/>
      <c r="G33" s="12"/>
      <c r="H33" s="12"/>
      <c r="I33" s="12"/>
      <c r="J33" s="12"/>
    </row>
    <row r="34" spans="1:10" s="168" customFormat="1">
      <c r="A34" s="587"/>
      <c r="B34" s="587"/>
      <c r="C34" s="587"/>
      <c r="D34" s="587"/>
      <c r="E34" s="587"/>
      <c r="F34" s="587"/>
      <c r="G34" s="587"/>
      <c r="H34" s="587"/>
      <c r="I34" s="587"/>
      <c r="J34" s="587"/>
    </row>
    <row r="35" spans="1:10" s="168" customFormat="1">
      <c r="A35" s="12"/>
      <c r="B35" s="13"/>
      <c r="C35" s="12"/>
      <c r="D35" s="12"/>
      <c r="E35" s="12"/>
      <c r="F35" s="12"/>
      <c r="G35" s="12"/>
      <c r="H35" s="12"/>
      <c r="I35" s="12"/>
      <c r="J35" s="12"/>
    </row>
    <row r="36" spans="1:10" s="168" customFormat="1"/>
    <row r="37" spans="1:10" s="168" customFormat="1"/>
    <row r="38" spans="1:10" s="168" customFormat="1">
      <c r="B38" s="10"/>
      <c r="C38" s="11"/>
      <c r="D38" s="2"/>
      <c r="E38" s="2"/>
      <c r="F38" s="2"/>
      <c r="G38" s="2"/>
      <c r="H38" s="2"/>
      <c r="I38" s="2"/>
      <c r="J38" s="2"/>
    </row>
    <row r="39" spans="1:10" s="168" customFormat="1"/>
    <row r="40" spans="1:10" s="168" customFormat="1">
      <c r="B40" s="239"/>
      <c r="C40" s="239"/>
      <c r="D40" s="239"/>
      <c r="E40" s="239"/>
      <c r="F40" s="239"/>
      <c r="G40" s="239"/>
      <c r="H40" s="239"/>
      <c r="I40" s="239"/>
    </row>
    <row r="41" spans="1:10" s="168" customFormat="1"/>
    <row r="42" spans="1:10" s="168" customFormat="1"/>
    <row r="43" spans="1:10" s="168" customFormat="1"/>
    <row r="44" spans="1:10" s="168" customFormat="1"/>
    <row r="45" spans="1:10" s="168" customFormat="1"/>
    <row r="46" spans="1:10" s="168" customFormat="1"/>
    <row r="47" spans="1:10" s="168" customFormat="1"/>
    <row r="48" spans="1:10" s="168" customFormat="1"/>
    <row r="49" spans="1:10" s="168" customFormat="1"/>
    <row r="50" spans="1:10" s="168" customFormat="1"/>
    <row r="51" spans="1:10" s="168" customFormat="1">
      <c r="A51" s="588"/>
      <c r="B51" s="588"/>
      <c r="C51" s="588"/>
      <c r="D51" s="588"/>
      <c r="E51" s="588"/>
      <c r="F51" s="588"/>
      <c r="G51" s="588"/>
      <c r="H51" s="588"/>
      <c r="I51" s="588"/>
      <c r="J51" s="588"/>
    </row>
    <row r="52" spans="1:10" s="168" customFormat="1"/>
    <row r="53" spans="1:10" s="168" customFormat="1"/>
    <row r="54" spans="1:10" s="168" customFormat="1"/>
    <row r="55" spans="1:10" s="168" customFormat="1"/>
  </sheetData>
  <mergeCells count="3">
    <mergeCell ref="A29:J29"/>
    <mergeCell ref="A34:J34"/>
    <mergeCell ref="A51:J51"/>
  </mergeCells>
  <printOptions horizontalCentered="1"/>
  <pageMargins left="0.31496062992125984" right="0.31496062992125984" top="0.35433070866141736" bottom="0.35433070866141736" header="0.31496062992125984" footer="0.19685039370078741"/>
  <pageSetup paperSize="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O57"/>
  <sheetViews>
    <sheetView showGridLines="0" zoomScaleNormal="100" zoomScaleSheetLayoutView="100" workbookViewId="0">
      <selection sqref="A1:J1"/>
    </sheetView>
  </sheetViews>
  <sheetFormatPr defaultColWidth="9.140625" defaultRowHeight="12.75"/>
  <cols>
    <col min="1" max="1" width="18.42578125" style="98" customWidth="1"/>
    <col min="2" max="10" width="9" style="98" customWidth="1"/>
    <col min="11" max="12" width="7.7109375" style="98" customWidth="1"/>
    <col min="13" max="16384" width="9.140625" style="98"/>
  </cols>
  <sheetData>
    <row r="1" spans="1:10" ht="15.75">
      <c r="A1" s="642" t="s">
        <v>141</v>
      </c>
      <c r="B1" s="642"/>
      <c r="C1" s="642"/>
      <c r="D1" s="642"/>
      <c r="E1" s="642"/>
      <c r="F1" s="642"/>
      <c r="G1" s="642"/>
      <c r="H1" s="642"/>
      <c r="I1" s="642"/>
      <c r="J1" s="642"/>
    </row>
    <row r="2" spans="1:10" ht="6" customHeight="1">
      <c r="A2" s="226"/>
      <c r="B2" s="227"/>
      <c r="C2" s="227"/>
      <c r="D2" s="227"/>
      <c r="E2" s="227"/>
      <c r="F2" s="227"/>
      <c r="G2" s="227"/>
      <c r="H2" s="227"/>
      <c r="I2" s="227"/>
      <c r="J2" s="227"/>
    </row>
    <row r="3" spans="1:10" ht="15" customHeight="1">
      <c r="A3" s="436"/>
      <c r="B3" s="644">
        <v>2020</v>
      </c>
      <c r="C3" s="645"/>
      <c r="D3" s="645"/>
      <c r="E3" s="645"/>
      <c r="F3" s="645"/>
      <c r="G3" s="645"/>
      <c r="H3" s="645"/>
      <c r="I3" s="645"/>
      <c r="J3" s="645"/>
    </row>
    <row r="4" spans="1:10" ht="15.75" customHeight="1">
      <c r="A4" s="646"/>
      <c r="B4" s="608" t="str">
        <f>'3.1'!D6</f>
        <v>Leden</v>
      </c>
      <c r="C4" s="609"/>
      <c r="D4" s="610"/>
      <c r="E4" s="608" t="str">
        <f>'3.1'!E6</f>
        <v>Únor</v>
      </c>
      <c r="F4" s="609"/>
      <c r="G4" s="610"/>
      <c r="H4" s="608" t="str">
        <f>'3.1'!F6</f>
        <v>Březen</v>
      </c>
      <c r="I4" s="609"/>
      <c r="J4" s="609"/>
    </row>
    <row r="5" spans="1:10" ht="28.5" customHeight="1">
      <c r="A5" s="646"/>
      <c r="B5" s="647" t="s">
        <v>67</v>
      </c>
      <c r="C5" s="647"/>
      <c r="D5" s="411" t="s">
        <v>251</v>
      </c>
      <c r="E5" s="647" t="s">
        <v>67</v>
      </c>
      <c r="F5" s="647"/>
      <c r="G5" s="411" t="s">
        <v>251</v>
      </c>
      <c r="H5" s="647" t="s">
        <v>67</v>
      </c>
      <c r="I5" s="647"/>
      <c r="J5" s="437" t="s">
        <v>251</v>
      </c>
    </row>
    <row r="6" spans="1:10" ht="15" customHeight="1">
      <c r="A6" s="414" t="s">
        <v>243</v>
      </c>
      <c r="B6" s="416" t="s">
        <v>294</v>
      </c>
      <c r="C6" s="417" t="s">
        <v>289</v>
      </c>
      <c r="D6" s="414" t="s">
        <v>292</v>
      </c>
      <c r="E6" s="416" t="s">
        <v>294</v>
      </c>
      <c r="F6" s="417" t="s">
        <v>289</v>
      </c>
      <c r="G6" s="414" t="s">
        <v>292</v>
      </c>
      <c r="H6" s="416" t="s">
        <v>294</v>
      </c>
      <c r="I6" s="417" t="s">
        <v>289</v>
      </c>
      <c r="J6" s="417" t="s">
        <v>292</v>
      </c>
    </row>
    <row r="7" spans="1:10" ht="12.6" customHeight="1">
      <c r="A7" s="438">
        <v>1</v>
      </c>
      <c r="B7" s="111">
        <v>33470.024397745859</v>
      </c>
      <c r="C7" s="112">
        <v>356953.2154406964</v>
      </c>
      <c r="D7" s="113">
        <v>-1.1000000000000001</v>
      </c>
      <c r="E7" s="111">
        <v>26159.291268740159</v>
      </c>
      <c r="F7" s="112">
        <v>279044.67988417245</v>
      </c>
      <c r="G7" s="113">
        <v>9.8000000000000007</v>
      </c>
      <c r="H7" s="111">
        <v>27964.664684559226</v>
      </c>
      <c r="I7" s="112">
        <v>298285.8858607742</v>
      </c>
      <c r="J7" s="439">
        <v>5.3</v>
      </c>
    </row>
    <row r="8" spans="1:10" ht="12.6" customHeight="1">
      <c r="A8" s="438">
        <v>2</v>
      </c>
      <c r="B8" s="111">
        <v>40898.350518618528</v>
      </c>
      <c r="C8" s="112">
        <v>436154.06544069643</v>
      </c>
      <c r="D8" s="113">
        <v>-2.2000000000000002</v>
      </c>
      <c r="E8" s="111">
        <v>27663.054266883435</v>
      </c>
      <c r="F8" s="112">
        <v>295098.53988417244</v>
      </c>
      <c r="G8" s="113">
        <v>8.1</v>
      </c>
      <c r="H8" s="111">
        <v>31568.716647126501</v>
      </c>
      <c r="I8" s="112">
        <v>336714.64286077424</v>
      </c>
      <c r="J8" s="439">
        <v>6.6</v>
      </c>
    </row>
    <row r="9" spans="1:10" ht="12.6" customHeight="1">
      <c r="A9" s="438">
        <v>3</v>
      </c>
      <c r="B9" s="111">
        <v>38273.241974690893</v>
      </c>
      <c r="C9" s="112">
        <v>408157.27944069641</v>
      </c>
      <c r="D9" s="113">
        <v>0.3</v>
      </c>
      <c r="E9" s="111">
        <v>31762.415128134246</v>
      </c>
      <c r="F9" s="112">
        <v>338752.19488417247</v>
      </c>
      <c r="G9" s="113">
        <v>6.6</v>
      </c>
      <c r="H9" s="111">
        <v>34613.691098986856</v>
      </c>
      <c r="I9" s="112">
        <v>369167.83486077422</v>
      </c>
      <c r="J9" s="439">
        <v>4.0999999999999996</v>
      </c>
    </row>
    <row r="10" spans="1:10" ht="12.6" customHeight="1">
      <c r="A10" s="438">
        <v>4</v>
      </c>
      <c r="B10" s="111">
        <v>33782.509564739354</v>
      </c>
      <c r="C10" s="112">
        <v>360277.65444069641</v>
      </c>
      <c r="D10" s="113">
        <v>2.2999999999999998</v>
      </c>
      <c r="E10" s="111">
        <v>35881.535057884321</v>
      </c>
      <c r="F10" s="112">
        <v>382689.15988417243</v>
      </c>
      <c r="G10" s="113">
        <v>2.4</v>
      </c>
      <c r="H10" s="111">
        <v>35324.270163152934</v>
      </c>
      <c r="I10" s="112">
        <v>376746.91986077424</v>
      </c>
      <c r="J10" s="439">
        <v>2.2000000000000002</v>
      </c>
    </row>
    <row r="11" spans="1:10" ht="12.6" customHeight="1">
      <c r="A11" s="438">
        <v>5</v>
      </c>
      <c r="B11" s="111">
        <v>37962.001058585105</v>
      </c>
      <c r="C11" s="112">
        <v>404856.83944069641</v>
      </c>
      <c r="D11" s="113">
        <v>-1.2</v>
      </c>
      <c r="E11" s="111">
        <v>40227.729048254441</v>
      </c>
      <c r="F11" s="112">
        <v>429008.78688417241</v>
      </c>
      <c r="G11" s="113">
        <v>-0.2</v>
      </c>
      <c r="H11" s="111">
        <v>32277.432300971563</v>
      </c>
      <c r="I11" s="112">
        <v>344280.70986077422</v>
      </c>
      <c r="J11" s="439">
        <v>4.2</v>
      </c>
    </row>
    <row r="12" spans="1:10" ht="12.6" customHeight="1">
      <c r="A12" s="438">
        <v>6</v>
      </c>
      <c r="B12" s="111">
        <v>42940.061173888695</v>
      </c>
      <c r="C12" s="112">
        <v>457946.10044069641</v>
      </c>
      <c r="D12" s="113">
        <v>-2.1</v>
      </c>
      <c r="E12" s="111">
        <v>40802.634844075204</v>
      </c>
      <c r="F12" s="112">
        <v>435217.44688417244</v>
      </c>
      <c r="G12" s="113">
        <v>0.3</v>
      </c>
      <c r="H12" s="111">
        <v>32746.650540641913</v>
      </c>
      <c r="I12" s="112">
        <v>349285.30886077421</v>
      </c>
      <c r="J12" s="439">
        <v>4.7</v>
      </c>
    </row>
    <row r="13" spans="1:10" ht="12.6" customHeight="1">
      <c r="A13" s="438">
        <v>7</v>
      </c>
      <c r="B13" s="111">
        <v>42493.516139422711</v>
      </c>
      <c r="C13" s="112">
        <v>453162.9164406964</v>
      </c>
      <c r="D13" s="113">
        <v>-0.8</v>
      </c>
      <c r="E13" s="111">
        <v>37201.340851974557</v>
      </c>
      <c r="F13" s="112">
        <v>396756.01688417245</v>
      </c>
      <c r="G13" s="113">
        <v>1.9</v>
      </c>
      <c r="H13" s="111">
        <v>30534.377470861778</v>
      </c>
      <c r="I13" s="112">
        <v>325676.18686077424</v>
      </c>
      <c r="J13" s="439">
        <v>3.3</v>
      </c>
    </row>
    <row r="14" spans="1:10" ht="12.6" customHeight="1">
      <c r="A14" s="438">
        <v>8</v>
      </c>
      <c r="B14" s="111">
        <v>40510.710697564355</v>
      </c>
      <c r="C14" s="112">
        <v>432041.27944069641</v>
      </c>
      <c r="D14" s="113">
        <v>2</v>
      </c>
      <c r="E14" s="111">
        <v>34155.777341393827</v>
      </c>
      <c r="F14" s="112">
        <v>364294.31988417247</v>
      </c>
      <c r="G14" s="113">
        <v>-0.1</v>
      </c>
      <c r="H14" s="111">
        <v>28540.250715256083</v>
      </c>
      <c r="I14" s="112">
        <v>304444.32486077421</v>
      </c>
      <c r="J14" s="439">
        <v>2.8</v>
      </c>
    </row>
    <row r="15" spans="1:10" ht="12.6" customHeight="1">
      <c r="A15" s="438">
        <v>9</v>
      </c>
      <c r="B15" s="111">
        <v>38951.776244707224</v>
      </c>
      <c r="C15" s="112">
        <v>415422.82144069643</v>
      </c>
      <c r="D15" s="113">
        <v>3.4</v>
      </c>
      <c r="E15" s="111">
        <v>31562.432258242785</v>
      </c>
      <c r="F15" s="112">
        <v>336655.00788417243</v>
      </c>
      <c r="G15" s="113">
        <v>2.8</v>
      </c>
      <c r="H15" s="111">
        <v>33734.816361102712</v>
      </c>
      <c r="I15" s="112">
        <v>359784.6578607742</v>
      </c>
      <c r="J15" s="439">
        <v>4.0999999999999996</v>
      </c>
    </row>
    <row r="16" spans="1:10" ht="12.6" customHeight="1">
      <c r="A16" s="438">
        <v>10</v>
      </c>
      <c r="B16" s="111">
        <v>36430.286501556671</v>
      </c>
      <c r="C16" s="112">
        <v>388490.24144069641</v>
      </c>
      <c r="D16" s="113">
        <v>3.7</v>
      </c>
      <c r="E16" s="111">
        <v>34873.38358586793</v>
      </c>
      <c r="F16" s="112">
        <v>371987.58388417243</v>
      </c>
      <c r="G16" s="113">
        <v>5.3</v>
      </c>
      <c r="H16" s="111">
        <v>32253.977809965625</v>
      </c>
      <c r="I16" s="112">
        <v>344025.00086077419</v>
      </c>
      <c r="J16" s="439">
        <v>5</v>
      </c>
    </row>
    <row r="17" spans="1:10" ht="12.6" customHeight="1">
      <c r="A17" s="438">
        <v>11</v>
      </c>
      <c r="B17" s="111">
        <v>34175.825257489298</v>
      </c>
      <c r="C17" s="112">
        <v>364436.60044069641</v>
      </c>
      <c r="D17" s="113">
        <v>1.5</v>
      </c>
      <c r="E17" s="111">
        <v>36988.340710318058</v>
      </c>
      <c r="F17" s="112">
        <v>394524.64888417243</v>
      </c>
      <c r="G17" s="113">
        <v>2.5</v>
      </c>
      <c r="H17" s="111">
        <v>29981.409349722304</v>
      </c>
      <c r="I17" s="112">
        <v>319788.1028607742</v>
      </c>
      <c r="J17" s="439">
        <v>9.3000000000000007</v>
      </c>
    </row>
    <row r="18" spans="1:10" ht="12.6" customHeight="1">
      <c r="A18" s="438">
        <v>12</v>
      </c>
      <c r="B18" s="111">
        <v>33849.12621828296</v>
      </c>
      <c r="C18" s="112">
        <v>360984.2694406964</v>
      </c>
      <c r="D18" s="113">
        <v>0.4</v>
      </c>
      <c r="E18" s="111">
        <v>38882.609301433207</v>
      </c>
      <c r="F18" s="112">
        <v>414743.21388417244</v>
      </c>
      <c r="G18" s="113">
        <v>1.3</v>
      </c>
      <c r="H18" s="111">
        <v>26385.892097780816</v>
      </c>
      <c r="I18" s="112">
        <v>281440.34386077424</v>
      </c>
      <c r="J18" s="439">
        <v>10.1</v>
      </c>
    </row>
    <row r="19" spans="1:10" ht="12.6" customHeight="1">
      <c r="A19" s="438">
        <v>13</v>
      </c>
      <c r="B19" s="111">
        <v>39636.079614309332</v>
      </c>
      <c r="C19" s="112">
        <v>422706.25644069642</v>
      </c>
      <c r="D19" s="114">
        <v>1.4</v>
      </c>
      <c r="E19" s="111">
        <v>37919.753213659846</v>
      </c>
      <c r="F19" s="112">
        <v>404446.99588417244</v>
      </c>
      <c r="G19" s="114">
        <v>2.4</v>
      </c>
      <c r="H19" s="111">
        <v>29260.225443298044</v>
      </c>
      <c r="I19" s="112">
        <v>312114.17786077422</v>
      </c>
      <c r="J19" s="440">
        <v>5.7</v>
      </c>
    </row>
    <row r="20" spans="1:10" ht="12.6" customHeight="1">
      <c r="A20" s="438">
        <v>14</v>
      </c>
      <c r="B20" s="111">
        <v>41408.368460714642</v>
      </c>
      <c r="C20" s="112">
        <v>441580.67544069642</v>
      </c>
      <c r="D20" s="114">
        <v>-0.4</v>
      </c>
      <c r="E20" s="111">
        <v>34928.473197573876</v>
      </c>
      <c r="F20" s="112">
        <v>372545.39288417244</v>
      </c>
      <c r="G20" s="114">
        <v>4.3</v>
      </c>
      <c r="H20" s="111">
        <v>26535.239424452764</v>
      </c>
      <c r="I20" s="112">
        <v>283063.0108607742</v>
      </c>
      <c r="J20" s="440">
        <v>1.8</v>
      </c>
    </row>
    <row r="21" spans="1:10" ht="12.6" customHeight="1">
      <c r="A21" s="438">
        <v>15</v>
      </c>
      <c r="B21" s="111">
        <v>41471.275493487345</v>
      </c>
      <c r="C21" s="112">
        <v>442270.20244069642</v>
      </c>
      <c r="D21" s="114">
        <v>-0.6</v>
      </c>
      <c r="E21" s="111">
        <v>29867.918422138515</v>
      </c>
      <c r="F21" s="112">
        <v>318560.26988417242</v>
      </c>
      <c r="G21" s="114">
        <v>3.6</v>
      </c>
      <c r="H21" s="111">
        <v>26965.819644613359</v>
      </c>
      <c r="I21" s="112">
        <v>287658.35086077423</v>
      </c>
      <c r="J21" s="440">
        <v>2.6</v>
      </c>
    </row>
    <row r="22" spans="1:10" ht="12.6" customHeight="1">
      <c r="A22" s="438">
        <v>16</v>
      </c>
      <c r="B22" s="111">
        <v>41398.581559561979</v>
      </c>
      <c r="C22" s="112">
        <v>441450.16444069642</v>
      </c>
      <c r="D22" s="114">
        <v>0.5</v>
      </c>
      <c r="E22" s="111">
        <v>28381.49359147665</v>
      </c>
      <c r="F22" s="112">
        <v>302722.03888417245</v>
      </c>
      <c r="G22" s="114">
        <v>6.7</v>
      </c>
      <c r="H22" s="111">
        <v>30522.576797665977</v>
      </c>
      <c r="I22" s="112">
        <v>325581.15686077421</v>
      </c>
      <c r="J22" s="440">
        <v>5.2</v>
      </c>
    </row>
    <row r="23" spans="1:10" ht="12.6" customHeight="1">
      <c r="A23" s="438">
        <v>17</v>
      </c>
      <c r="B23" s="111">
        <v>39498.611860679855</v>
      </c>
      <c r="C23" s="112">
        <v>421212.21044069639</v>
      </c>
      <c r="D23" s="114">
        <v>0</v>
      </c>
      <c r="E23" s="111">
        <v>31865.297483829123</v>
      </c>
      <c r="F23" s="112">
        <v>339885.00788417243</v>
      </c>
      <c r="G23" s="114">
        <v>7.6</v>
      </c>
      <c r="H23" s="111">
        <v>28777.895391379221</v>
      </c>
      <c r="I23" s="112">
        <v>306969.5058607742</v>
      </c>
      <c r="J23" s="440">
        <v>7</v>
      </c>
    </row>
    <row r="24" spans="1:10" ht="12.6" customHeight="1">
      <c r="A24" s="438">
        <v>18</v>
      </c>
      <c r="B24" s="111">
        <v>35267.869778541623</v>
      </c>
      <c r="C24" s="115">
        <v>376136.68044069642</v>
      </c>
      <c r="D24" s="116">
        <v>0.4</v>
      </c>
      <c r="E24" s="111">
        <v>32953.310593488844</v>
      </c>
      <c r="F24" s="115">
        <v>351483.31888417242</v>
      </c>
      <c r="G24" s="116">
        <v>4.7</v>
      </c>
      <c r="H24" s="111">
        <v>25695.465671813956</v>
      </c>
      <c r="I24" s="115">
        <v>274121.56386077421</v>
      </c>
      <c r="J24" s="441">
        <v>8</v>
      </c>
    </row>
    <row r="25" spans="1:10" ht="12.6" customHeight="1">
      <c r="A25" s="438">
        <v>19</v>
      </c>
      <c r="B25" s="111">
        <v>36913.918301210339</v>
      </c>
      <c r="C25" s="115">
        <v>393707.53644069639</v>
      </c>
      <c r="D25" s="116">
        <v>0.8</v>
      </c>
      <c r="E25" s="111">
        <v>35578.523413793526</v>
      </c>
      <c r="F25" s="115">
        <v>379465.70088417246</v>
      </c>
      <c r="G25" s="116">
        <v>2.9</v>
      </c>
      <c r="H25" s="111">
        <v>24819.084802383488</v>
      </c>
      <c r="I25" s="115">
        <v>264814.18386077421</v>
      </c>
      <c r="J25" s="441">
        <v>9.6</v>
      </c>
    </row>
    <row r="26" spans="1:10" ht="12.6" customHeight="1">
      <c r="A26" s="438">
        <v>20</v>
      </c>
      <c r="B26" s="111">
        <v>41603.123315335324</v>
      </c>
      <c r="C26" s="112">
        <v>443736.5414406964</v>
      </c>
      <c r="D26" s="114">
        <v>0.3</v>
      </c>
      <c r="E26" s="111">
        <v>34354.473219402935</v>
      </c>
      <c r="F26" s="112">
        <v>366416.10088417243</v>
      </c>
      <c r="G26" s="114">
        <v>3.3</v>
      </c>
      <c r="H26" s="111">
        <v>23782.536880777381</v>
      </c>
      <c r="I26" s="112">
        <v>253748.95486077419</v>
      </c>
      <c r="J26" s="440">
        <v>9.3000000000000007</v>
      </c>
    </row>
    <row r="27" spans="1:10" ht="12.6" customHeight="1">
      <c r="A27" s="438">
        <v>21</v>
      </c>
      <c r="B27" s="111">
        <v>43782.719568461034</v>
      </c>
      <c r="C27" s="112">
        <v>466907.05644069641</v>
      </c>
      <c r="D27" s="114">
        <v>-2.5</v>
      </c>
      <c r="E27" s="111">
        <v>35341.316400282252</v>
      </c>
      <c r="F27" s="112">
        <v>376931.56288417242</v>
      </c>
      <c r="G27" s="114">
        <v>2.2999999999999998</v>
      </c>
      <c r="H27" s="111">
        <v>26410.720858801273</v>
      </c>
      <c r="I27" s="112">
        <v>281735.03586077422</v>
      </c>
      <c r="J27" s="440">
        <v>1.4</v>
      </c>
    </row>
    <row r="28" spans="1:10" ht="12.6" customHeight="1">
      <c r="A28" s="438">
        <v>22</v>
      </c>
      <c r="B28" s="111">
        <v>43696.924448171194</v>
      </c>
      <c r="C28" s="112">
        <v>465998.48244069645</v>
      </c>
      <c r="D28" s="114">
        <v>-1.3</v>
      </c>
      <c r="E28" s="111">
        <v>28814.885414692828</v>
      </c>
      <c r="F28" s="112">
        <v>307332.84488417243</v>
      </c>
      <c r="G28" s="114">
        <v>7.2</v>
      </c>
      <c r="H28" s="111">
        <v>30326.086799519559</v>
      </c>
      <c r="I28" s="112">
        <v>323498.29786077421</v>
      </c>
      <c r="J28" s="440">
        <v>-2.2999999999999998</v>
      </c>
    </row>
    <row r="29" spans="1:10" ht="12.6" customHeight="1">
      <c r="A29" s="438">
        <v>23</v>
      </c>
      <c r="B29" s="117">
        <v>42738.71078414411</v>
      </c>
      <c r="C29" s="118">
        <v>455767.65444069641</v>
      </c>
      <c r="D29" s="113">
        <v>-1.3</v>
      </c>
      <c r="E29" s="117">
        <v>26974.23354546362</v>
      </c>
      <c r="F29" s="118">
        <v>287686.05688417243</v>
      </c>
      <c r="G29" s="113">
        <v>9.6</v>
      </c>
      <c r="H29" s="117">
        <v>34029.937204969625</v>
      </c>
      <c r="I29" s="118">
        <v>363009.58386077423</v>
      </c>
      <c r="J29" s="439">
        <v>-1.8</v>
      </c>
    </row>
    <row r="30" spans="1:10" ht="12.6" customHeight="1">
      <c r="A30" s="438">
        <v>24</v>
      </c>
      <c r="B30" s="119">
        <v>42913.525939402381</v>
      </c>
      <c r="C30" s="120">
        <v>457621.70344069641</v>
      </c>
      <c r="D30" s="113">
        <v>-2.4</v>
      </c>
      <c r="E30" s="119">
        <v>32918.622452445219</v>
      </c>
      <c r="F30" s="120">
        <v>351114.69388417242</v>
      </c>
      <c r="G30" s="113">
        <v>4.2</v>
      </c>
      <c r="H30" s="119">
        <v>33906.084319988528</v>
      </c>
      <c r="I30" s="120">
        <v>361696.10586077423</v>
      </c>
      <c r="J30" s="439">
        <v>-0.4</v>
      </c>
    </row>
    <row r="31" spans="1:10" ht="12.6" customHeight="1">
      <c r="A31" s="438">
        <v>25</v>
      </c>
      <c r="B31" s="111">
        <v>38606.993849349688</v>
      </c>
      <c r="C31" s="112">
        <v>411763.8024406964</v>
      </c>
      <c r="D31" s="114">
        <v>-1.9</v>
      </c>
      <c r="E31" s="111">
        <v>31681.185712358001</v>
      </c>
      <c r="F31" s="112">
        <v>337884.47988417244</v>
      </c>
      <c r="G31" s="114">
        <v>7</v>
      </c>
      <c r="H31" s="111">
        <v>32424.05307474461</v>
      </c>
      <c r="I31" s="112">
        <v>345883.17786077422</v>
      </c>
      <c r="J31" s="440">
        <v>0.3</v>
      </c>
    </row>
    <row r="32" spans="1:10" ht="12.6" customHeight="1">
      <c r="A32" s="438">
        <v>26</v>
      </c>
      <c r="B32" s="111">
        <v>40080.044075460093</v>
      </c>
      <c r="C32" s="112">
        <v>427484.25744069641</v>
      </c>
      <c r="D32" s="114">
        <v>-1.4</v>
      </c>
      <c r="E32" s="111">
        <v>34713.820878302053</v>
      </c>
      <c r="F32" s="112">
        <v>370242.87388417241</v>
      </c>
      <c r="G32" s="114">
        <v>2.7</v>
      </c>
      <c r="H32" s="111">
        <v>31711.16299242738</v>
      </c>
      <c r="I32" s="112">
        <v>338290.93286077422</v>
      </c>
      <c r="J32" s="440">
        <v>3.6</v>
      </c>
    </row>
    <row r="33" spans="1:15" ht="12.6" customHeight="1">
      <c r="A33" s="438">
        <v>27</v>
      </c>
      <c r="B33" s="111">
        <v>41003.560689002479</v>
      </c>
      <c r="C33" s="112">
        <v>437330.20544069645</v>
      </c>
      <c r="D33" s="114">
        <v>0.4</v>
      </c>
      <c r="E33" s="111">
        <v>35378.917485276485</v>
      </c>
      <c r="F33" s="112">
        <v>377302.46988417243</v>
      </c>
      <c r="G33" s="114">
        <v>2</v>
      </c>
      <c r="H33" s="111">
        <v>25883.945122452238</v>
      </c>
      <c r="I33" s="112">
        <v>276153.92286077421</v>
      </c>
      <c r="J33" s="440">
        <v>7.7</v>
      </c>
    </row>
    <row r="34" spans="1:15" ht="12.6" customHeight="1">
      <c r="A34" s="438">
        <v>28</v>
      </c>
      <c r="B34" s="111">
        <v>40413.094754929938</v>
      </c>
      <c r="C34" s="112">
        <v>430968.52244069643</v>
      </c>
      <c r="D34" s="114">
        <v>1.7</v>
      </c>
      <c r="E34" s="111">
        <v>35896.986793755343</v>
      </c>
      <c r="F34" s="112">
        <v>382799.03888417245</v>
      </c>
      <c r="G34" s="114">
        <v>0.6</v>
      </c>
      <c r="H34" s="111">
        <v>19975.167640131076</v>
      </c>
      <c r="I34" s="112">
        <v>213108.16786077418</v>
      </c>
      <c r="J34" s="440">
        <v>7.9</v>
      </c>
    </row>
    <row r="35" spans="1:15" ht="12.6" customHeight="1">
      <c r="A35" s="438">
        <v>29</v>
      </c>
      <c r="B35" s="111">
        <v>40964.112584264556</v>
      </c>
      <c r="C35" s="112">
        <v>436831.0354406964</v>
      </c>
      <c r="D35" s="114">
        <v>1.1000000000000001</v>
      </c>
      <c r="E35" s="111">
        <v>31811.501514974443</v>
      </c>
      <c r="F35" s="112">
        <v>339215.25488417246</v>
      </c>
      <c r="G35" s="114">
        <v>3.5</v>
      </c>
      <c r="H35" s="111">
        <v>24726.564472635397</v>
      </c>
      <c r="I35" s="112">
        <v>263779.3588607742</v>
      </c>
      <c r="J35" s="440">
        <v>3.4</v>
      </c>
    </row>
    <row r="36" spans="1:15" ht="12.6" customHeight="1">
      <c r="A36" s="438">
        <v>30</v>
      </c>
      <c r="B36" s="111">
        <v>39165.020741276479</v>
      </c>
      <c r="C36" s="112">
        <v>417591.21144069644</v>
      </c>
      <c r="D36" s="114">
        <v>2.6</v>
      </c>
      <c r="E36" s="111"/>
      <c r="F36" s="112"/>
      <c r="G36" s="114"/>
      <c r="H36" s="111">
        <v>32004.609229040088</v>
      </c>
      <c r="I36" s="112">
        <v>341433.6088607742</v>
      </c>
      <c r="J36" s="440">
        <v>-0.8</v>
      </c>
    </row>
    <row r="37" spans="1:15" ht="12.6" customHeight="1">
      <c r="A37" s="438">
        <v>31</v>
      </c>
      <c r="B37" s="111">
        <v>32432.314036064221</v>
      </c>
      <c r="C37" s="112">
        <v>345907.3564406964</v>
      </c>
      <c r="D37" s="114">
        <v>8.5</v>
      </c>
      <c r="E37" s="111"/>
      <c r="F37" s="112"/>
      <c r="G37" s="114"/>
      <c r="H37" s="111">
        <v>35453.684319618449</v>
      </c>
      <c r="I37" s="112">
        <v>378245.62686077424</v>
      </c>
      <c r="J37" s="440">
        <v>-1.3</v>
      </c>
    </row>
    <row r="38" spans="1:15" ht="12.6" customHeight="1">
      <c r="A38" s="442" t="s">
        <v>0</v>
      </c>
      <c r="B38" s="372">
        <f>SUM(B7:B37)</f>
        <v>1216732.2796016582</v>
      </c>
      <c r="C38" s="373">
        <f>SUM(C7:C37)</f>
        <v>12975854.838661591</v>
      </c>
      <c r="D38" s="374">
        <f>AVERAGE(D7:D37)</f>
        <v>0.39032258064516134</v>
      </c>
      <c r="E38" s="372">
        <f>SUM(E7:E37)</f>
        <v>975541.25699611567</v>
      </c>
      <c r="F38" s="373">
        <f>SUM(F7:F37)</f>
        <v>10404805.701640999</v>
      </c>
      <c r="G38" s="374">
        <f>AVERAGE(G7:G37)</f>
        <v>3.9758620689655171</v>
      </c>
      <c r="H38" s="372">
        <f>SUM(H7:H37)</f>
        <v>919137.00933084055</v>
      </c>
      <c r="I38" s="373">
        <f>SUM(I7:I37)</f>
        <v>9804544.6436840016</v>
      </c>
      <c r="J38" s="443">
        <f>AVERAGE(J7:J37)</f>
        <v>4.1483870967741927</v>
      </c>
      <c r="M38" s="228"/>
      <c r="N38" s="228"/>
      <c r="O38" s="228"/>
    </row>
    <row r="39" spans="1:15" ht="12.95" customHeight="1">
      <c r="A39" s="444" t="s">
        <v>244</v>
      </c>
      <c r="B39" s="95">
        <f>MAX(B7:B37)</f>
        <v>43782.719568461034</v>
      </c>
      <c r="C39" s="95">
        <f>MAX(C7:C37)</f>
        <v>466907.05644069641</v>
      </c>
      <c r="D39" s="96">
        <f>VLOOKUP(B39,$B$7:$D$37,3,FALSE)</f>
        <v>-2.5</v>
      </c>
      <c r="E39" s="95">
        <f>MAX(E7:E37)</f>
        <v>40802.634844075204</v>
      </c>
      <c r="F39" s="95">
        <f>MAX(F7:F37)</f>
        <v>435217.44688417244</v>
      </c>
      <c r="G39" s="96">
        <f>VLOOKUP(E39,$E$7:$G$37,3,FALSE)</f>
        <v>0.3</v>
      </c>
      <c r="H39" s="95">
        <f>MAX(H7:H37)</f>
        <v>35453.684319618449</v>
      </c>
      <c r="I39" s="95">
        <f>MAX(I7:I37)</f>
        <v>378245.62686077424</v>
      </c>
      <c r="J39" s="445">
        <f>VLOOKUP(H39,$H$7:$J$37,3,FALSE)</f>
        <v>-1.3</v>
      </c>
    </row>
    <row r="40" spans="1:15" ht="12.95" customHeight="1">
      <c r="A40" s="446" t="s">
        <v>245</v>
      </c>
      <c r="B40" s="95">
        <f>MIN(B7:B37)</f>
        <v>32432.314036064221</v>
      </c>
      <c r="C40" s="95">
        <f>MIN(C7:C37)</f>
        <v>345907.3564406964</v>
      </c>
      <c r="D40" s="97">
        <f>VLOOKUP(B40,$B$7:$D$37,3,FALSE)</f>
        <v>8.5</v>
      </c>
      <c r="E40" s="95">
        <f>MIN(E7:E37)</f>
        <v>26159.291268740159</v>
      </c>
      <c r="F40" s="95">
        <f>MIN(F7:F37)</f>
        <v>279044.67988417245</v>
      </c>
      <c r="G40" s="97">
        <f>VLOOKUP(E40,$E$7:$G$37,3,FALSE)</f>
        <v>9.8000000000000007</v>
      </c>
      <c r="H40" s="95">
        <f>MIN(H7:H37)</f>
        <v>19975.167640131076</v>
      </c>
      <c r="I40" s="95">
        <f>MIN(I7:I37)</f>
        <v>213108.16786077418</v>
      </c>
      <c r="J40" s="447">
        <f>VLOOKUP(H40,$H$7:$J$37,3,FALSE)</f>
        <v>7.9</v>
      </c>
    </row>
    <row r="41" spans="1:15" ht="12.95" customHeight="1">
      <c r="A41" s="446" t="s">
        <v>246</v>
      </c>
      <c r="B41" s="95">
        <f t="shared" ref="B41:J41" si="0">AVERAGE(B7:B37)</f>
        <v>39249.428374247036</v>
      </c>
      <c r="C41" s="95">
        <f t="shared" si="0"/>
        <v>418575.96253747068</v>
      </c>
      <c r="D41" s="97">
        <f t="shared" si="0"/>
        <v>0.39032258064516134</v>
      </c>
      <c r="E41" s="95">
        <f t="shared" si="0"/>
        <v>33639.353689521231</v>
      </c>
      <c r="F41" s="95">
        <f>AVERAGE(F7:F37)</f>
        <v>358786.40350486204</v>
      </c>
      <c r="G41" s="97">
        <f t="shared" si="0"/>
        <v>3.9758620689655171</v>
      </c>
      <c r="H41" s="95">
        <f>AVERAGE(H7:H37)</f>
        <v>29649.580946156148</v>
      </c>
      <c r="I41" s="95">
        <f t="shared" si="0"/>
        <v>316275.63366722583</v>
      </c>
      <c r="J41" s="447">
        <f t="shared" si="0"/>
        <v>4.1483870967741927</v>
      </c>
    </row>
    <row r="42" spans="1:15" ht="7.5" customHeight="1">
      <c r="A42" s="560"/>
      <c r="B42" s="277"/>
      <c r="C42" s="277"/>
      <c r="D42" s="277"/>
      <c r="E42" s="560"/>
      <c r="F42" s="560"/>
      <c r="G42" s="560"/>
      <c r="H42" s="560"/>
      <c r="I42" s="560"/>
      <c r="J42" s="560"/>
    </row>
    <row r="43" spans="1:15" ht="15" customHeight="1">
      <c r="A43" s="40"/>
      <c r="B43" s="643" t="str">
        <f>B4</f>
        <v>Leden</v>
      </c>
      <c r="C43" s="643"/>
      <c r="D43" s="643"/>
      <c r="E43" s="643" t="str">
        <f>E4</f>
        <v>Únor</v>
      </c>
      <c r="F43" s="643"/>
      <c r="G43" s="643"/>
      <c r="H43" s="643" t="str">
        <f>H4</f>
        <v>Březen</v>
      </c>
      <c r="I43" s="643"/>
      <c r="J43" s="643"/>
    </row>
    <row r="44" spans="1:15" ht="15" customHeight="1">
      <c r="A44" s="40"/>
      <c r="B44" s="99"/>
      <c r="C44" s="99"/>
      <c r="D44" s="99"/>
      <c r="E44" s="99"/>
      <c r="F44" s="99"/>
      <c r="G44" s="99"/>
      <c r="H44" s="99"/>
      <c r="I44" s="99"/>
      <c r="J44" s="99"/>
    </row>
    <row r="45" spans="1:15" ht="15" customHeight="1">
      <c r="A45" s="40"/>
      <c r="B45" s="99"/>
      <c r="C45" s="99"/>
      <c r="D45" s="99"/>
      <c r="E45" s="99"/>
      <c r="F45" s="99"/>
      <c r="G45" s="99"/>
      <c r="H45" s="99"/>
      <c r="I45" s="99"/>
      <c r="J45" s="99"/>
    </row>
    <row r="46" spans="1:15" ht="15" customHeight="1">
      <c r="B46" s="99"/>
      <c r="C46" s="99"/>
      <c r="D46" s="99"/>
      <c r="E46" s="99"/>
      <c r="F46" s="99"/>
      <c r="G46" s="99"/>
      <c r="H46" s="99"/>
      <c r="I46" s="99"/>
      <c r="J46" s="99"/>
    </row>
    <row r="47" spans="1:15" ht="15" customHeight="1">
      <c r="B47" s="100" t="s">
        <v>72</v>
      </c>
      <c r="C47" s="101">
        <f>B39</f>
        <v>43782.719568461034</v>
      </c>
      <c r="D47" s="99"/>
      <c r="E47" s="100" t="s">
        <v>72</v>
      </c>
      <c r="F47" s="101">
        <f>E39</f>
        <v>40802.634844075204</v>
      </c>
      <c r="G47" s="99"/>
      <c r="H47" s="100" t="s">
        <v>72</v>
      </c>
      <c r="I47" s="101">
        <f>H39</f>
        <v>35453.684319618449</v>
      </c>
      <c r="J47" s="99"/>
    </row>
    <row r="48" spans="1:15" ht="15" customHeight="1">
      <c r="B48" s="102" t="s">
        <v>73</v>
      </c>
      <c r="C48" s="101">
        <f t="shared" ref="C48:C49" si="1">B40</f>
        <v>32432.314036064221</v>
      </c>
      <c r="D48" s="99"/>
      <c r="E48" s="102" t="s">
        <v>73</v>
      </c>
      <c r="F48" s="101">
        <f t="shared" ref="F48:F49" si="2">E40</f>
        <v>26159.291268740159</v>
      </c>
      <c r="G48" s="99"/>
      <c r="H48" s="102" t="s">
        <v>73</v>
      </c>
      <c r="I48" s="101">
        <f t="shared" ref="I48:I49" si="3">H40</f>
        <v>19975.167640131076</v>
      </c>
      <c r="J48" s="99"/>
    </row>
    <row r="49" spans="1:10" ht="15" customHeight="1">
      <c r="B49" s="102" t="s">
        <v>74</v>
      </c>
      <c r="C49" s="101">
        <f t="shared" si="1"/>
        <v>39249.428374247036</v>
      </c>
      <c r="D49" s="99"/>
      <c r="E49" s="102" t="s">
        <v>74</v>
      </c>
      <c r="F49" s="101">
        <f t="shared" si="2"/>
        <v>33639.353689521231</v>
      </c>
      <c r="G49" s="99"/>
      <c r="H49" s="102" t="s">
        <v>74</v>
      </c>
      <c r="I49" s="101">
        <f t="shared" si="3"/>
        <v>29649.580946156148</v>
      </c>
      <c r="J49" s="99"/>
    </row>
    <row r="50" spans="1:10" ht="15" customHeight="1">
      <c r="B50" s="99"/>
      <c r="C50" s="99"/>
      <c r="D50" s="99"/>
      <c r="E50" s="99"/>
      <c r="F50" s="99"/>
      <c r="G50" s="99"/>
      <c r="H50" s="99"/>
      <c r="I50" s="99"/>
      <c r="J50" s="99"/>
    </row>
    <row r="51" spans="1:10" ht="15" customHeight="1">
      <c r="B51" s="99"/>
      <c r="C51" s="99"/>
      <c r="D51" s="99"/>
      <c r="E51" s="99"/>
      <c r="F51" s="99"/>
      <c r="G51" s="99"/>
      <c r="H51" s="99"/>
      <c r="I51" s="99"/>
      <c r="J51" s="99"/>
    </row>
    <row r="52" spans="1:10" ht="15" customHeight="1">
      <c r="B52" s="99"/>
      <c r="C52" s="99"/>
      <c r="D52" s="99"/>
      <c r="E52" s="99"/>
      <c r="F52" s="99"/>
      <c r="G52" s="99"/>
      <c r="H52" s="99"/>
      <c r="I52" s="99"/>
      <c r="J52" s="99"/>
    </row>
    <row r="53" spans="1:10" ht="15" customHeight="1">
      <c r="A53" s="103"/>
      <c r="B53" s="103"/>
      <c r="C53" s="103"/>
      <c r="D53" s="103"/>
      <c r="E53" s="103"/>
      <c r="F53" s="103"/>
      <c r="G53" s="103"/>
      <c r="H53" s="103"/>
      <c r="I53" s="103"/>
      <c r="J53" s="103"/>
    </row>
    <row r="54" spans="1:10" ht="12.75" customHeight="1">
      <c r="A54" s="444" t="s">
        <v>247</v>
      </c>
      <c r="B54" s="35">
        <v>1085.428709710402</v>
      </c>
      <c r="C54" s="35">
        <v>11575.566466872198</v>
      </c>
      <c r="D54" s="104" t="s">
        <v>130</v>
      </c>
      <c r="E54" s="35">
        <v>1172.3104935803517</v>
      </c>
      <c r="F54" s="35">
        <v>12503.482369630816</v>
      </c>
      <c r="G54" s="104" t="s">
        <v>130</v>
      </c>
      <c r="H54" s="35">
        <v>1139.3672760735724</v>
      </c>
      <c r="I54" s="35">
        <v>12153.767295203119</v>
      </c>
      <c r="J54" s="448" t="s">
        <v>130</v>
      </c>
    </row>
    <row r="55" spans="1:10" ht="12.95" customHeight="1">
      <c r="A55" s="449" t="s">
        <v>248</v>
      </c>
      <c r="B55" s="44">
        <v>922.00447449998671</v>
      </c>
      <c r="C55" s="36">
        <v>9832.7269049071911</v>
      </c>
      <c r="D55" s="105" t="s">
        <v>130</v>
      </c>
      <c r="E55" s="44">
        <v>1052.8721237499142</v>
      </c>
      <c r="F55" s="36">
        <v>11229.59157055476</v>
      </c>
      <c r="G55" s="105" t="s">
        <v>130</v>
      </c>
      <c r="H55" s="44">
        <v>767.22305124776642</v>
      </c>
      <c r="I55" s="36">
        <v>8184.0602448362124</v>
      </c>
      <c r="J55" s="450" t="s">
        <v>130</v>
      </c>
    </row>
    <row r="56" spans="1:10" ht="12.95" customHeight="1">
      <c r="A56" s="451" t="s">
        <v>249</v>
      </c>
      <c r="B56" s="106">
        <v>41089.301006209265</v>
      </c>
      <c r="C56" s="106">
        <v>438197.30454853654</v>
      </c>
      <c r="D56" s="107">
        <v>0</v>
      </c>
      <c r="E56" s="106">
        <v>38881.988625223945</v>
      </c>
      <c r="F56" s="106">
        <v>414702.64228966535</v>
      </c>
      <c r="G56" s="107">
        <v>0</v>
      </c>
      <c r="H56" s="106">
        <v>34350.989003080977</v>
      </c>
      <c r="I56" s="106">
        <v>366426.11690786236</v>
      </c>
      <c r="J56" s="452">
        <v>0</v>
      </c>
    </row>
    <row r="57" spans="1:10" ht="12.95" customHeight="1">
      <c r="A57" s="449" t="s">
        <v>250</v>
      </c>
      <c r="B57" s="108">
        <v>52153.354700209107</v>
      </c>
      <c r="C57" s="109">
        <v>556190.02740742278</v>
      </c>
      <c r="D57" s="110">
        <v>-12</v>
      </c>
      <c r="E57" s="108">
        <v>51516.45411022292</v>
      </c>
      <c r="F57" s="109">
        <v>549457.74113632238</v>
      </c>
      <c r="G57" s="110">
        <v>-12</v>
      </c>
      <c r="H57" s="108">
        <v>43557.665618054176</v>
      </c>
      <c r="I57" s="109">
        <v>464634.83984589693</v>
      </c>
      <c r="J57" s="453">
        <v>-12</v>
      </c>
    </row>
  </sheetData>
  <mergeCells count="12">
    <mergeCell ref="A1:J1"/>
    <mergeCell ref="B43:D43"/>
    <mergeCell ref="E43:G43"/>
    <mergeCell ref="H43:J43"/>
    <mergeCell ref="E4:G4"/>
    <mergeCell ref="H4:J4"/>
    <mergeCell ref="B3:J3"/>
    <mergeCell ref="B4:D4"/>
    <mergeCell ref="A4:A5"/>
    <mergeCell ref="B5:C5"/>
    <mergeCell ref="E5:F5"/>
    <mergeCell ref="H5:I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D38:D40 G38:G40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U94"/>
  <sheetViews>
    <sheetView showGridLines="0" zoomScaleNormal="100" zoomScaleSheetLayoutView="100" workbookViewId="0"/>
  </sheetViews>
  <sheetFormatPr defaultColWidth="9.140625" defaultRowHeight="12.75"/>
  <cols>
    <col min="1" max="1" width="9.42578125" style="241" customWidth="1"/>
    <col min="2" max="2" width="3.85546875" style="241" customWidth="1"/>
    <col min="3" max="11" width="9.5703125" style="241" customWidth="1"/>
    <col min="12" max="13" width="9.140625" style="241"/>
    <col min="14" max="14" width="11.140625" style="241" customWidth="1"/>
    <col min="15" max="16384" width="9.140625" style="241"/>
  </cols>
  <sheetData>
    <row r="1" spans="1:21" ht="18.75">
      <c r="A1" s="31" t="s">
        <v>145</v>
      </c>
    </row>
    <row r="2" spans="1:21" s="242" customFormat="1" ht="15.75">
      <c r="A2" s="642" t="s">
        <v>142</v>
      </c>
      <c r="B2" s="642"/>
      <c r="C2" s="642"/>
      <c r="D2" s="642"/>
      <c r="E2" s="642"/>
      <c r="F2" s="642"/>
      <c r="G2" s="642"/>
      <c r="H2" s="642"/>
      <c r="I2" s="642"/>
      <c r="J2" s="642"/>
      <c r="K2" s="642"/>
    </row>
    <row r="3" spans="1:21" ht="6" customHeight="1">
      <c r="A3" s="664"/>
      <c r="B3" s="664"/>
      <c r="C3" s="664"/>
      <c r="D3" s="243"/>
      <c r="E3" s="243"/>
      <c r="F3" s="244"/>
      <c r="G3" s="245"/>
      <c r="H3" s="245"/>
      <c r="I3" s="245"/>
      <c r="J3" s="103"/>
      <c r="K3" s="103"/>
    </row>
    <row r="4" spans="1:21" ht="12.95" customHeight="1">
      <c r="A4" s="670" t="s">
        <v>2</v>
      </c>
      <c r="B4" s="670"/>
      <c r="C4" s="670"/>
      <c r="D4" s="671"/>
      <c r="E4" s="454"/>
      <c r="F4" s="455"/>
      <c r="G4" s="309"/>
      <c r="H4" s="310"/>
      <c r="I4" s="456"/>
      <c r="J4" s="457"/>
      <c r="K4" s="457"/>
    </row>
    <row r="5" spans="1:21" ht="24.95" customHeight="1">
      <c r="A5" s="301"/>
      <c r="B5" s="301"/>
      <c r="C5" s="301"/>
      <c r="D5" s="311"/>
      <c r="E5" s="672">
        <f>'3.1'!D4</f>
        <v>2020</v>
      </c>
      <c r="F5" s="673"/>
      <c r="G5" s="674"/>
      <c r="H5" s="312"/>
      <c r="I5" s="675">
        <f>E5-1</f>
        <v>2019</v>
      </c>
      <c r="J5" s="676"/>
      <c r="K5" s="676"/>
    </row>
    <row r="6" spans="1:21" ht="24.95" customHeight="1">
      <c r="A6" s="458"/>
      <c r="B6" s="313"/>
      <c r="C6" s="314"/>
      <c r="D6" s="315"/>
      <c r="E6" s="667" t="s">
        <v>67</v>
      </c>
      <c r="F6" s="667"/>
      <c r="G6" s="668" t="s">
        <v>37</v>
      </c>
      <c r="H6" s="650" t="s">
        <v>286</v>
      </c>
      <c r="I6" s="665" t="s">
        <v>67</v>
      </c>
      <c r="J6" s="665"/>
      <c r="K6" s="666" t="s">
        <v>37</v>
      </c>
    </row>
    <row r="7" spans="1:21" ht="18" customHeight="1">
      <c r="A7" s="459"/>
      <c r="B7" s="316"/>
      <c r="C7" s="316"/>
      <c r="D7" s="317"/>
      <c r="E7" s="667"/>
      <c r="F7" s="667"/>
      <c r="G7" s="669"/>
      <c r="H7" s="650"/>
      <c r="I7" s="665"/>
      <c r="J7" s="665"/>
      <c r="K7" s="665"/>
    </row>
    <row r="8" spans="1:21" ht="22.5" customHeight="1">
      <c r="A8" s="648" t="s">
        <v>225</v>
      </c>
      <c r="B8" s="649"/>
      <c r="C8" s="318" t="s">
        <v>252</v>
      </c>
      <c r="D8" s="319" t="s">
        <v>226</v>
      </c>
      <c r="E8" s="416" t="s">
        <v>294</v>
      </c>
      <c r="F8" s="417" t="s">
        <v>289</v>
      </c>
      <c r="G8" s="414" t="s">
        <v>295</v>
      </c>
      <c r="H8" s="415" t="s">
        <v>295</v>
      </c>
      <c r="I8" s="338" t="s">
        <v>296</v>
      </c>
      <c r="J8" s="404" t="s">
        <v>289</v>
      </c>
      <c r="K8" s="404" t="s">
        <v>295</v>
      </c>
    </row>
    <row r="9" spans="1:21" ht="12.95" customHeight="1">
      <c r="A9" s="654" t="str">
        <f>'3.1'!D6</f>
        <v>Leden</v>
      </c>
      <c r="B9" s="655"/>
      <c r="C9" s="413" t="s">
        <v>4</v>
      </c>
      <c r="D9" s="127">
        <v>1611</v>
      </c>
      <c r="E9" s="123">
        <v>459290.43916863576</v>
      </c>
      <c r="F9" s="123">
        <v>4898041.5435770014</v>
      </c>
      <c r="G9" s="128">
        <f t="shared" ref="G9:G14" si="0">E9/$E$15</f>
        <v>0.37747868239698129</v>
      </c>
      <c r="H9" s="129">
        <f>(E9-I9)/I9</f>
        <v>-1.1929889023281282E-2</v>
      </c>
      <c r="I9" s="126">
        <v>464835.87962662068</v>
      </c>
      <c r="J9" s="126">
        <v>4968893.5505379997</v>
      </c>
      <c r="K9" s="460">
        <f>I9/$I$15</f>
        <v>0.36207283017141384</v>
      </c>
      <c r="M9" s="246"/>
      <c r="N9" s="246"/>
      <c r="O9" s="246"/>
      <c r="P9" s="246"/>
      <c r="Q9" s="246"/>
      <c r="R9" s="246"/>
      <c r="S9" s="246"/>
      <c r="T9" s="246"/>
      <c r="U9" s="246"/>
    </row>
    <row r="10" spans="1:21" ht="12.95" customHeight="1">
      <c r="A10" s="656"/>
      <c r="B10" s="657"/>
      <c r="C10" s="413" t="s">
        <v>5</v>
      </c>
      <c r="D10" s="122">
        <v>6631</v>
      </c>
      <c r="E10" s="123">
        <v>122881.05325998118</v>
      </c>
      <c r="F10" s="123">
        <v>1310430.3898699996</v>
      </c>
      <c r="G10" s="124">
        <f t="shared" si="0"/>
        <v>0.1009926924673039</v>
      </c>
      <c r="H10" s="125">
        <f t="shared" ref="H10:H13" si="1">(E10-I10)/I10</f>
        <v>-6.8352660209456476E-2</v>
      </c>
      <c r="I10" s="126">
        <v>131896.5321015222</v>
      </c>
      <c r="J10" s="126">
        <v>1410095.0649500003</v>
      </c>
      <c r="K10" s="461">
        <f t="shared" ref="K10:K14" si="2">I10/$I$15</f>
        <v>0.10273766023860507</v>
      </c>
      <c r="L10" s="247"/>
      <c r="M10" s="246"/>
      <c r="N10" s="246"/>
      <c r="O10" s="246"/>
      <c r="P10" s="246"/>
      <c r="Q10" s="246"/>
      <c r="R10" s="246"/>
      <c r="S10" s="246"/>
    </row>
    <row r="11" spans="1:21" ht="12.95" customHeight="1">
      <c r="A11" s="656"/>
      <c r="B11" s="657"/>
      <c r="C11" s="413" t="s">
        <v>6</v>
      </c>
      <c r="D11" s="122">
        <v>206280</v>
      </c>
      <c r="E11" s="123">
        <v>211258.43835873195</v>
      </c>
      <c r="F11" s="123">
        <v>2252989.8249000004</v>
      </c>
      <c r="G11" s="124">
        <f t="shared" si="0"/>
        <v>0.17362773129187256</v>
      </c>
      <c r="H11" s="125">
        <f t="shared" si="1"/>
        <v>-0.17738613721902172</v>
      </c>
      <c r="I11" s="126">
        <v>256813.61318728433</v>
      </c>
      <c r="J11" s="126">
        <v>2745681.5504399999</v>
      </c>
      <c r="K11" s="461">
        <f t="shared" si="2"/>
        <v>0.2000388434471907</v>
      </c>
      <c r="L11" s="247"/>
      <c r="M11" s="246"/>
      <c r="N11" s="246"/>
      <c r="O11" s="246"/>
      <c r="P11" s="246"/>
      <c r="Q11" s="246"/>
      <c r="R11" s="246"/>
      <c r="S11" s="246"/>
    </row>
    <row r="12" spans="1:21" ht="12.95" customHeight="1">
      <c r="A12" s="656"/>
      <c r="B12" s="657"/>
      <c r="C12" s="413" t="s">
        <v>7</v>
      </c>
      <c r="D12" s="122">
        <v>2618867</v>
      </c>
      <c r="E12" s="123">
        <v>398803.83835636597</v>
      </c>
      <c r="F12" s="123">
        <v>4253128.6641999995</v>
      </c>
      <c r="G12" s="124">
        <f t="shared" si="0"/>
        <v>0.32776634260036625</v>
      </c>
      <c r="H12" s="125">
        <f t="shared" si="1"/>
        <v>-3.61823205195793E-3</v>
      </c>
      <c r="I12" s="126">
        <v>400252.04312767216</v>
      </c>
      <c r="J12" s="126">
        <v>4279268.7109299991</v>
      </c>
      <c r="K12" s="461">
        <f t="shared" si="2"/>
        <v>0.31176678993354456</v>
      </c>
      <c r="L12" s="247"/>
      <c r="M12" s="246"/>
      <c r="N12" s="246"/>
      <c r="O12" s="246"/>
      <c r="P12" s="246"/>
      <c r="Q12" s="246"/>
      <c r="R12" s="246"/>
      <c r="S12" s="246"/>
    </row>
    <row r="13" spans="1:21" ht="12.95" customHeight="1">
      <c r="A13" s="656"/>
      <c r="B13" s="657"/>
      <c r="C13" s="413" t="s">
        <v>112</v>
      </c>
      <c r="D13" s="122">
        <v>238</v>
      </c>
      <c r="E13" s="123">
        <v>7758.7022554048817</v>
      </c>
      <c r="F13" s="123">
        <v>82737.20607</v>
      </c>
      <c r="G13" s="124">
        <f t="shared" si="0"/>
        <v>6.3766724815392615E-3</v>
      </c>
      <c r="H13" s="125">
        <f t="shared" si="1"/>
        <v>0.12279786754185654</v>
      </c>
      <c r="I13" s="126">
        <v>6910.1505085603903</v>
      </c>
      <c r="J13" s="126">
        <v>73872.764750000002</v>
      </c>
      <c r="K13" s="461">
        <f t="shared" si="2"/>
        <v>5.382497051549911E-3</v>
      </c>
      <c r="L13" s="247"/>
      <c r="M13" s="246"/>
      <c r="N13" s="246"/>
      <c r="O13" s="246"/>
      <c r="P13" s="246"/>
      <c r="Q13" s="246"/>
      <c r="R13" s="246"/>
      <c r="S13" s="246"/>
    </row>
    <row r="14" spans="1:21" ht="12.95" customHeight="1">
      <c r="A14" s="656"/>
      <c r="B14" s="657"/>
      <c r="C14" s="413" t="s">
        <v>114</v>
      </c>
      <c r="D14" s="130"/>
      <c r="E14" s="123">
        <v>16739.653053979539</v>
      </c>
      <c r="F14" s="123">
        <v>178527.00508158907</v>
      </c>
      <c r="G14" s="124">
        <f t="shared" si="0"/>
        <v>1.3757878761936801E-2</v>
      </c>
      <c r="H14" s="125">
        <f>(E14-I14)/I14</f>
        <v>-0.27566917611500324</v>
      </c>
      <c r="I14" s="126">
        <v>23110.507660291594</v>
      </c>
      <c r="J14" s="126">
        <v>247314.883241</v>
      </c>
      <c r="K14" s="461">
        <f t="shared" si="2"/>
        <v>1.8001379157695958E-2</v>
      </c>
      <c r="L14" s="247"/>
      <c r="M14" s="246"/>
      <c r="N14" s="246"/>
      <c r="O14" s="246"/>
      <c r="P14" s="246"/>
      <c r="Q14" s="246"/>
      <c r="R14" s="246"/>
      <c r="S14" s="246"/>
    </row>
    <row r="15" spans="1:21" ht="12.95" customHeight="1">
      <c r="A15" s="658"/>
      <c r="B15" s="659"/>
      <c r="C15" s="375" t="s">
        <v>0</v>
      </c>
      <c r="D15" s="376">
        <v>2833627</v>
      </c>
      <c r="E15" s="377">
        <v>1216732.1244530992</v>
      </c>
      <c r="F15" s="378">
        <v>12975854.63369859</v>
      </c>
      <c r="G15" s="379">
        <f>SUM(G9:G14)</f>
        <v>1</v>
      </c>
      <c r="H15" s="380">
        <f>(E15-I15)/I15</f>
        <v>-5.2255509589580883E-2</v>
      </c>
      <c r="I15" s="381">
        <v>1283818.7262119513</v>
      </c>
      <c r="J15" s="382">
        <v>13725126.524848999</v>
      </c>
      <c r="K15" s="462">
        <f>SUM(K9:K14)</f>
        <v>1.0000000000000002</v>
      </c>
      <c r="L15" s="247"/>
      <c r="M15" s="246"/>
      <c r="N15" s="247"/>
      <c r="O15" s="247"/>
      <c r="P15" s="247"/>
      <c r="Q15" s="246"/>
      <c r="R15" s="246"/>
      <c r="S15" s="246"/>
    </row>
    <row r="16" spans="1:21" ht="12.95" customHeight="1">
      <c r="A16" s="660" t="str">
        <f>'3.1'!E6</f>
        <v>Únor</v>
      </c>
      <c r="B16" s="661"/>
      <c r="C16" s="413" t="s">
        <v>4</v>
      </c>
      <c r="D16" s="127">
        <v>1609</v>
      </c>
      <c r="E16" s="123">
        <v>389751.77173847542</v>
      </c>
      <c r="F16" s="123">
        <v>4156927.4679720006</v>
      </c>
      <c r="G16" s="128">
        <f>E16/$E$22</f>
        <v>0.39952361603192615</v>
      </c>
      <c r="H16" s="129">
        <f>(E16-I16)/I16</f>
        <v>2.8544198583450191E-2</v>
      </c>
      <c r="I16" s="126">
        <v>378935.36541770032</v>
      </c>
      <c r="J16" s="126">
        <v>4047674.2472099997</v>
      </c>
      <c r="K16" s="460">
        <f>I16/$I$22</f>
        <v>0.37763516409618897</v>
      </c>
      <c r="L16" s="247"/>
      <c r="M16" s="246"/>
      <c r="N16" s="247"/>
      <c r="O16" s="247"/>
      <c r="P16" s="247"/>
      <c r="Q16" s="246"/>
      <c r="R16" s="246"/>
      <c r="S16" s="246"/>
    </row>
    <row r="17" spans="1:20" ht="12.95" customHeight="1">
      <c r="A17" s="660"/>
      <c r="B17" s="661"/>
      <c r="C17" s="413" t="s">
        <v>5</v>
      </c>
      <c r="D17" s="122">
        <v>6619</v>
      </c>
      <c r="E17" s="123">
        <v>96349.436614899052</v>
      </c>
      <c r="F17" s="123">
        <v>1027567.7168699997</v>
      </c>
      <c r="G17" s="124">
        <f t="shared" ref="G17:G21" si="3">E17/$E$22</f>
        <v>9.876510669168384E-2</v>
      </c>
      <c r="H17" s="125">
        <f t="shared" ref="H17:H19" si="4">(E17-I17)/I17</f>
        <v>-2.7968892756457902E-2</v>
      </c>
      <c r="I17" s="126">
        <v>99121.762561821728</v>
      </c>
      <c r="J17" s="126">
        <v>1058726.2004899997</v>
      </c>
      <c r="K17" s="461">
        <f t="shared" ref="K17:K21" si="5">I17/$I$22</f>
        <v>9.8781656415932298E-2</v>
      </c>
      <c r="L17" s="248"/>
      <c r="M17" s="246"/>
      <c r="N17" s="247"/>
      <c r="O17" s="247"/>
      <c r="P17" s="247"/>
      <c r="Q17" s="246"/>
      <c r="R17" s="246"/>
      <c r="S17" s="246"/>
    </row>
    <row r="18" spans="1:20" ht="12.95" customHeight="1">
      <c r="A18" s="660"/>
      <c r="B18" s="661"/>
      <c r="C18" s="413" t="s">
        <v>6</v>
      </c>
      <c r="D18" s="122">
        <v>206350</v>
      </c>
      <c r="E18" s="123">
        <v>158312.84526555776</v>
      </c>
      <c r="F18" s="123">
        <v>1688494.06706</v>
      </c>
      <c r="G18" s="124">
        <f t="shared" si="3"/>
        <v>0.16228205999596887</v>
      </c>
      <c r="H18" s="125">
        <f t="shared" si="4"/>
        <v>-9.0467849920920787E-2</v>
      </c>
      <c r="I18" s="126">
        <v>174059.64731625293</v>
      </c>
      <c r="J18" s="126">
        <v>1859325.1252800003</v>
      </c>
      <c r="K18" s="461">
        <f>I18/$I$22</f>
        <v>0.17346241463723672</v>
      </c>
      <c r="L18" s="247"/>
      <c r="M18" s="246"/>
      <c r="N18" s="247"/>
      <c r="O18" s="247"/>
      <c r="P18" s="247"/>
      <c r="Q18" s="246"/>
      <c r="R18" s="246"/>
      <c r="S18" s="246"/>
    </row>
    <row r="19" spans="1:20" ht="12.95" customHeight="1">
      <c r="A19" s="660"/>
      <c r="B19" s="661"/>
      <c r="C19" s="413" t="s">
        <v>7</v>
      </c>
      <c r="D19" s="122">
        <v>2617665</v>
      </c>
      <c r="E19" s="123">
        <v>308216.32022621948</v>
      </c>
      <c r="F19" s="123">
        <v>3287379.13943</v>
      </c>
      <c r="G19" s="124">
        <f t="shared" si="3"/>
        <v>0.31594391021642459</v>
      </c>
      <c r="H19" s="125">
        <f t="shared" si="4"/>
        <v>-5.7084674661446046E-2</v>
      </c>
      <c r="I19" s="126">
        <v>326875.92612364673</v>
      </c>
      <c r="J19" s="126">
        <v>3491898.3298800001</v>
      </c>
      <c r="K19" s="461">
        <f>I19/$I$22</f>
        <v>0.32575435091609717</v>
      </c>
      <c r="L19" s="247"/>
      <c r="M19" s="246"/>
      <c r="N19" s="246"/>
      <c r="O19" s="246"/>
      <c r="P19" s="246"/>
      <c r="Q19" s="246"/>
      <c r="R19" s="246"/>
      <c r="S19" s="246"/>
    </row>
    <row r="20" spans="1:20" ht="12.95" customHeight="1">
      <c r="A20" s="660"/>
      <c r="B20" s="661"/>
      <c r="C20" s="413" t="s">
        <v>112</v>
      </c>
      <c r="D20" s="122">
        <v>241</v>
      </c>
      <c r="E20" s="123">
        <v>7535.1114209925354</v>
      </c>
      <c r="F20" s="123">
        <v>80466.51513</v>
      </c>
      <c r="G20" s="124">
        <f t="shared" si="3"/>
        <v>7.7240315000759695E-3</v>
      </c>
      <c r="H20" s="125">
        <f>(E20-I20)/I20</f>
        <v>0.21402797646028912</v>
      </c>
      <c r="I20" s="126">
        <v>6206.7032779281335</v>
      </c>
      <c r="J20" s="126">
        <v>66295.994489999997</v>
      </c>
      <c r="K20" s="461">
        <f>I20/$I$22</f>
        <v>6.1854068655563411E-3</v>
      </c>
      <c r="L20" s="247"/>
      <c r="M20" s="246"/>
      <c r="N20" s="246"/>
      <c r="O20" s="246"/>
      <c r="P20" s="246"/>
      <c r="Q20" s="246"/>
      <c r="R20" s="246"/>
      <c r="S20" s="246"/>
    </row>
    <row r="21" spans="1:20" ht="12.95" customHeight="1">
      <c r="A21" s="660"/>
      <c r="B21" s="661"/>
      <c r="C21" s="413" t="s">
        <v>114</v>
      </c>
      <c r="D21" s="130"/>
      <c r="E21" s="123">
        <v>15375.774621056358</v>
      </c>
      <c r="F21" s="123">
        <v>163970.75077099999</v>
      </c>
      <c r="G21" s="124">
        <f t="shared" si="3"/>
        <v>1.5761275563920506E-2</v>
      </c>
      <c r="H21" s="125">
        <f t="shared" ref="H21" si="6">(E21-I21)/I21</f>
        <v>-0.15719644823923531</v>
      </c>
      <c r="I21" s="126">
        <v>18243.604442498687</v>
      </c>
      <c r="J21" s="126">
        <v>195084.83045580002</v>
      </c>
      <c r="K21" s="461">
        <f t="shared" si="5"/>
        <v>1.8181007068988508E-2</v>
      </c>
      <c r="L21" s="247"/>
      <c r="M21" s="246"/>
      <c r="N21" s="246"/>
      <c r="O21" s="246"/>
      <c r="P21" s="246"/>
      <c r="Q21" s="246"/>
      <c r="R21" s="246"/>
      <c r="S21" s="246"/>
    </row>
    <row r="22" spans="1:20" ht="12.95" customHeight="1">
      <c r="A22" s="660"/>
      <c r="B22" s="661"/>
      <c r="C22" s="375" t="s">
        <v>0</v>
      </c>
      <c r="D22" s="376">
        <v>2832484</v>
      </c>
      <c r="E22" s="377">
        <v>975541.25988720066</v>
      </c>
      <c r="F22" s="378">
        <v>10404805.657233</v>
      </c>
      <c r="G22" s="379">
        <f>SUM(G16:G21)</f>
        <v>1</v>
      </c>
      <c r="H22" s="380">
        <f>(E22-I22)/I22</f>
        <v>-2.7806012896103828E-2</v>
      </c>
      <c r="I22" s="381">
        <v>1003443.0091398485</v>
      </c>
      <c r="J22" s="382">
        <v>10719004.727805801</v>
      </c>
      <c r="K22" s="462">
        <f>SUM(K16:K21)</f>
        <v>1</v>
      </c>
      <c r="L22" s="247"/>
      <c r="M22" s="246"/>
      <c r="N22" s="246"/>
      <c r="O22" s="246"/>
      <c r="P22" s="246"/>
      <c r="Q22" s="246"/>
      <c r="R22" s="246"/>
      <c r="S22" s="246"/>
    </row>
    <row r="23" spans="1:20" ht="12.95" customHeight="1">
      <c r="A23" s="660" t="str">
        <f>'3.1'!F6</f>
        <v>Březen</v>
      </c>
      <c r="B23" s="661"/>
      <c r="C23" s="412" t="s">
        <v>4</v>
      </c>
      <c r="D23" s="127">
        <v>1599</v>
      </c>
      <c r="E23" s="279">
        <v>381906.30234116694</v>
      </c>
      <c r="F23" s="279">
        <v>4073502.0202859999</v>
      </c>
      <c r="G23" s="128">
        <f>E23/$E$29</f>
        <v>0.41550539928117908</v>
      </c>
      <c r="H23" s="129">
        <f>(E23-I23)/I23</f>
        <v>0.10562963487382412</v>
      </c>
      <c r="I23" s="561">
        <v>345419.74120000011</v>
      </c>
      <c r="J23" s="561">
        <v>3682939.9660310005</v>
      </c>
      <c r="K23" s="460">
        <f>I23/$I$29</f>
        <v>0.40912053195595588</v>
      </c>
      <c r="L23" s="123"/>
      <c r="M23" s="246"/>
      <c r="N23" s="246"/>
      <c r="O23" s="246"/>
      <c r="P23" s="246"/>
      <c r="Q23" s="246"/>
      <c r="R23" s="246"/>
      <c r="S23" s="246"/>
      <c r="T23" s="123"/>
    </row>
    <row r="24" spans="1:20" ht="12.95" customHeight="1">
      <c r="A24" s="660"/>
      <c r="B24" s="661"/>
      <c r="C24" s="413" t="s">
        <v>5</v>
      </c>
      <c r="D24" s="122">
        <v>6517</v>
      </c>
      <c r="E24" s="123">
        <v>89950.350844289511</v>
      </c>
      <c r="F24" s="123">
        <v>959501.71734000009</v>
      </c>
      <c r="G24" s="124">
        <f t="shared" ref="G24:G28" si="7">E24/$E$29</f>
        <v>9.7863942579430693E-2</v>
      </c>
      <c r="H24" s="125">
        <f t="shared" ref="H24:H27" si="8">(E24-I24)/I24</f>
        <v>4.3775746505255446E-2</v>
      </c>
      <c r="I24" s="126">
        <v>86177.851081000001</v>
      </c>
      <c r="J24" s="126">
        <v>917070.50492000021</v>
      </c>
      <c r="K24" s="461">
        <f t="shared" ref="K24:K28" si="9">I24/$I$29</f>
        <v>0.10207039167650171</v>
      </c>
      <c r="L24" s="123"/>
      <c r="M24" s="246"/>
      <c r="N24" s="246"/>
      <c r="O24" s="246"/>
      <c r="P24" s="246"/>
      <c r="Q24" s="246"/>
      <c r="R24" s="246"/>
      <c r="S24" s="246"/>
      <c r="T24" s="123"/>
    </row>
    <row r="25" spans="1:20" ht="12.95" customHeight="1">
      <c r="A25" s="660"/>
      <c r="B25" s="661"/>
      <c r="C25" s="413" t="s">
        <v>6</v>
      </c>
      <c r="D25" s="122">
        <v>206338</v>
      </c>
      <c r="E25" s="123">
        <v>148084.60605356397</v>
      </c>
      <c r="F25" s="123">
        <v>1579656.9304193188</v>
      </c>
      <c r="G25" s="124">
        <f t="shared" si="7"/>
        <v>0.16111269436636813</v>
      </c>
      <c r="H25" s="125">
        <f t="shared" si="8"/>
        <v>9.4165915238869149E-2</v>
      </c>
      <c r="I25" s="126">
        <v>135340.17463999998</v>
      </c>
      <c r="J25" s="126">
        <v>1444127.2430600002</v>
      </c>
      <c r="K25" s="461">
        <f t="shared" si="9"/>
        <v>0.16029901490682011</v>
      </c>
      <c r="L25" s="123"/>
      <c r="M25" s="246"/>
      <c r="N25" s="246"/>
      <c r="O25" s="246"/>
      <c r="P25" s="246"/>
      <c r="Q25" s="246"/>
      <c r="R25" s="246"/>
      <c r="S25" s="246"/>
      <c r="T25" s="123"/>
    </row>
    <row r="26" spans="1:20" ht="12.95" customHeight="1">
      <c r="A26" s="660"/>
      <c r="B26" s="661"/>
      <c r="C26" s="413" t="s">
        <v>7</v>
      </c>
      <c r="D26" s="122">
        <v>2616766</v>
      </c>
      <c r="E26" s="123">
        <v>276880.51365224295</v>
      </c>
      <c r="F26" s="123">
        <v>2953614.6544327009</v>
      </c>
      <c r="G26" s="124">
        <f t="shared" si="7"/>
        <v>0.30123972208104632</v>
      </c>
      <c r="H26" s="125">
        <f t="shared" si="8"/>
        <v>8.6695514129196238E-2</v>
      </c>
      <c r="I26" s="126">
        <v>254791.25482</v>
      </c>
      <c r="J26" s="126">
        <v>2718891.4835299999</v>
      </c>
      <c r="K26" s="461">
        <f t="shared" si="9"/>
        <v>0.30177873837653107</v>
      </c>
      <c r="L26" s="123"/>
      <c r="M26" s="246"/>
      <c r="N26" s="246"/>
      <c r="O26" s="246"/>
      <c r="P26" s="246"/>
      <c r="Q26" s="246"/>
      <c r="R26" s="246"/>
      <c r="S26" s="246"/>
      <c r="T26" s="123"/>
    </row>
    <row r="27" spans="1:20" ht="12.95" customHeight="1">
      <c r="A27" s="660"/>
      <c r="B27" s="661"/>
      <c r="C27" s="413" t="s">
        <v>112</v>
      </c>
      <c r="D27" s="122">
        <v>242</v>
      </c>
      <c r="E27" s="123">
        <v>7020.9384104298952</v>
      </c>
      <c r="F27" s="123">
        <v>74889.905879999991</v>
      </c>
      <c r="G27" s="124">
        <f t="shared" si="7"/>
        <v>7.6386218286290421E-3</v>
      </c>
      <c r="H27" s="125">
        <f t="shared" si="8"/>
        <v>9.7676588124761404E-2</v>
      </c>
      <c r="I27" s="126">
        <v>6396.1812490000002</v>
      </c>
      <c r="J27" s="126">
        <v>73856.254409999994</v>
      </c>
      <c r="K27" s="461">
        <f t="shared" si="9"/>
        <v>7.5757368874943432E-3</v>
      </c>
      <c r="L27" s="123"/>
      <c r="M27" s="246"/>
      <c r="N27" s="246"/>
      <c r="O27" s="246"/>
      <c r="P27" s="246"/>
      <c r="Q27" s="246"/>
      <c r="R27" s="246"/>
      <c r="S27" s="246"/>
      <c r="T27" s="123"/>
    </row>
    <row r="28" spans="1:20" ht="12.95" customHeight="1">
      <c r="A28" s="660"/>
      <c r="B28" s="661"/>
      <c r="C28" s="413" t="s">
        <v>114</v>
      </c>
      <c r="D28" s="130"/>
      <c r="E28" s="123">
        <v>15294.086924904204</v>
      </c>
      <c r="F28" s="123">
        <v>163379.42770399994</v>
      </c>
      <c r="G28" s="124">
        <f t="shared" si="7"/>
        <v>1.6639619863346729E-2</v>
      </c>
      <c r="H28" s="125">
        <f t="shared" ref="H28" si="10">(E28-I28)/I28</f>
        <v>-5.434607737443907E-2</v>
      </c>
      <c r="I28" s="126">
        <v>16173.027530453144</v>
      </c>
      <c r="J28" s="126">
        <v>172710.64221100003</v>
      </c>
      <c r="K28" s="461">
        <f t="shared" si="9"/>
        <v>1.9155586196696817E-2</v>
      </c>
      <c r="L28" s="123"/>
      <c r="M28" s="246"/>
      <c r="N28" s="246"/>
      <c r="O28" s="246"/>
      <c r="P28" s="246"/>
      <c r="Q28" s="246"/>
      <c r="R28" s="246"/>
      <c r="S28" s="246"/>
      <c r="T28" s="123"/>
    </row>
    <row r="29" spans="1:20" ht="12.95" customHeight="1">
      <c r="A29" s="660"/>
      <c r="B29" s="661"/>
      <c r="C29" s="375" t="s">
        <v>0</v>
      </c>
      <c r="D29" s="376">
        <v>2831462</v>
      </c>
      <c r="E29" s="377">
        <v>919136.79822659749</v>
      </c>
      <c r="F29" s="378">
        <v>9804544.6560620219</v>
      </c>
      <c r="G29" s="379">
        <f>SUM(G23:G28)</f>
        <v>1</v>
      </c>
      <c r="H29" s="380">
        <f>(E29-I29)/I29</f>
        <v>8.8639967491121255E-2</v>
      </c>
      <c r="I29" s="381">
        <v>844298.2305204533</v>
      </c>
      <c r="J29" s="382">
        <v>9009596.0941620003</v>
      </c>
      <c r="K29" s="462">
        <f>SUM(K23:K28)</f>
        <v>0.99999999999999989</v>
      </c>
      <c r="M29" s="246"/>
      <c r="N29" s="246"/>
      <c r="O29" s="246"/>
      <c r="P29" s="246"/>
      <c r="Q29" s="246"/>
      <c r="R29" s="246"/>
      <c r="S29" s="246"/>
    </row>
    <row r="30" spans="1:20" ht="12.95" customHeight="1">
      <c r="A30" s="662" t="str">
        <f>'3.1'!G6</f>
        <v>I. čtvrtletí</v>
      </c>
      <c r="B30" s="663"/>
      <c r="C30" s="413" t="s">
        <v>4</v>
      </c>
      <c r="D30" s="122">
        <f>D23</f>
        <v>1599</v>
      </c>
      <c r="E30" s="123">
        <f>E9+E16+E23</f>
        <v>1230948.5132482781</v>
      </c>
      <c r="F30" s="123">
        <f>F9+F16+F23</f>
        <v>13128471.031835001</v>
      </c>
      <c r="G30" s="124">
        <f>E30/$E$36</f>
        <v>0.3956239907374578</v>
      </c>
      <c r="H30" s="125">
        <f>(E30-I30)/I30</f>
        <v>3.5114231008288026E-2</v>
      </c>
      <c r="I30" s="126">
        <f>I9+I16+I23</f>
        <v>1189190.9862443211</v>
      </c>
      <c r="J30" s="126">
        <f>J9+J16+J23</f>
        <v>12699507.763778999</v>
      </c>
      <c r="K30" s="461">
        <f>I30/$I$36</f>
        <v>0.3797439612219235</v>
      </c>
      <c r="M30" s="246"/>
      <c r="N30" s="246"/>
      <c r="O30" s="246"/>
      <c r="P30" s="246"/>
      <c r="Q30" s="246"/>
      <c r="R30" s="246"/>
      <c r="S30" s="246"/>
    </row>
    <row r="31" spans="1:20" ht="12.95" customHeight="1">
      <c r="A31" s="660"/>
      <c r="B31" s="661"/>
      <c r="C31" s="413" t="s">
        <v>5</v>
      </c>
      <c r="D31" s="122">
        <f t="shared" ref="D31:D34" si="11">D24</f>
        <v>6517</v>
      </c>
      <c r="E31" s="123">
        <f>E10+E17+E24</f>
        <v>309180.84071916976</v>
      </c>
      <c r="F31" s="123">
        <f t="shared" ref="F31" si="12">F10+F17+F24</f>
        <v>3297499.8240799992</v>
      </c>
      <c r="G31" s="124">
        <f t="shared" ref="G31:G35" si="13">E31/$E$36</f>
        <v>9.9370003496002307E-2</v>
      </c>
      <c r="H31" s="125">
        <f t="shared" ref="H31:H33" si="14">(E31-I31)/I31</f>
        <v>-2.5269238396214311E-2</v>
      </c>
      <c r="I31" s="126">
        <f>I10+I17+I24</f>
        <v>317196.14574434393</v>
      </c>
      <c r="J31" s="126">
        <f t="shared" ref="J31" si="15">J10+J17+J24</f>
        <v>3385891.7703600004</v>
      </c>
      <c r="K31" s="461">
        <f t="shared" ref="K31:K35" si="16">I31/$I$36</f>
        <v>0.10129013948356351</v>
      </c>
      <c r="M31" s="246"/>
      <c r="N31" s="246"/>
      <c r="O31" s="246"/>
      <c r="P31" s="246"/>
      <c r="Q31" s="246"/>
      <c r="R31" s="246"/>
      <c r="S31" s="246"/>
    </row>
    <row r="32" spans="1:20" ht="12.95" customHeight="1">
      <c r="A32" s="660"/>
      <c r="B32" s="661"/>
      <c r="C32" s="413" t="s">
        <v>6</v>
      </c>
      <c r="D32" s="122">
        <f t="shared" si="11"/>
        <v>206338</v>
      </c>
      <c r="E32" s="123">
        <f t="shared" ref="E32:F32" si="17">E11+E18+E25</f>
        <v>517655.88967785367</v>
      </c>
      <c r="F32" s="123">
        <f t="shared" si="17"/>
        <v>5521140.822379319</v>
      </c>
      <c r="G32" s="124">
        <f t="shared" si="13"/>
        <v>0.16637339961740119</v>
      </c>
      <c r="H32" s="125">
        <f t="shared" si="14"/>
        <v>-8.5758377410055708E-2</v>
      </c>
      <c r="I32" s="126">
        <f t="shared" ref="I32:J32" si="18">I11+I18+I25</f>
        <v>566213.43514353724</v>
      </c>
      <c r="J32" s="126">
        <f t="shared" si="18"/>
        <v>6049133.9187800009</v>
      </c>
      <c r="K32" s="461">
        <f t="shared" si="16"/>
        <v>0.18080874749777504</v>
      </c>
      <c r="M32" s="246"/>
      <c r="N32" s="246"/>
      <c r="O32" s="246"/>
      <c r="P32" s="246"/>
      <c r="Q32" s="246"/>
      <c r="R32" s="246"/>
      <c r="S32" s="246"/>
    </row>
    <row r="33" spans="1:20" ht="12.95" customHeight="1">
      <c r="A33" s="660"/>
      <c r="B33" s="661"/>
      <c r="C33" s="413" t="s">
        <v>7</v>
      </c>
      <c r="D33" s="122">
        <f t="shared" si="11"/>
        <v>2616766</v>
      </c>
      <c r="E33" s="123">
        <f>E12+E19+E26</f>
        <v>983900.67223482835</v>
      </c>
      <c r="F33" s="123">
        <f t="shared" ref="E33:F35" si="19">F12+F19+F26</f>
        <v>10494122.458062701</v>
      </c>
      <c r="G33" s="124">
        <f t="shared" si="13"/>
        <v>0.31622338891464169</v>
      </c>
      <c r="H33" s="125">
        <f t="shared" si="14"/>
        <v>2.017933975560467E-3</v>
      </c>
      <c r="I33" s="126">
        <f>I12+I19+I26</f>
        <v>981919.22407131887</v>
      </c>
      <c r="J33" s="126">
        <f t="shared" ref="J33" si="20">J12+J19+J26</f>
        <v>10490058.52434</v>
      </c>
      <c r="K33" s="461">
        <f t="shared" si="16"/>
        <v>0.31355593850102714</v>
      </c>
      <c r="M33" s="246"/>
      <c r="N33" s="246"/>
      <c r="O33" s="246"/>
      <c r="P33" s="246"/>
      <c r="Q33" s="246"/>
      <c r="R33" s="246"/>
      <c r="S33" s="246"/>
    </row>
    <row r="34" spans="1:20" ht="12.95" customHeight="1">
      <c r="A34" s="660"/>
      <c r="B34" s="661"/>
      <c r="C34" s="413" t="s">
        <v>112</v>
      </c>
      <c r="D34" s="122">
        <f t="shared" si="11"/>
        <v>242</v>
      </c>
      <c r="E34" s="123">
        <f>E13+E20+E27</f>
        <v>22314.752086827313</v>
      </c>
      <c r="F34" s="123">
        <f t="shared" si="19"/>
        <v>238093.62708000001</v>
      </c>
      <c r="G34" s="124">
        <f t="shared" si="13"/>
        <v>7.171909448601777E-3</v>
      </c>
      <c r="H34" s="125">
        <f>(E34-I34)/I34</f>
        <v>0.14358181832007597</v>
      </c>
      <c r="I34" s="126">
        <f>I13+I20+I27</f>
        <v>19513.035035488523</v>
      </c>
      <c r="J34" s="126">
        <f t="shared" ref="J34" si="21">J13+J20+J27</f>
        <v>214025.01364999998</v>
      </c>
      <c r="K34" s="461">
        <f t="shared" si="16"/>
        <v>6.2310909732343038E-3</v>
      </c>
      <c r="M34" s="246"/>
      <c r="N34" s="246"/>
      <c r="O34" s="246"/>
      <c r="P34" s="246"/>
      <c r="Q34" s="246"/>
      <c r="R34" s="246"/>
      <c r="S34" s="246"/>
    </row>
    <row r="35" spans="1:20" ht="12.95" customHeight="1">
      <c r="A35" s="660"/>
      <c r="B35" s="661"/>
      <c r="C35" s="413" t="s">
        <v>114</v>
      </c>
      <c r="D35" s="122"/>
      <c r="E35" s="123">
        <f t="shared" si="19"/>
        <v>47409.514599940099</v>
      </c>
      <c r="F35" s="123">
        <f t="shared" si="19"/>
        <v>505877.18355658895</v>
      </c>
      <c r="G35" s="124">
        <f t="shared" si="13"/>
        <v>1.523730778589517E-2</v>
      </c>
      <c r="H35" s="125">
        <f t="shared" ref="H35" si="22">(E35-I35)/I35</f>
        <v>-0.17587568403030107</v>
      </c>
      <c r="I35" s="126">
        <f t="shared" ref="I35:J35" si="23">I14+I21+I28</f>
        <v>57527.139633243431</v>
      </c>
      <c r="J35" s="126">
        <f t="shared" si="23"/>
        <v>615110.35590780014</v>
      </c>
      <c r="K35" s="461">
        <f t="shared" si="16"/>
        <v>1.8370122322476437E-2</v>
      </c>
      <c r="M35" s="246"/>
      <c r="N35" s="246"/>
      <c r="O35" s="246"/>
      <c r="P35" s="246"/>
      <c r="Q35" s="246"/>
      <c r="R35" s="246"/>
      <c r="S35" s="246"/>
    </row>
    <row r="36" spans="1:20" ht="12.95" customHeight="1">
      <c r="A36" s="660"/>
      <c r="B36" s="661"/>
      <c r="C36" s="375" t="s">
        <v>0</v>
      </c>
      <c r="D36" s="376">
        <f>SUM(D30:D35)</f>
        <v>2831462</v>
      </c>
      <c r="E36" s="377">
        <f>SUM(E30:E35)</f>
        <v>3111410.1825668975</v>
      </c>
      <c r="F36" s="378">
        <f>SUM(F30:F35)</f>
        <v>33185204.946993612</v>
      </c>
      <c r="G36" s="379">
        <f>SUM(G30:G35)</f>
        <v>1</v>
      </c>
      <c r="H36" s="380">
        <f>(E36-I36)/I36</f>
        <v>-6.4344235859917073E-3</v>
      </c>
      <c r="I36" s="381">
        <f>SUM(I30:I35)</f>
        <v>3131559.9658722533</v>
      </c>
      <c r="J36" s="382">
        <f>SUM(J30:J35)</f>
        <v>33453727.346816801</v>
      </c>
      <c r="K36" s="462">
        <f>SUM(K30:K35)</f>
        <v>1</v>
      </c>
      <c r="M36" s="246"/>
      <c r="N36" s="246"/>
      <c r="O36" s="246"/>
      <c r="P36" s="246"/>
      <c r="Q36" s="246"/>
      <c r="R36" s="246"/>
      <c r="S36" s="246"/>
    </row>
    <row r="37" spans="1:20" ht="20.100000000000001" customHeight="1">
      <c r="A37" s="277"/>
      <c r="B37" s="278"/>
      <c r="C37" s="216"/>
      <c r="D37" s="279"/>
      <c r="E37" s="279"/>
      <c r="F37" s="279"/>
      <c r="G37" s="280"/>
      <c r="H37" s="281"/>
      <c r="I37" s="282"/>
      <c r="J37" s="282"/>
      <c r="K37" s="283"/>
    </row>
    <row r="38" spans="1:20" ht="15" customHeight="1">
      <c r="A38" s="651" t="s">
        <v>67</v>
      </c>
      <c r="B38" s="651"/>
      <c r="C38" s="651"/>
      <c r="D38" s="651"/>
      <c r="E38" s="651"/>
      <c r="F38" s="418"/>
      <c r="G38" s="651" t="s">
        <v>68</v>
      </c>
      <c r="H38" s="651"/>
      <c r="I38" s="651"/>
      <c r="J38" s="651"/>
      <c r="K38" s="651"/>
      <c r="M38" s="247"/>
      <c r="N38" s="247"/>
      <c r="O38" s="247"/>
      <c r="P38" s="247"/>
      <c r="Q38" s="247"/>
      <c r="R38" s="247"/>
      <c r="S38" s="247"/>
    </row>
    <row r="39" spans="1:20" ht="15" customHeight="1">
      <c r="A39" s="652" t="str">
        <f>A30</f>
        <v>I. čtvrtletí</v>
      </c>
      <c r="B39" s="643"/>
      <c r="C39" s="643"/>
      <c r="D39" s="643"/>
      <c r="E39" s="643"/>
      <c r="F39" s="418"/>
      <c r="G39" s="653" t="str">
        <f>A30</f>
        <v>I. čtvrtletí</v>
      </c>
      <c r="H39" s="653"/>
      <c r="I39" s="653"/>
      <c r="J39" s="653"/>
      <c r="K39" s="653"/>
      <c r="M39" s="247"/>
      <c r="N39" s="247"/>
      <c r="O39" s="247"/>
      <c r="P39" s="247"/>
      <c r="Q39" s="247"/>
      <c r="R39" s="247"/>
      <c r="S39" s="247"/>
    </row>
    <row r="40" spans="1:20" ht="15" customHeight="1">
      <c r="A40" s="121"/>
      <c r="B40" s="121"/>
      <c r="C40" s="121"/>
      <c r="D40" s="98"/>
      <c r="E40" s="98"/>
      <c r="F40" s="98"/>
      <c r="G40" s="121"/>
      <c r="H40" s="121"/>
      <c r="I40" s="121"/>
      <c r="J40" s="121"/>
      <c r="K40" s="121"/>
      <c r="M40" s="247"/>
      <c r="N40" s="247"/>
      <c r="O40" s="247"/>
      <c r="P40" s="247"/>
      <c r="Q40" s="247"/>
      <c r="R40" s="247"/>
      <c r="S40" s="247"/>
      <c r="T40" s="247"/>
    </row>
    <row r="41" spans="1:20" ht="15" customHeight="1">
      <c r="A41" s="121"/>
      <c r="B41" s="121"/>
      <c r="C41" s="121"/>
      <c r="D41" s="98"/>
      <c r="E41" s="98"/>
      <c r="F41" s="98"/>
      <c r="G41" s="121"/>
      <c r="H41" s="121"/>
      <c r="I41" s="121"/>
      <c r="J41" s="121"/>
      <c r="K41" s="121"/>
    </row>
    <row r="42" spans="1:20" ht="15" customHeight="1">
      <c r="A42" s="121"/>
      <c r="B42" s="121"/>
      <c r="C42" s="121"/>
      <c r="D42" s="98"/>
      <c r="E42" s="98"/>
      <c r="F42" s="98"/>
      <c r="G42" s="121"/>
      <c r="H42" s="121"/>
      <c r="I42" s="121"/>
      <c r="J42" s="121"/>
      <c r="K42" s="121"/>
    </row>
    <row r="43" spans="1:20" ht="15" customHeight="1">
      <c r="A43" s="121"/>
      <c r="B43" s="121"/>
      <c r="C43" s="121">
        <f>E5</f>
        <v>2020</v>
      </c>
      <c r="D43" s="121">
        <f>I5</f>
        <v>2019</v>
      </c>
      <c r="E43" s="98"/>
      <c r="F43" s="98"/>
      <c r="G43" s="98"/>
      <c r="H43" s="121"/>
      <c r="I43" s="121">
        <f>E5</f>
        <v>2020</v>
      </c>
      <c r="J43" s="121">
        <f>I5</f>
        <v>2019</v>
      </c>
      <c r="K43" s="121"/>
    </row>
    <row r="44" spans="1:20" ht="15" customHeight="1">
      <c r="A44" s="121"/>
      <c r="B44" s="121" t="str">
        <f>A9</f>
        <v>Leden</v>
      </c>
      <c r="C44" s="95">
        <f>E15</f>
        <v>1216732.1244530992</v>
      </c>
      <c r="D44" s="95">
        <f>I15</f>
        <v>1283818.7262119513</v>
      </c>
      <c r="E44" s="98"/>
      <c r="F44" s="98"/>
      <c r="G44" s="98"/>
      <c r="H44" s="121" t="str">
        <f>A9</f>
        <v>Leden</v>
      </c>
      <c r="I44" s="250">
        <f>E15/E36</f>
        <v>0.39105487642561532</v>
      </c>
      <c r="J44" s="250">
        <f>I15/I36</f>
        <v>0.40996140588173635</v>
      </c>
      <c r="K44" s="121"/>
    </row>
    <row r="45" spans="1:20" ht="15" customHeight="1">
      <c r="A45" s="121"/>
      <c r="B45" s="121" t="str">
        <f>A16</f>
        <v>Únor</v>
      </c>
      <c r="C45" s="95">
        <f>E22</f>
        <v>975541.25988720066</v>
      </c>
      <c r="D45" s="95">
        <f>I22</f>
        <v>1003443.0091398485</v>
      </c>
      <c r="E45" s="98"/>
      <c r="F45" s="98"/>
      <c r="G45" s="98"/>
      <c r="H45" s="121" t="str">
        <f>A16</f>
        <v>Únor</v>
      </c>
      <c r="I45" s="250">
        <f>E22/E36</f>
        <v>0.31353669321811634</v>
      </c>
      <c r="J45" s="250">
        <f>I22/I36</f>
        <v>0.32042912161203119</v>
      </c>
      <c r="K45" s="121"/>
    </row>
    <row r="46" spans="1:20" ht="15" customHeight="1">
      <c r="A46" s="121"/>
      <c r="B46" s="121" t="str">
        <f>A23</f>
        <v>Březen</v>
      </c>
      <c r="C46" s="95">
        <f>E29</f>
        <v>919136.79822659749</v>
      </c>
      <c r="D46" s="95">
        <f>I29</f>
        <v>844298.2305204533</v>
      </c>
      <c r="E46" s="98"/>
      <c r="F46" s="98"/>
      <c r="G46" s="98"/>
      <c r="H46" s="121" t="str">
        <f>A23</f>
        <v>Březen</v>
      </c>
      <c r="I46" s="250">
        <f>E29/E36</f>
        <v>0.29540843035626835</v>
      </c>
      <c r="J46" s="250">
        <f>I29/I36</f>
        <v>0.26960947250623241</v>
      </c>
      <c r="K46" s="121"/>
    </row>
    <row r="47" spans="1:20" ht="15" customHeight="1">
      <c r="A47" s="121"/>
      <c r="B47" s="121"/>
      <c r="C47" s="95">
        <f>SUM(C44:C46)</f>
        <v>3111410.182566897</v>
      </c>
      <c r="D47" s="95">
        <f>SUM(D44:D46)</f>
        <v>3131559.9658722533</v>
      </c>
      <c r="E47" s="121"/>
      <c r="F47" s="121"/>
      <c r="G47" s="121"/>
      <c r="H47" s="121"/>
      <c r="I47" s="158">
        <f>SUM(I44:I46)</f>
        <v>1</v>
      </c>
      <c r="J47" s="158">
        <f>SUM(J44:J46)</f>
        <v>1</v>
      </c>
      <c r="K47" s="121"/>
    </row>
    <row r="48" spans="1:20" ht="15" customHeight="1">
      <c r="A48" s="121"/>
      <c r="B48" s="121"/>
      <c r="C48" s="121"/>
      <c r="D48" s="121"/>
      <c r="E48" s="121"/>
      <c r="F48" s="121"/>
      <c r="G48" s="121"/>
      <c r="H48" s="121"/>
      <c r="I48" s="121"/>
      <c r="J48" s="121"/>
      <c r="K48" s="121"/>
    </row>
    <row r="49" spans="1:11" ht="15" customHeight="1">
      <c r="A49" s="121"/>
      <c r="B49" s="121"/>
      <c r="C49" s="121"/>
      <c r="D49" s="121"/>
      <c r="E49" s="121"/>
      <c r="F49" s="121"/>
      <c r="G49" s="121"/>
      <c r="H49" s="121"/>
      <c r="I49" s="121"/>
      <c r="J49" s="121"/>
      <c r="K49" s="121"/>
    </row>
    <row r="50" spans="1:11" ht="15" customHeight="1">
      <c r="A50" s="121"/>
      <c r="B50" s="121"/>
      <c r="C50" s="121"/>
      <c r="D50" s="121"/>
      <c r="E50" s="121"/>
      <c r="F50" s="121"/>
      <c r="G50" s="121"/>
      <c r="H50" s="121"/>
      <c r="I50" s="121"/>
      <c r="J50" s="121"/>
      <c r="K50" s="121"/>
    </row>
    <row r="51" spans="1:11" ht="15" customHeight="1">
      <c r="A51" s="121"/>
      <c r="B51" s="121"/>
      <c r="C51" s="121"/>
      <c r="D51" s="121"/>
      <c r="E51" s="121"/>
      <c r="F51" s="121"/>
      <c r="G51" s="121"/>
      <c r="H51" s="121"/>
      <c r="I51" s="121"/>
      <c r="J51" s="121"/>
      <c r="K51" s="121"/>
    </row>
    <row r="52" spans="1:11" ht="15" customHeight="1">
      <c r="A52" s="121"/>
      <c r="B52" s="121"/>
      <c r="C52" s="121"/>
      <c r="D52" s="121"/>
      <c r="E52" s="121"/>
      <c r="F52" s="121"/>
      <c r="G52" s="121"/>
      <c r="H52" s="121"/>
      <c r="I52" s="121"/>
      <c r="J52" s="121"/>
      <c r="K52" s="121"/>
    </row>
    <row r="53" spans="1:11" ht="15" customHeight="1">
      <c r="A53" s="121"/>
      <c r="B53" s="121"/>
      <c r="C53" s="121"/>
      <c r="D53" s="121"/>
      <c r="E53" s="121"/>
      <c r="F53" s="121"/>
      <c r="G53" s="121"/>
      <c r="H53" s="121"/>
      <c r="I53" s="121"/>
      <c r="J53" s="121"/>
      <c r="K53" s="121"/>
    </row>
    <row r="54" spans="1:11" ht="15" customHeight="1">
      <c r="A54" s="121"/>
      <c r="B54" s="121"/>
      <c r="C54" s="121"/>
      <c r="D54" s="121"/>
      <c r="E54" s="121"/>
      <c r="F54" s="121"/>
      <c r="G54" s="121"/>
      <c r="H54" s="121"/>
      <c r="I54" s="121"/>
      <c r="J54" s="121"/>
      <c r="K54" s="121"/>
    </row>
    <row r="55" spans="1:11" ht="15" customHeight="1">
      <c r="A55" s="121"/>
      <c r="B55" s="121"/>
      <c r="C55" s="121"/>
      <c r="D55" s="121"/>
      <c r="E55" s="121"/>
      <c r="F55" s="121"/>
      <c r="G55" s="121"/>
      <c r="H55" s="121"/>
      <c r="I55" s="121"/>
      <c r="J55" s="121"/>
      <c r="K55" s="121"/>
    </row>
    <row r="56" spans="1:11" ht="15" customHeight="1">
      <c r="A56" s="121"/>
      <c r="B56" s="121"/>
      <c r="C56" s="121"/>
      <c r="D56" s="121"/>
      <c r="E56" s="121"/>
      <c r="F56" s="121"/>
      <c r="G56" s="121"/>
      <c r="H56" s="121"/>
      <c r="I56" s="121"/>
      <c r="J56" s="121"/>
      <c r="K56" s="121"/>
    </row>
    <row r="57" spans="1:11" ht="15" customHeight="1">
      <c r="A57" s="121"/>
      <c r="B57" s="121"/>
      <c r="C57" s="121"/>
      <c r="D57" s="121"/>
      <c r="E57" s="121"/>
      <c r="F57" s="121"/>
      <c r="G57" s="121"/>
      <c r="H57" s="121"/>
      <c r="I57" s="121"/>
      <c r="J57" s="121"/>
      <c r="K57" s="121"/>
    </row>
    <row r="58" spans="1:11" ht="15" customHeight="1">
      <c r="A58" s="121"/>
      <c r="B58" s="121"/>
      <c r="C58" s="121"/>
      <c r="D58" s="121"/>
      <c r="E58" s="121"/>
      <c r="F58" s="121"/>
      <c r="G58" s="121"/>
      <c r="H58" s="121"/>
      <c r="I58" s="121"/>
      <c r="J58" s="121"/>
      <c r="K58" s="121"/>
    </row>
    <row r="59" spans="1:11" ht="15" customHeight="1">
      <c r="A59" s="121"/>
      <c r="B59" s="121"/>
      <c r="C59" s="121"/>
      <c r="D59" s="121"/>
      <c r="E59" s="121"/>
      <c r="F59" s="121"/>
      <c r="G59" s="121"/>
      <c r="H59" s="121"/>
      <c r="I59" s="121"/>
      <c r="J59" s="121"/>
      <c r="K59" s="121"/>
    </row>
    <row r="60" spans="1:11" ht="15" customHeight="1">
      <c r="A60" s="121"/>
      <c r="B60" s="121"/>
      <c r="C60" s="121"/>
      <c r="D60" s="121"/>
      <c r="E60" s="121"/>
      <c r="F60" s="121"/>
      <c r="G60" s="121"/>
      <c r="H60" s="121"/>
      <c r="I60" s="121"/>
      <c r="J60" s="121"/>
      <c r="K60" s="121"/>
    </row>
    <row r="61" spans="1:11" ht="15" customHeight="1">
      <c r="A61" s="121"/>
      <c r="B61" s="121"/>
      <c r="C61" s="121"/>
      <c r="D61" s="121"/>
      <c r="E61" s="121"/>
      <c r="F61" s="121"/>
      <c r="G61" s="121"/>
      <c r="H61" s="121"/>
      <c r="I61" s="121"/>
      <c r="J61" s="121"/>
      <c r="K61" s="121"/>
    </row>
    <row r="62" spans="1:11" ht="15" customHeight="1">
      <c r="A62" s="121"/>
      <c r="B62" s="121"/>
      <c r="C62" s="121"/>
      <c r="D62" s="121"/>
      <c r="E62" s="121"/>
      <c r="F62" s="121"/>
      <c r="G62" s="121"/>
      <c r="H62" s="121"/>
      <c r="I62" s="121"/>
      <c r="J62" s="121"/>
      <c r="K62" s="121"/>
    </row>
    <row r="63" spans="1:11" ht="15" customHeight="1">
      <c r="A63" s="121"/>
      <c r="B63" s="121"/>
      <c r="C63" s="121"/>
      <c r="D63" s="121"/>
      <c r="E63" s="121"/>
      <c r="F63" s="121"/>
      <c r="G63" s="121"/>
      <c r="H63" s="121"/>
      <c r="I63" s="121"/>
      <c r="J63" s="121"/>
      <c r="K63" s="121"/>
    </row>
    <row r="64" spans="1:11" ht="15" customHeight="1">
      <c r="A64" s="121"/>
      <c r="B64" s="121"/>
      <c r="C64" s="121"/>
      <c r="D64" s="121"/>
      <c r="E64" s="121"/>
      <c r="F64" s="121"/>
      <c r="G64" s="121"/>
      <c r="H64" s="121"/>
      <c r="I64" s="121"/>
      <c r="J64" s="121"/>
      <c r="K64" s="121"/>
    </row>
    <row r="65" spans="1:11" ht="15" customHeight="1">
      <c r="A65" s="121"/>
      <c r="B65" s="121"/>
      <c r="C65" s="121"/>
      <c r="D65" s="121"/>
      <c r="E65" s="121"/>
      <c r="F65" s="121"/>
      <c r="G65" s="121"/>
      <c r="H65" s="121"/>
      <c r="I65" s="121"/>
      <c r="J65" s="121"/>
      <c r="K65" s="121"/>
    </row>
    <row r="66" spans="1:11" ht="15" customHeight="1">
      <c r="A66" s="121"/>
      <c r="B66" s="121"/>
      <c r="C66" s="121"/>
      <c r="D66" s="121"/>
      <c r="E66" s="121"/>
      <c r="F66" s="121"/>
      <c r="G66" s="121"/>
      <c r="H66" s="121"/>
      <c r="I66" s="121"/>
      <c r="J66" s="121"/>
      <c r="K66" s="121"/>
    </row>
    <row r="67" spans="1:11" ht="15" customHeight="1">
      <c r="A67" s="121"/>
      <c r="B67" s="121"/>
      <c r="C67" s="121"/>
      <c r="D67" s="121"/>
      <c r="E67" s="121"/>
      <c r="F67" s="121"/>
      <c r="G67" s="121"/>
      <c r="H67" s="121"/>
      <c r="I67" s="121"/>
      <c r="J67" s="121"/>
      <c r="K67" s="121"/>
    </row>
    <row r="68" spans="1:11" ht="15" customHeight="1">
      <c r="A68" s="121"/>
      <c r="B68" s="121"/>
      <c r="C68" s="121"/>
      <c r="D68" s="121"/>
      <c r="E68" s="121"/>
      <c r="F68" s="121"/>
      <c r="G68" s="121"/>
      <c r="H68" s="121"/>
      <c r="I68" s="121"/>
      <c r="J68" s="121"/>
      <c r="K68" s="121"/>
    </row>
    <row r="69" spans="1:11" ht="15" customHeight="1">
      <c r="A69" s="121"/>
      <c r="B69" s="121"/>
      <c r="C69" s="121"/>
      <c r="D69" s="121"/>
      <c r="E69" s="121"/>
      <c r="F69" s="121"/>
      <c r="G69" s="121"/>
      <c r="H69" s="121"/>
      <c r="I69" s="121"/>
      <c r="J69" s="121"/>
      <c r="K69" s="121"/>
    </row>
    <row r="70" spans="1:11" ht="15" customHeight="1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</row>
    <row r="71" spans="1:11" ht="15" customHeight="1">
      <c r="A71" s="121"/>
      <c r="B71" s="121"/>
      <c r="C71" s="121"/>
      <c r="D71" s="121"/>
      <c r="E71" s="121"/>
      <c r="F71" s="121"/>
      <c r="G71" s="121"/>
      <c r="H71" s="121"/>
      <c r="I71" s="121"/>
      <c r="J71" s="121"/>
      <c r="K71" s="121"/>
    </row>
    <row r="72" spans="1:11" ht="15" customHeight="1">
      <c r="A72" s="121"/>
      <c r="B72" s="121"/>
      <c r="C72" s="121"/>
      <c r="D72" s="121"/>
      <c r="E72" s="121"/>
      <c r="F72" s="121"/>
      <c r="G72" s="121"/>
      <c r="H72" s="121"/>
      <c r="I72" s="121"/>
      <c r="J72" s="121"/>
      <c r="K72" s="121"/>
    </row>
    <row r="73" spans="1:11" ht="15" customHeight="1">
      <c r="A73" s="121"/>
      <c r="B73" s="121"/>
      <c r="C73" s="121"/>
      <c r="D73" s="121"/>
      <c r="E73" s="121"/>
      <c r="F73" s="121"/>
      <c r="G73" s="121"/>
      <c r="H73" s="121"/>
      <c r="I73" s="121"/>
      <c r="J73" s="121"/>
      <c r="K73" s="121"/>
    </row>
    <row r="74" spans="1:11" ht="15" customHeight="1">
      <c r="A74" s="121"/>
      <c r="B74" s="121"/>
      <c r="C74" s="121"/>
      <c r="D74" s="121"/>
      <c r="E74" s="121"/>
      <c r="F74" s="121"/>
      <c r="G74" s="121"/>
      <c r="H74" s="121"/>
      <c r="I74" s="121"/>
      <c r="J74" s="121"/>
      <c r="K74" s="121"/>
    </row>
    <row r="75" spans="1:11" ht="15" customHeight="1">
      <c r="A75" s="121"/>
      <c r="B75" s="121"/>
      <c r="C75" s="121"/>
      <c r="D75" s="121"/>
      <c r="E75" s="121"/>
      <c r="F75" s="121"/>
      <c r="G75" s="121"/>
      <c r="H75" s="121"/>
      <c r="I75" s="121"/>
      <c r="J75" s="121"/>
      <c r="K75" s="121"/>
    </row>
    <row r="76" spans="1:11" ht="15" customHeight="1">
      <c r="A76" s="121"/>
      <c r="B76" s="121"/>
      <c r="C76" s="121"/>
      <c r="D76" s="121"/>
      <c r="E76" s="121"/>
      <c r="F76" s="121"/>
      <c r="G76" s="121"/>
      <c r="H76" s="121"/>
      <c r="I76" s="121"/>
      <c r="J76" s="121"/>
      <c r="K76" s="121"/>
    </row>
    <row r="77" spans="1:11" ht="15" customHeight="1">
      <c r="A77" s="121"/>
      <c r="B77" s="121"/>
      <c r="C77" s="121"/>
      <c r="D77" s="121"/>
      <c r="E77" s="121"/>
      <c r="F77" s="121"/>
      <c r="G77" s="121"/>
      <c r="H77" s="121"/>
      <c r="I77" s="121"/>
      <c r="J77" s="121"/>
      <c r="K77" s="121"/>
    </row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</sheetData>
  <mergeCells count="19">
    <mergeCell ref="A2:K2"/>
    <mergeCell ref="A3:C3"/>
    <mergeCell ref="I6:J7"/>
    <mergeCell ref="K6:K7"/>
    <mergeCell ref="E6:F7"/>
    <mergeCell ref="G6:G7"/>
    <mergeCell ref="A4:D4"/>
    <mergeCell ref="E5:G5"/>
    <mergeCell ref="I5:K5"/>
    <mergeCell ref="A8:B8"/>
    <mergeCell ref="H6:H7"/>
    <mergeCell ref="A38:E38"/>
    <mergeCell ref="A39:E39"/>
    <mergeCell ref="G38:K38"/>
    <mergeCell ref="G39:K39"/>
    <mergeCell ref="A9:B15"/>
    <mergeCell ref="A16:B22"/>
    <mergeCell ref="A23:B29"/>
    <mergeCell ref="A30:B3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6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U93"/>
  <sheetViews>
    <sheetView showGridLines="0" zoomScaleNormal="100" zoomScaleSheetLayoutView="100" workbookViewId="0">
      <selection sqref="A1:K1"/>
    </sheetView>
  </sheetViews>
  <sheetFormatPr defaultColWidth="9.140625" defaultRowHeight="12.75"/>
  <cols>
    <col min="1" max="1" width="9.42578125" style="241" customWidth="1"/>
    <col min="2" max="2" width="3.85546875" style="241" customWidth="1"/>
    <col min="3" max="11" width="9.5703125" style="241" customWidth="1"/>
    <col min="12" max="13" width="9.140625" style="241"/>
    <col min="14" max="14" width="11.140625" style="241" customWidth="1"/>
    <col min="15" max="16384" width="9.140625" style="241"/>
  </cols>
  <sheetData>
    <row r="1" spans="1:21" s="242" customFormat="1" ht="15.75" customHeight="1">
      <c r="A1" s="642" t="s">
        <v>281</v>
      </c>
      <c r="B1" s="642"/>
      <c r="C1" s="642"/>
      <c r="D1" s="642"/>
      <c r="E1" s="642"/>
      <c r="F1" s="642"/>
      <c r="G1" s="642"/>
      <c r="H1" s="642"/>
      <c r="I1" s="642"/>
      <c r="J1" s="642"/>
      <c r="K1" s="642"/>
    </row>
    <row r="2" spans="1:21" ht="6" customHeight="1">
      <c r="A2" s="664"/>
      <c r="B2" s="664"/>
      <c r="C2" s="664"/>
      <c r="D2" s="243"/>
      <c r="E2" s="243"/>
      <c r="F2" s="244"/>
      <c r="G2" s="245"/>
      <c r="H2" s="245"/>
      <c r="I2" s="245"/>
      <c r="J2" s="103"/>
      <c r="K2" s="103"/>
    </row>
    <row r="3" spans="1:21" ht="12.95" customHeight="1">
      <c r="A3" s="670" t="s">
        <v>8</v>
      </c>
      <c r="B3" s="670"/>
      <c r="C3" s="670"/>
      <c r="D3" s="671"/>
      <c r="E3" s="454"/>
      <c r="F3" s="455"/>
      <c r="G3" s="309"/>
      <c r="H3" s="310"/>
      <c r="I3" s="456"/>
      <c r="J3" s="457"/>
      <c r="K3" s="457"/>
    </row>
    <row r="4" spans="1:21" ht="24.95" customHeight="1">
      <c r="A4" s="301"/>
      <c r="B4" s="301"/>
      <c r="C4" s="301"/>
      <c r="D4" s="311"/>
      <c r="E4" s="672">
        <f>'3.1'!D4</f>
        <v>2020</v>
      </c>
      <c r="F4" s="673"/>
      <c r="G4" s="674"/>
      <c r="H4" s="312"/>
      <c r="I4" s="675">
        <f>E4-1</f>
        <v>2019</v>
      </c>
      <c r="J4" s="676"/>
      <c r="K4" s="676"/>
    </row>
    <row r="5" spans="1:21" ht="24.95" customHeight="1">
      <c r="A5" s="458"/>
      <c r="B5" s="313"/>
      <c r="C5" s="314"/>
      <c r="D5" s="315"/>
      <c r="E5" s="667" t="s">
        <v>67</v>
      </c>
      <c r="F5" s="667"/>
      <c r="G5" s="668" t="s">
        <v>37</v>
      </c>
      <c r="H5" s="650" t="s">
        <v>286</v>
      </c>
      <c r="I5" s="665" t="s">
        <v>67</v>
      </c>
      <c r="J5" s="665"/>
      <c r="K5" s="666" t="s">
        <v>37</v>
      </c>
    </row>
    <row r="6" spans="1:21" ht="18" customHeight="1">
      <c r="A6" s="459"/>
      <c r="B6" s="316"/>
      <c r="C6" s="316"/>
      <c r="D6" s="317"/>
      <c r="E6" s="667"/>
      <c r="F6" s="667"/>
      <c r="G6" s="669"/>
      <c r="H6" s="650"/>
      <c r="I6" s="665"/>
      <c r="J6" s="665"/>
      <c r="K6" s="665"/>
    </row>
    <row r="7" spans="1:21" ht="22.5" customHeight="1">
      <c r="A7" s="648" t="s">
        <v>225</v>
      </c>
      <c r="B7" s="649"/>
      <c r="C7" s="318" t="s">
        <v>252</v>
      </c>
      <c r="D7" s="319" t="s">
        <v>226</v>
      </c>
      <c r="E7" s="416" t="s">
        <v>294</v>
      </c>
      <c r="F7" s="417" t="s">
        <v>289</v>
      </c>
      <c r="G7" s="414" t="s">
        <v>295</v>
      </c>
      <c r="H7" s="415" t="s">
        <v>295</v>
      </c>
      <c r="I7" s="338" t="s">
        <v>296</v>
      </c>
      <c r="J7" s="404" t="s">
        <v>289</v>
      </c>
      <c r="K7" s="404" t="s">
        <v>295</v>
      </c>
    </row>
    <row r="8" spans="1:21" ht="12.95" customHeight="1">
      <c r="A8" s="654" t="str">
        <f>'3.1'!D6</f>
        <v>Leden</v>
      </c>
      <c r="B8" s="655"/>
      <c r="C8" s="413" t="s">
        <v>4</v>
      </c>
      <c r="D8" s="127">
        <v>152</v>
      </c>
      <c r="E8" s="123">
        <v>25554.219908635758</v>
      </c>
      <c r="F8" s="123">
        <v>272364.09298999992</v>
      </c>
      <c r="G8" s="128">
        <f t="shared" ref="G8:G13" si="0">E8/$E$14</f>
        <v>0.18663993305959123</v>
      </c>
      <c r="H8" s="129">
        <f>(E8-I8)/I8</f>
        <v>-0.22494958681491409</v>
      </c>
      <c r="I8" s="126">
        <v>32971.042236620655</v>
      </c>
      <c r="J8" s="126">
        <v>352371.47229999996</v>
      </c>
      <c r="K8" s="460">
        <f>I8/$I$14</f>
        <v>0.21396634715961915</v>
      </c>
      <c r="M8" s="246"/>
      <c r="N8" s="246"/>
      <c r="O8" s="246"/>
      <c r="P8" s="246"/>
      <c r="Q8" s="246"/>
      <c r="R8" s="246"/>
      <c r="S8" s="246"/>
      <c r="T8" s="246"/>
      <c r="U8" s="246"/>
    </row>
    <row r="9" spans="1:21" ht="12.95" customHeight="1">
      <c r="A9" s="656"/>
      <c r="B9" s="657"/>
      <c r="C9" s="413" t="s">
        <v>5</v>
      </c>
      <c r="D9" s="122">
        <v>1595</v>
      </c>
      <c r="E9" s="123">
        <v>26977.505349981173</v>
      </c>
      <c r="F9" s="123">
        <v>287533.87295999995</v>
      </c>
      <c r="G9" s="124">
        <f t="shared" si="0"/>
        <v>0.19703515938413374</v>
      </c>
      <c r="H9" s="125">
        <f t="shared" ref="H9:H12" si="1">(E9-I9)/I9</f>
        <v>-7.2556665309609261E-2</v>
      </c>
      <c r="I9" s="126">
        <v>29088.036261522218</v>
      </c>
      <c r="J9" s="126">
        <v>310872.63205999997</v>
      </c>
      <c r="K9" s="461">
        <f t="shared" ref="K9:K13" si="2">I9/$I$14</f>
        <v>0.18876748937016205</v>
      </c>
      <c r="L9" s="247"/>
      <c r="M9" s="246"/>
      <c r="N9" s="246"/>
      <c r="O9" s="246"/>
      <c r="P9" s="246"/>
      <c r="Q9" s="246"/>
      <c r="R9" s="246"/>
      <c r="S9" s="246"/>
    </row>
    <row r="10" spans="1:21" ht="12.95" customHeight="1">
      <c r="A10" s="656"/>
      <c r="B10" s="657"/>
      <c r="C10" s="413" t="s">
        <v>6</v>
      </c>
      <c r="D10" s="122">
        <v>39251</v>
      </c>
      <c r="E10" s="123">
        <v>33939.846708731937</v>
      </c>
      <c r="F10" s="123">
        <v>361740.47397000005</v>
      </c>
      <c r="G10" s="124">
        <f t="shared" si="0"/>
        <v>0.24788589674889014</v>
      </c>
      <c r="H10" s="125">
        <f t="shared" si="1"/>
        <v>-9.6898625841755542E-2</v>
      </c>
      <c r="I10" s="126">
        <v>37581.436237284346</v>
      </c>
      <c r="J10" s="126">
        <v>401644.16375999997</v>
      </c>
      <c r="K10" s="461">
        <f t="shared" si="2"/>
        <v>0.24388560649661911</v>
      </c>
      <c r="L10" s="247"/>
      <c r="M10" s="246"/>
      <c r="N10" s="246"/>
      <c r="O10" s="246"/>
      <c r="P10" s="246"/>
      <c r="Q10" s="246"/>
      <c r="R10" s="246"/>
      <c r="S10" s="246"/>
    </row>
    <row r="11" spans="1:21" ht="12.95" customHeight="1">
      <c r="A11" s="656"/>
      <c r="B11" s="657"/>
      <c r="C11" s="413" t="s">
        <v>7</v>
      </c>
      <c r="D11" s="122">
        <v>379059</v>
      </c>
      <c r="E11" s="123">
        <v>46997.777176365984</v>
      </c>
      <c r="F11" s="123">
        <v>500915.58565999998</v>
      </c>
      <c r="G11" s="124">
        <f t="shared" si="0"/>
        <v>0.3432568874146007</v>
      </c>
      <c r="H11" s="125">
        <f t="shared" si="1"/>
        <v>-7.712727937379725E-2</v>
      </c>
      <c r="I11" s="126">
        <v>50925.524317672192</v>
      </c>
      <c r="J11" s="126">
        <v>544256.46479999996</v>
      </c>
      <c r="K11" s="461">
        <f t="shared" si="2"/>
        <v>0.3304823771490667</v>
      </c>
      <c r="L11" s="247"/>
      <c r="M11" s="246"/>
      <c r="N11" s="246"/>
      <c r="O11" s="246"/>
      <c r="P11" s="246"/>
      <c r="Q11" s="246"/>
      <c r="R11" s="246"/>
      <c r="S11" s="246"/>
    </row>
    <row r="12" spans="1:21" ht="12.95" customHeight="1">
      <c r="A12" s="656"/>
      <c r="B12" s="657"/>
      <c r="C12" s="413" t="s">
        <v>112</v>
      </c>
      <c r="D12" s="122">
        <v>30</v>
      </c>
      <c r="E12" s="123">
        <v>1043.3622554048818</v>
      </c>
      <c r="F12" s="123">
        <v>11120.44966</v>
      </c>
      <c r="G12" s="124">
        <f t="shared" si="0"/>
        <v>7.6203876385936339E-3</v>
      </c>
      <c r="H12" s="125">
        <f t="shared" si="1"/>
        <v>0.26890118173902233</v>
      </c>
      <c r="I12" s="126">
        <v>822.25650856039033</v>
      </c>
      <c r="J12" s="126">
        <v>8787.7037400000008</v>
      </c>
      <c r="K12" s="461">
        <f t="shared" si="2"/>
        <v>5.336052779353122E-3</v>
      </c>
      <c r="L12" s="247"/>
      <c r="M12" s="246"/>
      <c r="N12" s="246"/>
      <c r="O12" s="246"/>
      <c r="P12" s="246"/>
      <c r="Q12" s="246"/>
      <c r="R12" s="246"/>
      <c r="S12" s="246"/>
    </row>
    <row r="13" spans="1:21" ht="12.95" customHeight="1">
      <c r="A13" s="656"/>
      <c r="B13" s="657"/>
      <c r="C13" s="413" t="s">
        <v>114</v>
      </c>
      <c r="D13" s="130"/>
      <c r="E13" s="123">
        <v>2404.503956270984</v>
      </c>
      <c r="F13" s="123">
        <v>25627.882420000002</v>
      </c>
      <c r="G13" s="124">
        <f t="shared" si="0"/>
        <v>1.7561735754190635E-2</v>
      </c>
      <c r="H13" s="125">
        <f>(E13-I13)/I13</f>
        <v>-0.11149233610486074</v>
      </c>
      <c r="I13" s="126">
        <v>2706.2275926015659</v>
      </c>
      <c r="J13" s="126">
        <v>28922.271929999999</v>
      </c>
      <c r="K13" s="461">
        <f t="shared" si="2"/>
        <v>1.7562127045179982E-2</v>
      </c>
      <c r="L13" s="247"/>
      <c r="M13" s="246"/>
      <c r="N13" s="246"/>
      <c r="O13" s="246"/>
      <c r="P13" s="246"/>
      <c r="Q13" s="246"/>
      <c r="R13" s="246"/>
      <c r="S13" s="246"/>
    </row>
    <row r="14" spans="1:21" ht="12.95" customHeight="1">
      <c r="A14" s="658"/>
      <c r="B14" s="659"/>
      <c r="C14" s="375" t="s">
        <v>0</v>
      </c>
      <c r="D14" s="376">
        <v>420087</v>
      </c>
      <c r="E14" s="377">
        <v>136917.21535539071</v>
      </c>
      <c r="F14" s="378">
        <v>1459302.3576599997</v>
      </c>
      <c r="G14" s="379">
        <f>SUM(G8:G13)</f>
        <v>1.0000000000000002</v>
      </c>
      <c r="H14" s="380">
        <f>(E14-I14)/I14</f>
        <v>-0.11147253936906461</v>
      </c>
      <c r="I14" s="381">
        <v>154094.52315426135</v>
      </c>
      <c r="J14" s="382">
        <v>1646854.7085899999</v>
      </c>
      <c r="K14" s="462">
        <f>SUM(K8:K13)</f>
        <v>1</v>
      </c>
      <c r="L14" s="247"/>
      <c r="M14" s="246"/>
      <c r="N14" s="246"/>
      <c r="O14" s="246"/>
      <c r="P14" s="246"/>
      <c r="Q14" s="246"/>
      <c r="R14" s="246"/>
      <c r="S14" s="246"/>
    </row>
    <row r="15" spans="1:21" ht="12.95" customHeight="1">
      <c r="A15" s="660" t="str">
        <f>'3.1'!E6</f>
        <v>Únor</v>
      </c>
      <c r="B15" s="661"/>
      <c r="C15" s="413" t="s">
        <v>4</v>
      </c>
      <c r="D15" s="127">
        <v>151</v>
      </c>
      <c r="E15" s="123">
        <v>20529.869588475478</v>
      </c>
      <c r="F15" s="123">
        <v>218813.34389999998</v>
      </c>
      <c r="G15" s="128">
        <f>E15/$E$21</f>
        <v>0.19242751960751658</v>
      </c>
      <c r="H15" s="129">
        <f>(E15-I15)/I15</f>
        <v>-0.14549530788844611</v>
      </c>
      <c r="I15" s="126">
        <v>24025.461507700351</v>
      </c>
      <c r="J15" s="126">
        <v>256326.73572999999</v>
      </c>
      <c r="K15" s="460">
        <f>I15/$I$21</f>
        <v>0.20691422080409319</v>
      </c>
      <c r="L15" s="247"/>
      <c r="M15" s="246"/>
      <c r="N15" s="246"/>
      <c r="O15" s="246"/>
      <c r="P15" s="246"/>
      <c r="Q15" s="246"/>
      <c r="R15" s="246"/>
      <c r="S15" s="246"/>
    </row>
    <row r="16" spans="1:21" ht="12.95" customHeight="1">
      <c r="A16" s="660"/>
      <c r="B16" s="661"/>
      <c r="C16" s="413" t="s">
        <v>5</v>
      </c>
      <c r="D16" s="122">
        <v>1596</v>
      </c>
      <c r="E16" s="123">
        <v>21008.90078489907</v>
      </c>
      <c r="F16" s="123">
        <v>223918.79942000002</v>
      </c>
      <c r="G16" s="124">
        <f t="shared" ref="G16:G20" si="3">E16/$E$21</f>
        <v>0.19691750355725185</v>
      </c>
      <c r="H16" s="125">
        <f t="shared" ref="H16:H18" si="4">(E16-I16)/I16</f>
        <v>-4.7506819639400094E-2</v>
      </c>
      <c r="I16" s="126">
        <v>22056.746670821736</v>
      </c>
      <c r="J16" s="126">
        <v>235322.57975999999</v>
      </c>
      <c r="K16" s="461">
        <f t="shared" ref="K16:K20" si="5">I16/$I$21</f>
        <v>0.18995907942927984</v>
      </c>
      <c r="L16" s="248"/>
      <c r="M16" s="246"/>
      <c r="N16" s="246"/>
      <c r="O16" s="246"/>
      <c r="P16" s="246"/>
      <c r="Q16" s="246"/>
      <c r="R16" s="246"/>
      <c r="S16" s="246"/>
    </row>
    <row r="17" spans="1:20" ht="12.95" customHeight="1">
      <c r="A17" s="660"/>
      <c r="B17" s="661"/>
      <c r="C17" s="413" t="s">
        <v>6</v>
      </c>
      <c r="D17" s="122">
        <v>39239</v>
      </c>
      <c r="E17" s="123">
        <v>26263.373345557746</v>
      </c>
      <c r="F17" s="123">
        <v>279922.45231999998</v>
      </c>
      <c r="G17" s="124">
        <f t="shared" si="3"/>
        <v>0.24616794410855924</v>
      </c>
      <c r="H17" s="125">
        <f t="shared" si="4"/>
        <v>-7.8276432349433767E-2</v>
      </c>
      <c r="I17" s="126">
        <v>28493.763496252956</v>
      </c>
      <c r="J17" s="126">
        <v>303998.86407000001</v>
      </c>
      <c r="K17" s="461">
        <f>I17/$I$21</f>
        <v>0.24539652941583059</v>
      </c>
      <c r="L17" s="247"/>
      <c r="M17" s="246"/>
      <c r="N17" s="246"/>
      <c r="O17" s="246"/>
      <c r="P17" s="246"/>
      <c r="Q17" s="246"/>
      <c r="R17" s="246"/>
      <c r="S17" s="246"/>
    </row>
    <row r="18" spans="1:20" ht="12.95" customHeight="1">
      <c r="A18" s="660"/>
      <c r="B18" s="661"/>
      <c r="C18" s="413" t="s">
        <v>7</v>
      </c>
      <c r="D18" s="122">
        <v>378830</v>
      </c>
      <c r="E18" s="123">
        <v>35640.175136219514</v>
      </c>
      <c r="F18" s="123">
        <v>379863.05468</v>
      </c>
      <c r="G18" s="124">
        <f t="shared" si="3"/>
        <v>0.33405718776168236</v>
      </c>
      <c r="H18" s="125">
        <f t="shared" si="4"/>
        <v>-7.4145870196469246E-2</v>
      </c>
      <c r="I18" s="126">
        <v>38494.37399364679</v>
      </c>
      <c r="J18" s="126">
        <v>410694.99186000001</v>
      </c>
      <c r="K18" s="461">
        <f>I18/$I$21</f>
        <v>0.33152467842018013</v>
      </c>
      <c r="L18" s="247"/>
      <c r="M18" s="246"/>
      <c r="N18" s="246"/>
      <c r="O18" s="246"/>
      <c r="P18" s="246"/>
      <c r="Q18" s="246"/>
      <c r="R18" s="246"/>
      <c r="S18" s="246"/>
    </row>
    <row r="19" spans="1:20" ht="12.95" customHeight="1">
      <c r="A19" s="660"/>
      <c r="B19" s="661"/>
      <c r="C19" s="413" t="s">
        <v>112</v>
      </c>
      <c r="D19" s="122">
        <v>31</v>
      </c>
      <c r="E19" s="123">
        <v>1194.9424209925357</v>
      </c>
      <c r="F19" s="123">
        <v>12842.616709999998</v>
      </c>
      <c r="G19" s="124">
        <f t="shared" si="3"/>
        <v>1.1200256541058211E-2</v>
      </c>
      <c r="H19" s="125">
        <f>(E19-I19)/I19</f>
        <v>0.57711941464193683</v>
      </c>
      <c r="I19" s="126">
        <v>757.67402892813345</v>
      </c>
      <c r="J19" s="126">
        <v>8083.5949999999993</v>
      </c>
      <c r="K19" s="461">
        <f>I19/$I$21</f>
        <v>6.5253077976843666E-3</v>
      </c>
      <c r="L19" s="247"/>
      <c r="M19" s="246"/>
      <c r="N19" s="246"/>
      <c r="O19" s="246"/>
      <c r="P19" s="246"/>
      <c r="Q19" s="246"/>
      <c r="R19" s="246"/>
      <c r="S19" s="246"/>
    </row>
    <row r="20" spans="1:20" ht="12.95" customHeight="1">
      <c r="A20" s="660"/>
      <c r="B20" s="661"/>
      <c r="C20" s="413" t="s">
        <v>114</v>
      </c>
      <c r="D20" s="130"/>
      <c r="E20" s="123">
        <v>2051.5825563234989</v>
      </c>
      <c r="F20" s="123">
        <v>21867.412270000001</v>
      </c>
      <c r="G20" s="124">
        <f t="shared" si="3"/>
        <v>1.9229588423931875E-2</v>
      </c>
      <c r="H20" s="125">
        <f t="shared" ref="H20" si="6">(E20-I20)/I20</f>
        <v>-0.1022023973839379</v>
      </c>
      <c r="I20" s="126">
        <v>2285.1281294864921</v>
      </c>
      <c r="J20" s="126">
        <v>24379.943902800002</v>
      </c>
      <c r="K20" s="461">
        <f t="shared" si="5"/>
        <v>1.9680184132931981E-2</v>
      </c>
      <c r="L20" s="247"/>
      <c r="M20" s="246"/>
      <c r="N20" s="246"/>
      <c r="O20" s="246"/>
      <c r="P20" s="246"/>
      <c r="Q20" s="246"/>
      <c r="R20" s="246"/>
      <c r="S20" s="246"/>
    </row>
    <row r="21" spans="1:20" ht="12.95" customHeight="1">
      <c r="A21" s="660"/>
      <c r="B21" s="661"/>
      <c r="C21" s="375" t="s">
        <v>0</v>
      </c>
      <c r="D21" s="376">
        <v>419847</v>
      </c>
      <c r="E21" s="377">
        <v>106688.84383246783</v>
      </c>
      <c r="F21" s="378">
        <v>1137227.6793</v>
      </c>
      <c r="G21" s="379">
        <f>SUM(G15:G20)</f>
        <v>1.0000000000000002</v>
      </c>
      <c r="H21" s="380">
        <f>(E21-I21)/I21</f>
        <v>-8.1164830777160621E-2</v>
      </c>
      <c r="I21" s="381">
        <v>116113.14782683644</v>
      </c>
      <c r="J21" s="382">
        <v>1238806.7103228001</v>
      </c>
      <c r="K21" s="462">
        <f>SUM(K15:K20)</f>
        <v>1</v>
      </c>
      <c r="L21" s="247"/>
      <c r="M21" s="246"/>
      <c r="N21" s="246"/>
      <c r="O21" s="246"/>
      <c r="P21" s="246"/>
      <c r="Q21" s="246"/>
      <c r="R21" s="246"/>
      <c r="S21" s="246"/>
    </row>
    <row r="22" spans="1:20" ht="12.95" customHeight="1">
      <c r="A22" s="660" t="str">
        <f>'3.1'!F6</f>
        <v>Březen</v>
      </c>
      <c r="B22" s="661"/>
      <c r="C22" s="412" t="s">
        <v>4</v>
      </c>
      <c r="D22" s="127">
        <v>143</v>
      </c>
      <c r="E22" s="279">
        <v>20215.510981166932</v>
      </c>
      <c r="F22" s="279">
        <v>215552.57952</v>
      </c>
      <c r="G22" s="128">
        <f>E22/$E$28</f>
        <v>0.20111274455048986</v>
      </c>
      <c r="H22" s="129">
        <f>(E22-I22)/I22</f>
        <v>-6.9481058300017731E-2</v>
      </c>
      <c r="I22" s="561">
        <v>21724.986000000001</v>
      </c>
      <c r="J22" s="561">
        <v>231535.63415999999</v>
      </c>
      <c r="K22" s="460">
        <f>I22/$I$28</f>
        <v>0.22462250057807373</v>
      </c>
      <c r="L22" s="123"/>
      <c r="M22" s="246"/>
      <c r="N22" s="246"/>
      <c r="O22" s="246"/>
      <c r="P22" s="246"/>
      <c r="Q22" s="246"/>
      <c r="R22" s="246"/>
      <c r="S22" s="246"/>
      <c r="T22" s="123"/>
    </row>
    <row r="23" spans="1:20" ht="12.95" customHeight="1">
      <c r="A23" s="660"/>
      <c r="B23" s="661"/>
      <c r="C23" s="413" t="s">
        <v>5</v>
      </c>
      <c r="D23" s="122">
        <v>1570</v>
      </c>
      <c r="E23" s="123">
        <v>19494.842434289509</v>
      </c>
      <c r="F23" s="123">
        <v>207868.66647</v>
      </c>
      <c r="G23" s="124">
        <f t="shared" ref="G23:G27" si="7">E23/$E$28</f>
        <v>0.19394321865976388</v>
      </c>
      <c r="H23" s="125">
        <f t="shared" ref="H23:H27" si="8">(E23-I23)/I23</f>
        <v>9.0076097057062002E-2</v>
      </c>
      <c r="I23" s="126">
        <v>17883.928</v>
      </c>
      <c r="J23" s="126">
        <v>190599.34299999999</v>
      </c>
      <c r="K23" s="461">
        <f t="shared" ref="K23:K27" si="9">I23/$I$28</f>
        <v>0.18490841041362369</v>
      </c>
      <c r="L23" s="123"/>
      <c r="M23" s="246"/>
      <c r="N23" s="246"/>
      <c r="O23" s="246"/>
      <c r="P23" s="246"/>
      <c r="Q23" s="246"/>
      <c r="R23" s="246"/>
      <c r="S23" s="246"/>
      <c r="T23" s="123"/>
    </row>
    <row r="24" spans="1:20" ht="12.95" customHeight="1">
      <c r="A24" s="660"/>
      <c r="B24" s="661"/>
      <c r="C24" s="413" t="s">
        <v>6</v>
      </c>
      <c r="D24" s="122">
        <v>39195</v>
      </c>
      <c r="E24" s="123">
        <v>24647.854693563953</v>
      </c>
      <c r="F24" s="123">
        <v>262813.95726931898</v>
      </c>
      <c r="G24" s="124">
        <f t="shared" si="7"/>
        <v>0.24520763829924122</v>
      </c>
      <c r="H24" s="125">
        <f t="shared" si="8"/>
        <v>6.5243971547685908E-2</v>
      </c>
      <c r="I24" s="126">
        <v>23138.224999999999</v>
      </c>
      <c r="J24" s="126">
        <v>246597.41800000001</v>
      </c>
      <c r="K24" s="461">
        <f t="shared" si="9"/>
        <v>0.23923449057403764</v>
      </c>
      <c r="L24" s="123"/>
      <c r="M24" s="246"/>
      <c r="N24" s="246"/>
      <c r="O24" s="246"/>
      <c r="P24" s="246"/>
      <c r="Q24" s="246"/>
      <c r="R24" s="246"/>
      <c r="S24" s="246"/>
      <c r="T24" s="123"/>
    </row>
    <row r="25" spans="1:20" ht="12.95" customHeight="1">
      <c r="A25" s="660"/>
      <c r="B25" s="661"/>
      <c r="C25" s="413" t="s">
        <v>7</v>
      </c>
      <c r="D25" s="122">
        <v>378547</v>
      </c>
      <c r="E25" s="123">
        <v>33182.943792242993</v>
      </c>
      <c r="F25" s="123">
        <v>353821.49401270103</v>
      </c>
      <c r="G25" s="124">
        <f t="shared" si="7"/>
        <v>0.33011843749780906</v>
      </c>
      <c r="H25" s="125">
        <f t="shared" si="8"/>
        <v>6.8993642153908796E-2</v>
      </c>
      <c r="I25" s="126">
        <v>31041.292000000001</v>
      </c>
      <c r="J25" s="126">
        <v>330824.96000000002</v>
      </c>
      <c r="K25" s="461">
        <f t="shared" si="9"/>
        <v>0.32094716333599271</v>
      </c>
      <c r="L25" s="123"/>
      <c r="M25" s="246"/>
      <c r="N25" s="246"/>
      <c r="O25" s="246"/>
      <c r="P25" s="246"/>
      <c r="Q25" s="246"/>
      <c r="R25" s="246"/>
      <c r="S25" s="246"/>
      <c r="T25" s="123"/>
    </row>
    <row r="26" spans="1:20" ht="12.95" customHeight="1">
      <c r="A26" s="660"/>
      <c r="B26" s="661"/>
      <c r="C26" s="413" t="s">
        <v>112</v>
      </c>
      <c r="D26" s="122">
        <v>31</v>
      </c>
      <c r="E26" s="123">
        <v>1000.557410429895</v>
      </c>
      <c r="F26" s="123">
        <v>10668.69534</v>
      </c>
      <c r="G26" s="124">
        <f t="shared" si="7"/>
        <v>9.9539827155173642E-3</v>
      </c>
      <c r="H26" s="125">
        <f t="shared" si="8"/>
        <v>0.11858864731754802</v>
      </c>
      <c r="I26" s="126">
        <v>894.48199999999997</v>
      </c>
      <c r="J26" s="126">
        <v>9533.0120000000006</v>
      </c>
      <c r="K26" s="461">
        <f t="shared" si="9"/>
        <v>9.2483734425456727E-3</v>
      </c>
      <c r="L26" s="123"/>
      <c r="M26" s="246"/>
      <c r="N26" s="246"/>
      <c r="O26" s="246"/>
      <c r="P26" s="246"/>
      <c r="Q26" s="246"/>
      <c r="R26" s="246"/>
      <c r="S26" s="246"/>
      <c r="T26" s="123"/>
    </row>
    <row r="27" spans="1:20" ht="12.95" customHeight="1">
      <c r="A27" s="660"/>
      <c r="B27" s="661"/>
      <c r="C27" s="413" t="s">
        <v>114</v>
      </c>
      <c r="D27" s="130"/>
      <c r="E27" s="123">
        <v>1976.5896471863337</v>
      </c>
      <c r="F27" s="123">
        <v>21075.884840000002</v>
      </c>
      <c r="G27" s="124">
        <f t="shared" si="7"/>
        <v>1.9663978277178404E-2</v>
      </c>
      <c r="H27" s="125">
        <f t="shared" si="8"/>
        <v>-2.8631753781316785E-2</v>
      </c>
      <c r="I27" s="126">
        <v>2034.8509999999999</v>
      </c>
      <c r="J27" s="126">
        <v>21686.579999999998</v>
      </c>
      <c r="K27" s="461">
        <f t="shared" si="9"/>
        <v>2.1039061655726447E-2</v>
      </c>
      <c r="L27" s="123"/>
      <c r="M27" s="246"/>
      <c r="N27" s="246"/>
      <c r="O27" s="246"/>
      <c r="P27" s="246"/>
      <c r="Q27" s="246"/>
      <c r="R27" s="246"/>
      <c r="S27" s="246"/>
      <c r="T27" s="123"/>
    </row>
    <row r="28" spans="1:20" ht="12.95" customHeight="1">
      <c r="A28" s="660"/>
      <c r="B28" s="661"/>
      <c r="C28" s="375" t="s">
        <v>0</v>
      </c>
      <c r="D28" s="376">
        <v>419486</v>
      </c>
      <c r="E28" s="377">
        <v>100518.29895887963</v>
      </c>
      <c r="F28" s="378">
        <v>1071801.27745202</v>
      </c>
      <c r="G28" s="379">
        <f>SUM(G22:G27)</f>
        <v>0.99999999999999967</v>
      </c>
      <c r="H28" s="380">
        <f>(E28-I28)/I28</f>
        <v>3.9295107761999369E-2</v>
      </c>
      <c r="I28" s="381">
        <v>96717.76400000001</v>
      </c>
      <c r="J28" s="382">
        <v>1030776.94716</v>
      </c>
      <c r="K28" s="462">
        <f>SUM(K22:K27)</f>
        <v>0.99999999999999989</v>
      </c>
      <c r="M28" s="246"/>
      <c r="N28" s="246"/>
      <c r="O28" s="246"/>
      <c r="P28" s="246"/>
      <c r="Q28" s="246"/>
      <c r="R28" s="246"/>
      <c r="S28" s="246"/>
    </row>
    <row r="29" spans="1:20" ht="12.95" customHeight="1">
      <c r="A29" s="662" t="str">
        <f>'3.1'!G6</f>
        <v>I. čtvrtletí</v>
      </c>
      <c r="B29" s="663"/>
      <c r="C29" s="413" t="s">
        <v>4</v>
      </c>
      <c r="D29" s="122">
        <f>D22</f>
        <v>143</v>
      </c>
      <c r="E29" s="123">
        <f>E8+E15+E22</f>
        <v>66299.600478278167</v>
      </c>
      <c r="F29" s="123">
        <f>F8+F15+F22</f>
        <v>706730.01640999992</v>
      </c>
      <c r="G29" s="124">
        <f>E29/$E$35</f>
        <v>0.19266174831485583</v>
      </c>
      <c r="H29" s="125">
        <f>(E29-I29)/I29</f>
        <v>-0.15779540385208421</v>
      </c>
      <c r="I29" s="126">
        <f>I8+I15+I22</f>
        <v>78721.489744321007</v>
      </c>
      <c r="J29" s="126">
        <f>J8+J15+J22</f>
        <v>840233.84219</v>
      </c>
      <c r="K29" s="461">
        <f>I29/$I$35</f>
        <v>0.21454356182306183</v>
      </c>
      <c r="M29" s="246"/>
      <c r="N29" s="246"/>
      <c r="O29" s="246"/>
      <c r="P29" s="246"/>
      <c r="Q29" s="246"/>
      <c r="R29" s="246"/>
      <c r="S29" s="246"/>
    </row>
    <row r="30" spans="1:20" ht="12.95" customHeight="1">
      <c r="A30" s="660"/>
      <c r="B30" s="661"/>
      <c r="C30" s="413" t="s">
        <v>5</v>
      </c>
      <c r="D30" s="122">
        <f t="shared" ref="D30:D33" si="10">D23</f>
        <v>1570</v>
      </c>
      <c r="E30" s="123">
        <f>E9+E16+E23</f>
        <v>67481.248569169751</v>
      </c>
      <c r="F30" s="123">
        <f t="shared" ref="F30" si="11">F9+F16+F23</f>
        <v>719321.33884999994</v>
      </c>
      <c r="G30" s="124">
        <f t="shared" ref="G30:G34" si="12">E30/$E$35</f>
        <v>0.19609553050120054</v>
      </c>
      <c r="H30" s="125">
        <f t="shared" ref="H30:H32" si="13">(E30-I30)/I30</f>
        <v>-2.2417662770653362E-2</v>
      </c>
      <c r="I30" s="126">
        <f>I9+I16+I23</f>
        <v>69028.710932343951</v>
      </c>
      <c r="J30" s="126">
        <f t="shared" ref="J30" si="14">J9+J16+J23</f>
        <v>736794.55481999996</v>
      </c>
      <c r="K30" s="461">
        <f t="shared" ref="K30:K34" si="15">I30/$I$35</f>
        <v>0.18812735327519603</v>
      </c>
      <c r="M30" s="246"/>
      <c r="N30" s="246"/>
      <c r="O30" s="246"/>
      <c r="P30" s="246"/>
      <c r="Q30" s="246"/>
      <c r="R30" s="246"/>
      <c r="S30" s="246"/>
    </row>
    <row r="31" spans="1:20" ht="12.95" customHeight="1">
      <c r="A31" s="660"/>
      <c r="B31" s="661"/>
      <c r="C31" s="413" t="s">
        <v>6</v>
      </c>
      <c r="D31" s="122">
        <f t="shared" si="10"/>
        <v>39195</v>
      </c>
      <c r="E31" s="123">
        <f t="shared" ref="E31:F34" si="16">E10+E17+E24</f>
        <v>84851.074747853636</v>
      </c>
      <c r="F31" s="123">
        <f t="shared" si="16"/>
        <v>904476.88355931907</v>
      </c>
      <c r="G31" s="124">
        <f t="shared" si="12"/>
        <v>0.24657096406896101</v>
      </c>
      <c r="H31" s="125">
        <f t="shared" si="13"/>
        <v>-4.8897909689187925E-2</v>
      </c>
      <c r="I31" s="126">
        <f t="shared" ref="I31:J33" si="17">I10+I17+I24</f>
        <v>89213.424733537307</v>
      </c>
      <c r="J31" s="126">
        <f t="shared" si="17"/>
        <v>952240.4458300001</v>
      </c>
      <c r="K31" s="461">
        <f t="shared" si="15"/>
        <v>0.24313775014842773</v>
      </c>
      <c r="M31" s="246"/>
      <c r="N31" s="246"/>
      <c r="O31" s="246"/>
      <c r="P31" s="246"/>
      <c r="Q31" s="246"/>
      <c r="R31" s="246"/>
      <c r="S31" s="246"/>
    </row>
    <row r="32" spans="1:20" ht="12.95" customHeight="1">
      <c r="A32" s="660"/>
      <c r="B32" s="661"/>
      <c r="C32" s="413" t="s">
        <v>7</v>
      </c>
      <c r="D32" s="122">
        <f t="shared" si="10"/>
        <v>378547</v>
      </c>
      <c r="E32" s="123">
        <f>E11+E18+E25</f>
        <v>115820.89610482848</v>
      </c>
      <c r="F32" s="123">
        <f t="shared" si="16"/>
        <v>1234600.134352701</v>
      </c>
      <c r="G32" s="124">
        <f t="shared" si="12"/>
        <v>0.33656698040375643</v>
      </c>
      <c r="H32" s="125">
        <f t="shared" si="13"/>
        <v>-3.8521072176840955E-2</v>
      </c>
      <c r="I32" s="126">
        <f>I11+I18+I25</f>
        <v>120461.19031131898</v>
      </c>
      <c r="J32" s="126">
        <f t="shared" si="17"/>
        <v>1285776.4166599999</v>
      </c>
      <c r="K32" s="461">
        <f t="shared" si="15"/>
        <v>0.32829882811891892</v>
      </c>
      <c r="M32" s="246"/>
      <c r="N32" s="246"/>
      <c r="O32" s="246"/>
      <c r="P32" s="246"/>
      <c r="Q32" s="246"/>
      <c r="R32" s="246"/>
      <c r="S32" s="246"/>
    </row>
    <row r="33" spans="1:20" ht="12.95" customHeight="1">
      <c r="A33" s="660"/>
      <c r="B33" s="661"/>
      <c r="C33" s="413" t="s">
        <v>112</v>
      </c>
      <c r="D33" s="122">
        <f t="shared" si="10"/>
        <v>31</v>
      </c>
      <c r="E33" s="123">
        <f>E12+E19+E26</f>
        <v>3238.8620868273124</v>
      </c>
      <c r="F33" s="123">
        <f t="shared" si="16"/>
        <v>34631.761709999999</v>
      </c>
      <c r="G33" s="124">
        <f t="shared" si="12"/>
        <v>9.4118943055063499E-3</v>
      </c>
      <c r="H33" s="125">
        <f>(E33-I33)/I33</f>
        <v>0.30894183478179776</v>
      </c>
      <c r="I33" s="126">
        <f>I12+I19+I26</f>
        <v>2474.4125374885239</v>
      </c>
      <c r="J33" s="126">
        <f t="shared" si="17"/>
        <v>26404.310740000001</v>
      </c>
      <c r="K33" s="461">
        <f t="shared" si="15"/>
        <v>6.7436386295106352E-3</v>
      </c>
      <c r="M33" s="246"/>
      <c r="N33" s="246"/>
      <c r="O33" s="246"/>
      <c r="P33" s="246"/>
      <c r="Q33" s="246"/>
      <c r="R33" s="246"/>
      <c r="S33" s="246"/>
    </row>
    <row r="34" spans="1:20" ht="12.95" customHeight="1">
      <c r="A34" s="660"/>
      <c r="B34" s="661"/>
      <c r="C34" s="413" t="s">
        <v>114</v>
      </c>
      <c r="D34" s="122"/>
      <c r="E34" s="123">
        <f t="shared" si="16"/>
        <v>6432.6761597808163</v>
      </c>
      <c r="F34" s="123">
        <f t="shared" si="16"/>
        <v>68571.179530000009</v>
      </c>
      <c r="G34" s="124">
        <f t="shared" si="12"/>
        <v>1.8692882405719903E-2</v>
      </c>
      <c r="H34" s="125">
        <f t="shared" ref="H34" si="18">(E34-I34)/I34</f>
        <v>-8.447382574745177E-2</v>
      </c>
      <c r="I34" s="126">
        <f t="shared" ref="I34:J34" si="19">I13+I20+I27</f>
        <v>7026.2067220880572</v>
      </c>
      <c r="J34" s="126">
        <f t="shared" si="19"/>
        <v>74988.795832799995</v>
      </c>
      <c r="K34" s="461">
        <f t="shared" si="15"/>
        <v>1.9148868004885009E-2</v>
      </c>
      <c r="M34" s="246"/>
      <c r="N34" s="246"/>
      <c r="O34" s="246"/>
      <c r="P34" s="246"/>
      <c r="Q34" s="246"/>
      <c r="R34" s="246"/>
      <c r="S34" s="246"/>
    </row>
    <row r="35" spans="1:20" ht="12.95" customHeight="1">
      <c r="A35" s="660"/>
      <c r="B35" s="661"/>
      <c r="C35" s="375" t="s">
        <v>0</v>
      </c>
      <c r="D35" s="376">
        <f>SUM(D29:D34)</f>
        <v>419486</v>
      </c>
      <c r="E35" s="377">
        <f>SUM(E29:E34)</f>
        <v>344124.35814673814</v>
      </c>
      <c r="F35" s="378">
        <f>SUM(F29:F34)</f>
        <v>3668331.3144120197</v>
      </c>
      <c r="G35" s="379">
        <f>SUM(G29:G34)</f>
        <v>1</v>
      </c>
      <c r="H35" s="380">
        <f>(E35-I35)/I35</f>
        <v>-6.2140900195523964E-2</v>
      </c>
      <c r="I35" s="381">
        <f>SUM(I29:I34)</f>
        <v>366925.43498109776</v>
      </c>
      <c r="J35" s="382">
        <f>SUM(J29:J34)</f>
        <v>3916438.3660728</v>
      </c>
      <c r="K35" s="462">
        <f>SUM(K29:K34)</f>
        <v>1</v>
      </c>
      <c r="M35" s="246"/>
      <c r="N35" s="246"/>
      <c r="O35" s="246"/>
      <c r="P35" s="246"/>
      <c r="Q35" s="246"/>
      <c r="R35" s="246"/>
      <c r="S35" s="246"/>
    </row>
    <row r="36" spans="1:20" ht="20.100000000000001" customHeight="1">
      <c r="A36" s="277"/>
      <c r="B36" s="278"/>
      <c r="C36" s="216"/>
      <c r="D36" s="279"/>
      <c r="E36" s="279"/>
      <c r="F36" s="279"/>
      <c r="G36" s="280"/>
      <c r="H36" s="281"/>
      <c r="I36" s="282"/>
      <c r="J36" s="282"/>
      <c r="K36" s="283"/>
    </row>
    <row r="37" spans="1:20" ht="15" customHeight="1">
      <c r="A37" s="651" t="s">
        <v>67</v>
      </c>
      <c r="B37" s="651"/>
      <c r="C37" s="651"/>
      <c r="D37" s="651"/>
      <c r="E37" s="651"/>
      <c r="F37" s="418"/>
      <c r="G37" s="651" t="s">
        <v>68</v>
      </c>
      <c r="H37" s="651"/>
      <c r="I37" s="651"/>
      <c r="J37" s="651"/>
      <c r="K37" s="651"/>
      <c r="M37" s="247"/>
      <c r="N37" s="247"/>
      <c r="O37" s="247"/>
      <c r="P37" s="247"/>
      <c r="Q37" s="247"/>
      <c r="R37" s="247"/>
      <c r="S37" s="247"/>
    </row>
    <row r="38" spans="1:20" ht="15" customHeight="1">
      <c r="A38" s="652" t="str">
        <f>A29</f>
        <v>I. čtvrtletí</v>
      </c>
      <c r="B38" s="643"/>
      <c r="C38" s="643"/>
      <c r="D38" s="643"/>
      <c r="E38" s="643"/>
      <c r="F38" s="418"/>
      <c r="G38" s="653" t="str">
        <f>A29</f>
        <v>I. čtvrtletí</v>
      </c>
      <c r="H38" s="653"/>
      <c r="I38" s="653"/>
      <c r="J38" s="653"/>
      <c r="K38" s="653"/>
      <c r="M38" s="247"/>
      <c r="N38" s="247"/>
      <c r="O38" s="247"/>
      <c r="P38" s="247"/>
      <c r="Q38" s="247"/>
      <c r="R38" s="247"/>
      <c r="S38" s="247"/>
    </row>
    <row r="39" spans="1:20" ht="15" customHeight="1">
      <c r="A39" s="121"/>
      <c r="B39" s="121"/>
      <c r="C39" s="121"/>
      <c r="D39" s="98"/>
      <c r="E39" s="98"/>
      <c r="F39" s="98"/>
      <c r="G39" s="121"/>
      <c r="H39" s="121"/>
      <c r="I39" s="121"/>
      <c r="J39" s="121"/>
      <c r="K39" s="121"/>
      <c r="M39" s="247"/>
      <c r="N39" s="247"/>
      <c r="O39" s="247"/>
      <c r="P39" s="247"/>
      <c r="Q39" s="247"/>
      <c r="R39" s="247"/>
      <c r="S39" s="247"/>
      <c r="T39" s="247"/>
    </row>
    <row r="40" spans="1:20" ht="15" customHeight="1">
      <c r="A40" s="121"/>
      <c r="B40" s="121"/>
      <c r="C40" s="121"/>
      <c r="D40" s="98"/>
      <c r="E40" s="98"/>
      <c r="F40" s="98"/>
      <c r="G40" s="121"/>
      <c r="H40" s="121"/>
      <c r="I40" s="121"/>
      <c r="J40" s="121"/>
      <c r="K40" s="121"/>
    </row>
    <row r="41" spans="1:20" ht="15" customHeight="1">
      <c r="A41" s="121"/>
      <c r="B41" s="121"/>
      <c r="C41" s="121"/>
      <c r="D41" s="98"/>
      <c r="E41" s="98"/>
      <c r="F41" s="98"/>
      <c r="G41" s="121"/>
      <c r="H41" s="121"/>
      <c r="I41" s="121"/>
      <c r="J41" s="121"/>
      <c r="K41" s="121"/>
    </row>
    <row r="42" spans="1:20" ht="15" customHeight="1">
      <c r="A42" s="121"/>
      <c r="B42" s="121"/>
      <c r="C42" s="121">
        <f>E4</f>
        <v>2020</v>
      </c>
      <c r="D42" s="121">
        <f>I4</f>
        <v>2019</v>
      </c>
      <c r="E42" s="98"/>
      <c r="F42" s="98"/>
      <c r="G42" s="98"/>
      <c r="H42" s="121"/>
      <c r="I42" s="121">
        <f>E4</f>
        <v>2020</v>
      </c>
      <c r="J42" s="121">
        <f>I4</f>
        <v>2019</v>
      </c>
      <c r="K42" s="121"/>
    </row>
    <row r="43" spans="1:20" ht="15" customHeight="1">
      <c r="A43" s="121"/>
      <c r="B43" s="121" t="str">
        <f>A8</f>
        <v>Leden</v>
      </c>
      <c r="C43" s="95">
        <f>E14</f>
        <v>136917.21535539071</v>
      </c>
      <c r="D43" s="95">
        <f>I14</f>
        <v>154094.52315426135</v>
      </c>
      <c r="E43" s="98"/>
      <c r="F43" s="98"/>
      <c r="G43" s="98"/>
      <c r="H43" s="121" t="str">
        <f>A8</f>
        <v>Leden</v>
      </c>
      <c r="I43" s="250">
        <f>E14/E35</f>
        <v>0.39787132794885682</v>
      </c>
      <c r="J43" s="250">
        <f>I14/I35</f>
        <v>0.41996141031269624</v>
      </c>
      <c r="K43" s="121"/>
    </row>
    <row r="44" spans="1:20" ht="15" customHeight="1">
      <c r="A44" s="121"/>
      <c r="B44" s="121" t="str">
        <f>A15</f>
        <v>Únor</v>
      </c>
      <c r="C44" s="95">
        <f>E21</f>
        <v>106688.84383246783</v>
      </c>
      <c r="D44" s="95">
        <f>I21</f>
        <v>116113.14782683644</v>
      </c>
      <c r="E44" s="98"/>
      <c r="F44" s="98"/>
      <c r="G44" s="98"/>
      <c r="H44" s="121" t="str">
        <f>A15</f>
        <v>Únor</v>
      </c>
      <c r="I44" s="250">
        <f>E21/E35</f>
        <v>0.31002991013781889</v>
      </c>
      <c r="J44" s="250">
        <f>I21/I35</f>
        <v>0.31644889330939413</v>
      </c>
      <c r="K44" s="121"/>
    </row>
    <row r="45" spans="1:20" ht="15" customHeight="1">
      <c r="A45" s="121"/>
      <c r="B45" s="121" t="str">
        <f>A22</f>
        <v>Březen</v>
      </c>
      <c r="C45" s="95">
        <f>E28</f>
        <v>100518.29895887963</v>
      </c>
      <c r="D45" s="95">
        <f>I28</f>
        <v>96717.76400000001</v>
      </c>
      <c r="E45" s="98"/>
      <c r="F45" s="98"/>
      <c r="G45" s="98"/>
      <c r="H45" s="121" t="str">
        <f>A22</f>
        <v>Březen</v>
      </c>
      <c r="I45" s="250">
        <f>E28/E35</f>
        <v>0.2920987619133244</v>
      </c>
      <c r="J45" s="250">
        <f>I28/I35</f>
        <v>0.26358969637790969</v>
      </c>
      <c r="K45" s="121"/>
    </row>
    <row r="46" spans="1:20" ht="15" customHeight="1">
      <c r="A46" s="121"/>
      <c r="B46" s="121"/>
      <c r="C46" s="95">
        <f>SUM(C43:C45)</f>
        <v>344124.35814673814</v>
      </c>
      <c r="D46" s="95">
        <f>SUM(D43:D45)</f>
        <v>366925.43498109782</v>
      </c>
      <c r="E46" s="121"/>
      <c r="F46" s="121"/>
      <c r="G46" s="121"/>
      <c r="H46" s="121"/>
      <c r="I46" s="158">
        <f>SUM(I43:I45)</f>
        <v>1</v>
      </c>
      <c r="J46" s="158">
        <f>SUM(J43:J45)</f>
        <v>1</v>
      </c>
      <c r="K46" s="121"/>
    </row>
    <row r="47" spans="1:20" ht="15" customHeight="1">
      <c r="A47" s="121"/>
      <c r="B47" s="121"/>
      <c r="C47" s="121"/>
      <c r="D47" s="121"/>
      <c r="E47" s="121"/>
      <c r="F47" s="121"/>
      <c r="G47" s="121"/>
      <c r="H47" s="121"/>
      <c r="I47" s="121"/>
      <c r="J47" s="121"/>
      <c r="K47" s="121"/>
    </row>
    <row r="48" spans="1:20" ht="15" customHeight="1">
      <c r="A48" s="121"/>
      <c r="B48" s="121"/>
      <c r="C48" s="121"/>
      <c r="D48" s="121"/>
      <c r="E48" s="121"/>
      <c r="F48" s="121"/>
      <c r="G48" s="121"/>
      <c r="H48" s="121"/>
      <c r="I48" s="121"/>
      <c r="J48" s="121"/>
      <c r="K48" s="121"/>
    </row>
    <row r="49" spans="1:11" ht="15" customHeight="1">
      <c r="A49" s="121"/>
      <c r="B49" s="121"/>
      <c r="C49" s="121"/>
      <c r="D49" s="121"/>
      <c r="E49" s="121"/>
      <c r="F49" s="121"/>
      <c r="G49" s="121"/>
      <c r="H49" s="121"/>
      <c r="I49" s="121"/>
      <c r="J49" s="121"/>
      <c r="K49" s="121"/>
    </row>
    <row r="50" spans="1:11" ht="15" customHeight="1">
      <c r="A50" s="121"/>
      <c r="B50" s="121"/>
      <c r="C50" s="121"/>
      <c r="D50" s="121"/>
      <c r="E50" s="121"/>
      <c r="F50" s="121"/>
      <c r="G50" s="121"/>
      <c r="H50" s="121"/>
      <c r="I50" s="121"/>
      <c r="J50" s="121"/>
      <c r="K50" s="121"/>
    </row>
    <row r="51" spans="1:11" ht="15" customHeight="1">
      <c r="A51" s="121"/>
      <c r="B51" s="121"/>
      <c r="C51" s="121"/>
      <c r="D51" s="121"/>
      <c r="E51" s="121"/>
      <c r="F51" s="121"/>
      <c r="G51" s="121"/>
      <c r="H51" s="121"/>
      <c r="I51" s="121"/>
      <c r="J51" s="121"/>
      <c r="K51" s="121"/>
    </row>
    <row r="52" spans="1:11" ht="15" customHeight="1">
      <c r="A52" s="121"/>
      <c r="B52" s="121"/>
      <c r="C52" s="121"/>
      <c r="D52" s="121"/>
      <c r="E52" s="121"/>
      <c r="F52" s="121"/>
      <c r="G52" s="121"/>
      <c r="H52" s="121"/>
      <c r="I52" s="121"/>
      <c r="J52" s="121"/>
      <c r="K52" s="121"/>
    </row>
    <row r="53" spans="1:11" ht="15" customHeight="1">
      <c r="A53" s="121"/>
      <c r="B53" s="121"/>
      <c r="C53" s="121"/>
      <c r="D53" s="121"/>
      <c r="E53" s="121"/>
      <c r="F53" s="121"/>
      <c r="G53" s="121"/>
      <c r="H53" s="121"/>
      <c r="I53" s="121"/>
      <c r="J53" s="121"/>
      <c r="K53" s="121"/>
    </row>
    <row r="54" spans="1:11" ht="15" customHeight="1">
      <c r="A54" s="121"/>
      <c r="B54" s="121"/>
      <c r="C54" s="121"/>
      <c r="D54" s="121"/>
      <c r="E54" s="121"/>
      <c r="F54" s="121"/>
      <c r="G54" s="121"/>
      <c r="H54" s="121"/>
      <c r="I54" s="121"/>
      <c r="J54" s="121"/>
      <c r="K54" s="121"/>
    </row>
    <row r="55" spans="1:11" ht="15" customHeight="1">
      <c r="A55" s="121"/>
      <c r="B55" s="121"/>
      <c r="C55" s="121"/>
      <c r="D55" s="121"/>
      <c r="E55" s="121"/>
      <c r="F55" s="121"/>
      <c r="G55" s="121"/>
      <c r="H55" s="121"/>
      <c r="I55" s="121"/>
      <c r="J55" s="121"/>
      <c r="K55" s="121"/>
    </row>
    <row r="56" spans="1:11" ht="15" customHeight="1">
      <c r="A56" s="121"/>
      <c r="B56" s="121"/>
      <c r="C56" s="121"/>
      <c r="D56" s="121"/>
      <c r="E56" s="121"/>
      <c r="F56" s="121"/>
      <c r="G56" s="121"/>
      <c r="H56" s="121"/>
      <c r="I56" s="121"/>
      <c r="J56" s="121"/>
      <c r="K56" s="121"/>
    </row>
    <row r="57" spans="1:11" ht="15" customHeight="1">
      <c r="A57" s="121"/>
      <c r="B57" s="121"/>
      <c r="C57" s="121"/>
      <c r="D57" s="121"/>
      <c r="E57" s="121"/>
      <c r="F57" s="121"/>
      <c r="G57" s="121"/>
      <c r="H57" s="121"/>
      <c r="I57" s="121"/>
      <c r="J57" s="121"/>
      <c r="K57" s="121"/>
    </row>
    <row r="58" spans="1:11" ht="15" customHeight="1">
      <c r="A58" s="121"/>
      <c r="B58" s="121"/>
      <c r="C58" s="121"/>
      <c r="D58" s="121"/>
      <c r="E58" s="121"/>
      <c r="F58" s="121"/>
      <c r="G58" s="121"/>
      <c r="H58" s="121"/>
      <c r="I58" s="121"/>
      <c r="J58" s="121"/>
      <c r="K58" s="121"/>
    </row>
    <row r="59" spans="1:11" ht="15" customHeight="1">
      <c r="A59" s="121"/>
      <c r="B59" s="121"/>
      <c r="C59" s="121"/>
      <c r="D59" s="121"/>
      <c r="E59" s="121"/>
      <c r="F59" s="121"/>
      <c r="G59" s="121"/>
      <c r="H59" s="121"/>
      <c r="I59" s="121"/>
      <c r="J59" s="121"/>
      <c r="K59" s="121"/>
    </row>
    <row r="60" spans="1:11" ht="15" customHeight="1">
      <c r="A60" s="121"/>
      <c r="B60" s="121"/>
      <c r="C60" s="121"/>
      <c r="D60" s="121"/>
      <c r="E60" s="121"/>
      <c r="F60" s="121"/>
      <c r="G60" s="121"/>
      <c r="H60" s="121"/>
      <c r="I60" s="121"/>
      <c r="J60" s="121"/>
      <c r="K60" s="121"/>
    </row>
    <row r="61" spans="1:11" ht="15" customHeight="1">
      <c r="A61" s="121"/>
      <c r="B61" s="121"/>
      <c r="C61" s="121"/>
      <c r="D61" s="121"/>
      <c r="E61" s="121"/>
      <c r="F61" s="121"/>
      <c r="G61" s="121"/>
      <c r="H61" s="121"/>
      <c r="I61" s="121"/>
      <c r="J61" s="121"/>
      <c r="K61" s="121"/>
    </row>
    <row r="62" spans="1:11" ht="15" customHeight="1">
      <c r="A62" s="121"/>
      <c r="B62" s="121"/>
      <c r="C62" s="121"/>
      <c r="D62" s="121"/>
      <c r="E62" s="121"/>
      <c r="F62" s="121"/>
      <c r="G62" s="121"/>
      <c r="H62" s="121"/>
      <c r="I62" s="121"/>
      <c r="J62" s="121"/>
      <c r="K62" s="121"/>
    </row>
    <row r="63" spans="1:11" ht="15" customHeight="1">
      <c r="A63" s="121"/>
      <c r="B63" s="121"/>
      <c r="C63" s="121"/>
      <c r="D63" s="121"/>
      <c r="E63" s="121"/>
      <c r="F63" s="121"/>
      <c r="G63" s="121"/>
      <c r="H63" s="121"/>
      <c r="I63" s="121"/>
      <c r="J63" s="121"/>
      <c r="K63" s="121"/>
    </row>
    <row r="64" spans="1:11" ht="15" customHeight="1">
      <c r="A64" s="121"/>
      <c r="B64" s="121"/>
      <c r="C64" s="121"/>
      <c r="D64" s="121"/>
      <c r="E64" s="121"/>
      <c r="F64" s="121"/>
      <c r="G64" s="121"/>
      <c r="H64" s="121"/>
      <c r="I64" s="121"/>
      <c r="J64" s="121"/>
      <c r="K64" s="121"/>
    </row>
    <row r="65" spans="1:11" ht="15" customHeight="1">
      <c r="A65" s="121"/>
      <c r="B65" s="121"/>
      <c r="C65" s="121"/>
      <c r="D65" s="121"/>
      <c r="E65" s="121"/>
      <c r="F65" s="121"/>
      <c r="G65" s="121"/>
      <c r="H65" s="121"/>
      <c r="I65" s="121"/>
      <c r="J65" s="121"/>
      <c r="K65" s="121"/>
    </row>
    <row r="66" spans="1:11" ht="15" customHeight="1">
      <c r="A66" s="121"/>
      <c r="B66" s="121"/>
      <c r="C66" s="121"/>
      <c r="D66" s="121"/>
      <c r="E66" s="121"/>
      <c r="F66" s="121"/>
      <c r="G66" s="121"/>
      <c r="H66" s="121"/>
      <c r="I66" s="121"/>
      <c r="J66" s="121"/>
      <c r="K66" s="121"/>
    </row>
    <row r="67" spans="1:11" ht="15" customHeight="1">
      <c r="A67" s="121"/>
      <c r="B67" s="121"/>
      <c r="C67" s="121"/>
      <c r="D67" s="121"/>
      <c r="E67" s="121"/>
      <c r="F67" s="121"/>
      <c r="G67" s="121"/>
      <c r="H67" s="121"/>
      <c r="I67" s="121"/>
      <c r="J67" s="121"/>
      <c r="K67" s="121"/>
    </row>
    <row r="68" spans="1:11" ht="15" customHeight="1">
      <c r="A68" s="121"/>
      <c r="B68" s="121"/>
      <c r="C68" s="121"/>
      <c r="D68" s="121"/>
      <c r="E68" s="121"/>
      <c r="F68" s="121"/>
      <c r="G68" s="121"/>
      <c r="H68" s="121"/>
      <c r="I68" s="121"/>
      <c r="J68" s="121"/>
      <c r="K68" s="121"/>
    </row>
    <row r="69" spans="1:11" ht="15" customHeight="1">
      <c r="A69" s="121"/>
      <c r="B69" s="121"/>
      <c r="C69" s="121"/>
      <c r="D69" s="121"/>
      <c r="E69" s="121"/>
      <c r="F69" s="121"/>
      <c r="G69" s="121"/>
      <c r="H69" s="121"/>
      <c r="I69" s="121"/>
      <c r="J69" s="121"/>
      <c r="K69" s="121"/>
    </row>
    <row r="70" spans="1:11" ht="15" customHeight="1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</row>
    <row r="71" spans="1:11" ht="15" customHeight="1">
      <c r="A71" s="121"/>
      <c r="B71" s="121"/>
      <c r="C71" s="121"/>
      <c r="D71" s="121"/>
      <c r="E71" s="121"/>
      <c r="F71" s="121"/>
      <c r="G71" s="121"/>
      <c r="H71" s="121"/>
      <c r="I71" s="121"/>
      <c r="J71" s="121"/>
      <c r="K71" s="121"/>
    </row>
    <row r="72" spans="1:11" ht="15" customHeight="1">
      <c r="A72" s="121"/>
      <c r="B72" s="121"/>
      <c r="C72" s="121"/>
      <c r="D72" s="121"/>
      <c r="E72" s="121"/>
      <c r="F72" s="121"/>
      <c r="G72" s="121"/>
      <c r="H72" s="121"/>
      <c r="I72" s="121"/>
      <c r="J72" s="121"/>
      <c r="K72" s="121"/>
    </row>
    <row r="73" spans="1:11" ht="15" customHeight="1">
      <c r="A73" s="121"/>
      <c r="B73" s="121"/>
      <c r="C73" s="121"/>
      <c r="D73" s="121"/>
      <c r="E73" s="121"/>
      <c r="F73" s="121"/>
      <c r="G73" s="121"/>
      <c r="H73" s="121"/>
      <c r="I73" s="121"/>
      <c r="J73" s="121"/>
      <c r="K73" s="121"/>
    </row>
    <row r="74" spans="1:11" ht="15" customHeight="1">
      <c r="A74" s="121"/>
      <c r="B74" s="121"/>
      <c r="C74" s="121"/>
      <c r="D74" s="121"/>
      <c r="E74" s="121"/>
      <c r="F74" s="121"/>
      <c r="G74" s="121"/>
      <c r="H74" s="121"/>
      <c r="I74" s="121"/>
      <c r="J74" s="121"/>
      <c r="K74" s="121"/>
    </row>
    <row r="75" spans="1:11" ht="15" customHeight="1">
      <c r="A75" s="121"/>
      <c r="B75" s="121"/>
      <c r="C75" s="121"/>
      <c r="D75" s="121"/>
      <c r="E75" s="121"/>
      <c r="F75" s="121"/>
      <c r="G75" s="121"/>
      <c r="H75" s="121"/>
      <c r="I75" s="121"/>
      <c r="J75" s="121"/>
      <c r="K75" s="121"/>
    </row>
    <row r="76" spans="1:11" ht="15" customHeight="1">
      <c r="A76" s="121"/>
      <c r="B76" s="121"/>
      <c r="C76" s="121"/>
      <c r="D76" s="121"/>
      <c r="E76" s="121"/>
      <c r="F76" s="121"/>
      <c r="G76" s="121"/>
      <c r="H76" s="121"/>
      <c r="I76" s="121"/>
      <c r="J76" s="121"/>
      <c r="K76" s="121"/>
    </row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mergeCells count="19">
    <mergeCell ref="G37:K37"/>
    <mergeCell ref="A38:E38"/>
    <mergeCell ref="G38:K38"/>
    <mergeCell ref="A7:B7"/>
    <mergeCell ref="A8:B14"/>
    <mergeCell ref="A15:B21"/>
    <mergeCell ref="A22:B28"/>
    <mergeCell ref="A29:B35"/>
    <mergeCell ref="A37:E37"/>
    <mergeCell ref="A1:K1"/>
    <mergeCell ref="A2:C2"/>
    <mergeCell ref="A3:D3"/>
    <mergeCell ref="E4:G4"/>
    <mergeCell ref="I4:K4"/>
    <mergeCell ref="E5:F6"/>
    <mergeCell ref="G5:G6"/>
    <mergeCell ref="I5:J6"/>
    <mergeCell ref="K5:K6"/>
    <mergeCell ref="H5:H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5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U93"/>
  <sheetViews>
    <sheetView showGridLines="0" zoomScaleNormal="100" zoomScaleSheetLayoutView="100" workbookViewId="0">
      <selection sqref="A1:K1"/>
    </sheetView>
  </sheetViews>
  <sheetFormatPr defaultColWidth="9.140625" defaultRowHeight="12.75"/>
  <cols>
    <col min="1" max="1" width="9.42578125" style="241" customWidth="1"/>
    <col min="2" max="2" width="3.85546875" style="241" customWidth="1"/>
    <col min="3" max="11" width="9.5703125" style="241" customWidth="1"/>
    <col min="12" max="13" width="9.140625" style="241"/>
    <col min="14" max="14" width="11.140625" style="241" customWidth="1"/>
    <col min="15" max="16384" width="9.140625" style="241"/>
  </cols>
  <sheetData>
    <row r="1" spans="1:21" s="242" customFormat="1" ht="15.75">
      <c r="A1" s="642" t="s">
        <v>282</v>
      </c>
      <c r="B1" s="642"/>
      <c r="C1" s="642"/>
      <c r="D1" s="642"/>
      <c r="E1" s="642"/>
      <c r="F1" s="642"/>
      <c r="G1" s="642"/>
      <c r="H1" s="642"/>
      <c r="I1" s="642"/>
      <c r="J1" s="642"/>
      <c r="K1" s="642"/>
    </row>
    <row r="2" spans="1:21" ht="6" customHeight="1">
      <c r="A2" s="664"/>
      <c r="B2" s="664"/>
      <c r="C2" s="664"/>
      <c r="D2" s="243"/>
      <c r="E2" s="243"/>
      <c r="F2" s="244"/>
      <c r="G2" s="245"/>
      <c r="H2" s="245"/>
      <c r="I2" s="245"/>
      <c r="J2" s="103"/>
      <c r="K2" s="103"/>
    </row>
    <row r="3" spans="1:21" ht="12.95" customHeight="1">
      <c r="A3" s="670" t="s">
        <v>106</v>
      </c>
      <c r="B3" s="670"/>
      <c r="C3" s="670"/>
      <c r="D3" s="671"/>
      <c r="E3" s="454"/>
      <c r="F3" s="455"/>
      <c r="G3" s="309"/>
      <c r="H3" s="310"/>
      <c r="I3" s="456"/>
      <c r="J3" s="457"/>
      <c r="K3" s="457"/>
    </row>
    <row r="4" spans="1:21" ht="24.95" customHeight="1">
      <c r="A4" s="301"/>
      <c r="B4" s="301"/>
      <c r="C4" s="301"/>
      <c r="D4" s="311"/>
      <c r="E4" s="672">
        <f>'3.1'!D4</f>
        <v>2020</v>
      </c>
      <c r="F4" s="682"/>
      <c r="G4" s="683"/>
      <c r="H4" s="312"/>
      <c r="I4" s="675">
        <f>E4-1</f>
        <v>2019</v>
      </c>
      <c r="J4" s="684"/>
      <c r="K4" s="684"/>
    </row>
    <row r="5" spans="1:21" ht="24.95" customHeight="1">
      <c r="A5" s="458"/>
      <c r="B5" s="313"/>
      <c r="C5" s="314"/>
      <c r="D5" s="315"/>
      <c r="E5" s="677" t="s">
        <v>67</v>
      </c>
      <c r="F5" s="678"/>
      <c r="G5" s="668" t="s">
        <v>37</v>
      </c>
      <c r="H5" s="650" t="s">
        <v>286</v>
      </c>
      <c r="I5" s="680" t="s">
        <v>67</v>
      </c>
      <c r="J5" s="666"/>
      <c r="K5" s="666" t="s">
        <v>37</v>
      </c>
    </row>
    <row r="6" spans="1:21" ht="18" customHeight="1">
      <c r="A6" s="459"/>
      <c r="B6" s="316"/>
      <c r="C6" s="316"/>
      <c r="D6" s="317"/>
      <c r="E6" s="679"/>
      <c r="F6" s="667"/>
      <c r="G6" s="669"/>
      <c r="H6" s="650"/>
      <c r="I6" s="681"/>
      <c r="J6" s="665"/>
      <c r="K6" s="665"/>
    </row>
    <row r="7" spans="1:21" ht="22.5" customHeight="1">
      <c r="A7" s="648" t="s">
        <v>225</v>
      </c>
      <c r="B7" s="649"/>
      <c r="C7" s="318" t="s">
        <v>252</v>
      </c>
      <c r="D7" s="319" t="s">
        <v>226</v>
      </c>
      <c r="E7" s="416" t="s">
        <v>294</v>
      </c>
      <c r="F7" s="417" t="s">
        <v>289</v>
      </c>
      <c r="G7" s="414" t="s">
        <v>295</v>
      </c>
      <c r="H7" s="415" t="s">
        <v>295</v>
      </c>
      <c r="I7" s="338" t="s">
        <v>296</v>
      </c>
      <c r="J7" s="404" t="s">
        <v>289</v>
      </c>
      <c r="K7" s="404" t="s">
        <v>295</v>
      </c>
    </row>
    <row r="8" spans="1:21" ht="12.95" customHeight="1">
      <c r="A8" s="654" t="str">
        <f>'3.1'!D6</f>
        <v>Leden</v>
      </c>
      <c r="B8" s="655"/>
      <c r="C8" s="413" t="s">
        <v>4</v>
      </c>
      <c r="D8" s="127">
        <v>1254</v>
      </c>
      <c r="E8" s="123">
        <v>344772.72000000003</v>
      </c>
      <c r="F8" s="123">
        <v>3676841.5910500009</v>
      </c>
      <c r="G8" s="128">
        <f t="shared" ref="G8:G13" si="0">E8/$E$14</f>
        <v>0.36110986619858171</v>
      </c>
      <c r="H8" s="129">
        <f>(E8-I8)/I8</f>
        <v>-2.9561616215124282E-2</v>
      </c>
      <c r="I8" s="126">
        <v>355275.23000000004</v>
      </c>
      <c r="J8" s="126">
        <v>3798394.9478799999</v>
      </c>
      <c r="K8" s="460">
        <f>I8/$I$14</f>
        <v>0.35054307997788581</v>
      </c>
      <c r="M8" s="246"/>
      <c r="N8" s="246"/>
      <c r="O8" s="246"/>
      <c r="P8" s="246"/>
      <c r="Q8" s="246"/>
      <c r="R8" s="246"/>
      <c r="S8" s="246"/>
      <c r="T8" s="246"/>
      <c r="U8" s="246"/>
    </row>
    <row r="9" spans="1:21" ht="12.95" customHeight="1">
      <c r="A9" s="656"/>
      <c r="B9" s="657"/>
      <c r="C9" s="413" t="s">
        <v>5</v>
      </c>
      <c r="D9" s="122">
        <v>4538</v>
      </c>
      <c r="E9" s="123">
        <v>89368.608999999997</v>
      </c>
      <c r="F9" s="123">
        <v>953073.85950999963</v>
      </c>
      <c r="G9" s="124">
        <f t="shared" si="0"/>
        <v>9.3603364089662786E-2</v>
      </c>
      <c r="H9" s="125">
        <f t="shared" ref="H9:H12" si="1">(E9-I9)/I9</f>
        <v>-7.5695233161911152E-2</v>
      </c>
      <c r="I9" s="126">
        <v>96687.383000000002</v>
      </c>
      <c r="J9" s="126">
        <v>1033725.4057700002</v>
      </c>
      <c r="K9" s="461">
        <f t="shared" ref="K9:K13" si="2">I9/$I$14</f>
        <v>9.5399538638878567E-2</v>
      </c>
      <c r="L9" s="247"/>
      <c r="M9" s="246"/>
      <c r="N9" s="246"/>
      <c r="O9" s="246"/>
      <c r="P9" s="246"/>
      <c r="Q9" s="246"/>
      <c r="R9" s="246"/>
      <c r="S9" s="246"/>
    </row>
    <row r="10" spans="1:21" ht="12.95" customHeight="1">
      <c r="A10" s="656"/>
      <c r="B10" s="657"/>
      <c r="C10" s="413" t="s">
        <v>6</v>
      </c>
      <c r="D10" s="122">
        <v>155689</v>
      </c>
      <c r="E10" s="123">
        <v>166583.47099999999</v>
      </c>
      <c r="F10" s="123">
        <v>1776534.2707799999</v>
      </c>
      <c r="G10" s="124">
        <f t="shared" si="0"/>
        <v>0.17447707267473281</v>
      </c>
      <c r="H10" s="125">
        <f t="shared" si="1"/>
        <v>-0.1951985136923941</v>
      </c>
      <c r="I10" s="126">
        <v>206987.03200000001</v>
      </c>
      <c r="J10" s="126">
        <v>2212981.4212400001</v>
      </c>
      <c r="K10" s="461">
        <f t="shared" si="2"/>
        <v>0.20423003234073256</v>
      </c>
      <c r="L10" s="247"/>
      <c r="M10" s="246"/>
      <c r="N10" s="246"/>
      <c r="O10" s="246"/>
      <c r="P10" s="246"/>
      <c r="Q10" s="246"/>
      <c r="R10" s="246"/>
      <c r="S10" s="246"/>
    </row>
    <row r="11" spans="1:21" ht="12.95" customHeight="1">
      <c r="A11" s="656"/>
      <c r="B11" s="657"/>
      <c r="C11" s="413" t="s">
        <v>7</v>
      </c>
      <c r="D11" s="122">
        <v>2129638</v>
      </c>
      <c r="E11" s="123">
        <v>335604.60000000003</v>
      </c>
      <c r="F11" s="123">
        <v>3579068</v>
      </c>
      <c r="G11" s="124">
        <f t="shared" si="0"/>
        <v>0.35150731241621597</v>
      </c>
      <c r="H11" s="125">
        <f t="shared" si="1"/>
        <v>1.4533691216574491E-2</v>
      </c>
      <c r="I11" s="126">
        <v>330796.89999999997</v>
      </c>
      <c r="J11" s="126">
        <v>3536686.8999999994</v>
      </c>
      <c r="K11" s="461">
        <f t="shared" si="2"/>
        <v>0.32639079333827092</v>
      </c>
      <c r="L11" s="247"/>
      <c r="M11" s="246"/>
      <c r="N11" s="246"/>
      <c r="O11" s="246"/>
      <c r="P11" s="246"/>
      <c r="Q11" s="246"/>
      <c r="R11" s="246"/>
      <c r="S11" s="246"/>
    </row>
    <row r="12" spans="1:21" ht="12.95" customHeight="1">
      <c r="A12" s="656"/>
      <c r="B12" s="657"/>
      <c r="C12" s="413" t="s">
        <v>112</v>
      </c>
      <c r="D12" s="122">
        <v>187</v>
      </c>
      <c r="E12" s="123">
        <v>6251.5660000000007</v>
      </c>
      <c r="F12" s="123">
        <v>66670.044410000002</v>
      </c>
      <c r="G12" s="124">
        <f t="shared" si="0"/>
        <v>6.5477981024473246E-3</v>
      </c>
      <c r="H12" s="125">
        <f t="shared" si="1"/>
        <v>0.11224608889904227</v>
      </c>
      <c r="I12" s="126">
        <v>5620.6679999999988</v>
      </c>
      <c r="J12" s="126">
        <v>60092.877010000004</v>
      </c>
      <c r="K12" s="461">
        <f t="shared" si="2"/>
        <v>5.5458025380861553E-3</v>
      </c>
      <c r="L12" s="247"/>
      <c r="M12" s="246"/>
      <c r="N12" s="246"/>
      <c r="O12" s="246"/>
      <c r="P12" s="246"/>
      <c r="Q12" s="246"/>
      <c r="R12" s="246"/>
      <c r="S12" s="246"/>
    </row>
    <row r="13" spans="1:21" ht="12.95" customHeight="1">
      <c r="A13" s="656"/>
      <c r="B13" s="657"/>
      <c r="C13" s="413" t="s">
        <v>114</v>
      </c>
      <c r="D13" s="130"/>
      <c r="E13" s="123">
        <v>12177.550097708554</v>
      </c>
      <c r="F13" s="123">
        <v>129867.90999999999</v>
      </c>
      <c r="G13" s="124">
        <f t="shared" si="0"/>
        <v>1.2754586518359288E-2</v>
      </c>
      <c r="H13" s="125">
        <f>(E13-I13)/I13</f>
        <v>-0.32840451174377377</v>
      </c>
      <c r="I13" s="126">
        <v>18132.269067690031</v>
      </c>
      <c r="J13" s="126">
        <v>193859.56987000001</v>
      </c>
      <c r="K13" s="461">
        <f t="shared" si="2"/>
        <v>1.7890753166146176E-2</v>
      </c>
      <c r="L13" s="247"/>
      <c r="M13" s="246"/>
      <c r="N13" s="246"/>
      <c r="O13" s="246"/>
      <c r="P13" s="246"/>
      <c r="Q13" s="246"/>
      <c r="R13" s="246"/>
      <c r="S13" s="246"/>
    </row>
    <row r="14" spans="1:21" ht="12.95" customHeight="1">
      <c r="A14" s="658"/>
      <c r="B14" s="659"/>
      <c r="C14" s="375" t="s">
        <v>0</v>
      </c>
      <c r="D14" s="376">
        <v>2291306</v>
      </c>
      <c r="E14" s="377">
        <v>954758.51609770872</v>
      </c>
      <c r="F14" s="378">
        <v>10182055.67575</v>
      </c>
      <c r="G14" s="379">
        <f>SUM(G8:G13)</f>
        <v>0.99999999999999989</v>
      </c>
      <c r="H14" s="380">
        <f>(E14-I14)/I14</f>
        <v>-5.7958555489481693E-2</v>
      </c>
      <c r="I14" s="381">
        <v>1013499.4820676899</v>
      </c>
      <c r="J14" s="382">
        <v>10835741.121770002</v>
      </c>
      <c r="K14" s="462">
        <f>SUM(K8:K13)</f>
        <v>1.0000000000000002</v>
      </c>
      <c r="L14" s="247"/>
      <c r="M14" s="246"/>
      <c r="N14" s="246"/>
      <c r="O14" s="246"/>
      <c r="P14" s="246"/>
      <c r="Q14" s="246"/>
      <c r="R14" s="246"/>
      <c r="S14" s="246"/>
    </row>
    <row r="15" spans="1:21" ht="12.95" customHeight="1">
      <c r="A15" s="654" t="str">
        <f>'3.1'!E6</f>
        <v>Únor</v>
      </c>
      <c r="B15" s="655"/>
      <c r="C15" s="413" t="s">
        <v>4</v>
      </c>
      <c r="D15" s="127">
        <v>1258</v>
      </c>
      <c r="E15" s="123">
        <v>294963.24299999996</v>
      </c>
      <c r="F15" s="123">
        <v>3146106.6256599999</v>
      </c>
      <c r="G15" s="128">
        <f>E15/$E$21</f>
        <v>0.38544086850383918</v>
      </c>
      <c r="H15" s="129">
        <f>(E15-I15)/I15</f>
        <v>-1.3175811525584219E-2</v>
      </c>
      <c r="I15" s="126">
        <v>298901.51299999992</v>
      </c>
      <c r="J15" s="126">
        <v>3193342.1078699999</v>
      </c>
      <c r="K15" s="460">
        <f>I15/$I$21</f>
        <v>0.3732284161181777</v>
      </c>
      <c r="L15" s="247"/>
      <c r="M15" s="246"/>
      <c r="N15" s="246"/>
      <c r="O15" s="246"/>
      <c r="P15" s="246"/>
      <c r="Q15" s="246"/>
      <c r="R15" s="246"/>
      <c r="S15" s="246"/>
    </row>
    <row r="16" spans="1:21" ht="12.95" customHeight="1">
      <c r="A16" s="656"/>
      <c r="B16" s="657"/>
      <c r="C16" s="413" t="s">
        <v>5</v>
      </c>
      <c r="D16" s="122">
        <v>4534</v>
      </c>
      <c r="E16" s="123">
        <v>70588.828999999998</v>
      </c>
      <c r="F16" s="123">
        <v>752906.90502999967</v>
      </c>
      <c r="G16" s="124">
        <f t="shared" ref="G16:G20" si="3">E16/$E$21</f>
        <v>9.2241390078658003E-2</v>
      </c>
      <c r="H16" s="125">
        <f t="shared" ref="H16:H18" si="4">(E16-I16)/I16</f>
        <v>-2.4222960983110619E-2</v>
      </c>
      <c r="I16" s="126">
        <v>72341.145750999989</v>
      </c>
      <c r="J16" s="126">
        <v>772871.68551999959</v>
      </c>
      <c r="K16" s="461">
        <f t="shared" ref="K16:K20" si="5">I16/$I$21</f>
        <v>9.0329991902115173E-2</v>
      </c>
      <c r="L16" s="248"/>
      <c r="M16" s="246"/>
      <c r="N16" s="246"/>
      <c r="O16" s="246"/>
      <c r="P16" s="246"/>
      <c r="Q16" s="246"/>
      <c r="R16" s="246"/>
      <c r="S16" s="246"/>
    </row>
    <row r="17" spans="1:20" ht="12.95" customHeight="1">
      <c r="A17" s="656"/>
      <c r="B17" s="657"/>
      <c r="C17" s="413" t="s">
        <v>6</v>
      </c>
      <c r="D17" s="122">
        <v>155540</v>
      </c>
      <c r="E17" s="123">
        <v>123723.682</v>
      </c>
      <c r="F17" s="123">
        <v>1319647.76939</v>
      </c>
      <c r="G17" s="124">
        <f t="shared" si="3"/>
        <v>0.1616749360345649</v>
      </c>
      <c r="H17" s="125">
        <f t="shared" si="4"/>
        <v>-9.1659049907753101E-2</v>
      </c>
      <c r="I17" s="126">
        <v>136208.416</v>
      </c>
      <c r="J17" s="126">
        <v>1455198.02764</v>
      </c>
      <c r="K17" s="461">
        <f>I17/$I$21</f>
        <v>0.17007893622019191</v>
      </c>
      <c r="L17" s="247"/>
      <c r="M17" s="246"/>
      <c r="N17" s="246"/>
      <c r="O17" s="246"/>
      <c r="P17" s="246"/>
      <c r="Q17" s="246"/>
      <c r="R17" s="246"/>
      <c r="S17" s="246"/>
    </row>
    <row r="18" spans="1:20" ht="12.95" customHeight="1">
      <c r="A18" s="656"/>
      <c r="B18" s="657"/>
      <c r="C18" s="413" t="s">
        <v>7</v>
      </c>
      <c r="D18" s="122">
        <v>2128595</v>
      </c>
      <c r="E18" s="123">
        <v>259956.69999999998</v>
      </c>
      <c r="F18" s="123">
        <v>2772722.0000000005</v>
      </c>
      <c r="G18" s="124">
        <f t="shared" si="3"/>
        <v>0.33969634725433223</v>
      </c>
      <c r="H18" s="125">
        <f t="shared" si="4"/>
        <v>-5.2330634213062791E-2</v>
      </c>
      <c r="I18" s="126">
        <v>274311.59999999998</v>
      </c>
      <c r="J18" s="126">
        <v>2930641</v>
      </c>
      <c r="K18" s="461">
        <f>I18/$I$21</f>
        <v>0.34252380646478403</v>
      </c>
      <c r="L18" s="247"/>
      <c r="M18" s="246"/>
      <c r="N18" s="246"/>
      <c r="O18" s="246"/>
      <c r="P18" s="246"/>
      <c r="Q18" s="246"/>
      <c r="R18" s="246"/>
      <c r="S18" s="246"/>
    </row>
    <row r="19" spans="1:20" ht="12.95" customHeight="1">
      <c r="A19" s="656"/>
      <c r="B19" s="657"/>
      <c r="C19" s="413" t="s">
        <v>112</v>
      </c>
      <c r="D19" s="122">
        <v>189</v>
      </c>
      <c r="E19" s="123">
        <v>5891.7860000000001</v>
      </c>
      <c r="F19" s="123">
        <v>62842.378420000001</v>
      </c>
      <c r="G19" s="124">
        <f t="shared" si="3"/>
        <v>7.6990444293384749E-3</v>
      </c>
      <c r="H19" s="125">
        <f>(E19-I19)/I19</f>
        <v>0.17363186493851746</v>
      </c>
      <c r="I19" s="126">
        <v>5020.1312490000009</v>
      </c>
      <c r="J19" s="126">
        <v>53633.439490000004</v>
      </c>
      <c r="K19" s="461">
        <f>I19/$I$21</f>
        <v>6.2684715643096791E-3</v>
      </c>
      <c r="L19" s="247"/>
      <c r="M19" s="246"/>
      <c r="N19" s="246"/>
      <c r="O19" s="246"/>
      <c r="P19" s="246"/>
      <c r="Q19" s="246"/>
      <c r="R19" s="246"/>
      <c r="S19" s="246"/>
    </row>
    <row r="20" spans="1:20" ht="12.95" customHeight="1">
      <c r="A20" s="656"/>
      <c r="B20" s="657"/>
      <c r="C20" s="413" t="s">
        <v>114</v>
      </c>
      <c r="D20" s="130"/>
      <c r="E20" s="123">
        <v>10137.742064732858</v>
      </c>
      <c r="F20" s="123">
        <v>108130.10386</v>
      </c>
      <c r="G20" s="124">
        <f t="shared" si="3"/>
        <v>1.3247413699267394E-2</v>
      </c>
      <c r="H20" s="125">
        <f t="shared" ref="H20" si="6">(E20-I20)/I20</f>
        <v>-0.27954521933803533</v>
      </c>
      <c r="I20" s="126">
        <v>14071.309313012191</v>
      </c>
      <c r="J20" s="126">
        <v>150332.48116</v>
      </c>
      <c r="K20" s="461">
        <f t="shared" si="5"/>
        <v>1.7570377730421541E-2</v>
      </c>
      <c r="L20" s="247"/>
      <c r="M20" s="246"/>
      <c r="N20" s="246"/>
      <c r="O20" s="246"/>
      <c r="P20" s="246"/>
      <c r="Q20" s="246"/>
      <c r="R20" s="246"/>
      <c r="S20" s="246"/>
    </row>
    <row r="21" spans="1:20" ht="12.95" customHeight="1">
      <c r="A21" s="658"/>
      <c r="B21" s="659"/>
      <c r="C21" s="375" t="s">
        <v>0</v>
      </c>
      <c r="D21" s="376">
        <v>2290116</v>
      </c>
      <c r="E21" s="377">
        <v>765261.9820647327</v>
      </c>
      <c r="F21" s="378">
        <v>8162355.7823599996</v>
      </c>
      <c r="G21" s="379">
        <f>SUM(G15:G20)</f>
        <v>1.0000000000000002</v>
      </c>
      <c r="H21" s="380">
        <f>(E21-I21)/I21</f>
        <v>-4.4442717553331457E-2</v>
      </c>
      <c r="I21" s="381">
        <v>800854.11531301204</v>
      </c>
      <c r="J21" s="382">
        <v>8556018.74168</v>
      </c>
      <c r="K21" s="462">
        <f>SUM(K15:K20)</f>
        <v>1</v>
      </c>
      <c r="L21" s="247"/>
      <c r="M21" s="246"/>
      <c r="N21" s="246"/>
      <c r="O21" s="246"/>
      <c r="P21" s="246"/>
      <c r="Q21" s="246"/>
      <c r="R21" s="246"/>
      <c r="S21" s="246"/>
    </row>
    <row r="22" spans="1:20" ht="12.95" customHeight="1">
      <c r="A22" s="660" t="str">
        <f>'3.1'!F6</f>
        <v>Březen</v>
      </c>
      <c r="B22" s="661"/>
      <c r="C22" s="412" t="s">
        <v>4</v>
      </c>
      <c r="D22" s="127">
        <v>1257</v>
      </c>
      <c r="E22" s="279">
        <v>298172.02200000006</v>
      </c>
      <c r="F22" s="279">
        <v>3180709.28578</v>
      </c>
      <c r="G22" s="128">
        <f>E22/$E$28</f>
        <v>0.41045047067450258</v>
      </c>
      <c r="H22" s="129">
        <f>(E22-I22)/I22</f>
        <v>2.1694399437682525E-2</v>
      </c>
      <c r="I22" s="561">
        <v>291840.71299999999</v>
      </c>
      <c r="J22" s="561">
        <v>3111510.3074500002</v>
      </c>
      <c r="K22" s="460">
        <f>I22/$I$28</f>
        <v>0.42157379375824405</v>
      </c>
      <c r="L22" s="123"/>
      <c r="M22" s="246"/>
      <c r="N22" s="246"/>
      <c r="O22" s="246"/>
      <c r="P22" s="246"/>
      <c r="Q22" s="246"/>
      <c r="R22" s="246"/>
      <c r="S22" s="246"/>
      <c r="T22" s="123"/>
    </row>
    <row r="23" spans="1:20" ht="12.95" customHeight="1">
      <c r="A23" s="660"/>
      <c r="B23" s="661"/>
      <c r="C23" s="413" t="s">
        <v>5</v>
      </c>
      <c r="D23" s="122">
        <v>4460</v>
      </c>
      <c r="E23" s="123">
        <v>65909.892000000007</v>
      </c>
      <c r="F23" s="123">
        <v>703084.02817000006</v>
      </c>
      <c r="G23" s="124">
        <f t="shared" ref="G23:G27" si="7">E23/$E$28</f>
        <v>9.0728653922820521E-2</v>
      </c>
      <c r="H23" s="125">
        <f t="shared" ref="H23:H27" si="8">(E23-I23)/I23</f>
        <v>4.49324255346608E-2</v>
      </c>
      <c r="I23" s="126">
        <v>63075.745751000002</v>
      </c>
      <c r="J23" s="126">
        <v>670749.89427000016</v>
      </c>
      <c r="K23" s="461">
        <f t="shared" ref="K23:K27" si="9">I23/$I$28</f>
        <v>9.1115050936637187E-2</v>
      </c>
      <c r="L23" s="123"/>
      <c r="M23" s="246"/>
      <c r="N23" s="246"/>
      <c r="O23" s="246"/>
      <c r="P23" s="246"/>
      <c r="Q23" s="246"/>
      <c r="R23" s="246"/>
      <c r="S23" s="246"/>
      <c r="T23" s="123"/>
    </row>
    <row r="24" spans="1:20" ht="12.95" customHeight="1">
      <c r="A24" s="660"/>
      <c r="B24" s="661"/>
      <c r="C24" s="413" t="s">
        <v>6</v>
      </c>
      <c r="D24" s="122">
        <v>155571</v>
      </c>
      <c r="E24" s="123">
        <v>115797.198</v>
      </c>
      <c r="F24" s="123">
        <v>1235249.9077099999</v>
      </c>
      <c r="G24" s="124">
        <f t="shared" si="7"/>
        <v>0.15940132177085534</v>
      </c>
      <c r="H24" s="125">
        <f t="shared" si="8"/>
        <v>9.2983446582246873E-2</v>
      </c>
      <c r="I24" s="126">
        <v>105945.976</v>
      </c>
      <c r="J24" s="126">
        <v>1130715.20878</v>
      </c>
      <c r="K24" s="461">
        <f t="shared" si="9"/>
        <v>0.15304255042626583</v>
      </c>
      <c r="L24" s="123"/>
      <c r="M24" s="246"/>
      <c r="N24" s="246"/>
      <c r="O24" s="246"/>
      <c r="P24" s="246"/>
      <c r="Q24" s="246"/>
      <c r="R24" s="246"/>
      <c r="S24" s="246"/>
      <c r="T24" s="123"/>
    </row>
    <row r="25" spans="1:20" ht="12.95" customHeight="1">
      <c r="A25" s="660"/>
      <c r="B25" s="661"/>
      <c r="C25" s="413" t="s">
        <v>7</v>
      </c>
      <c r="D25" s="122">
        <v>2127975</v>
      </c>
      <c r="E25" s="123">
        <v>232236.50000000003</v>
      </c>
      <c r="F25" s="123">
        <v>2477352.9</v>
      </c>
      <c r="G25" s="124">
        <f t="shared" si="7"/>
        <v>0.31968653562271215</v>
      </c>
      <c r="H25" s="125">
        <f t="shared" si="8"/>
        <v>8.3392229445257079E-2</v>
      </c>
      <c r="I25" s="126">
        <v>214360.5</v>
      </c>
      <c r="J25" s="126">
        <v>2287777.8000000003</v>
      </c>
      <c r="K25" s="461">
        <f t="shared" si="9"/>
        <v>0.30965100204135698</v>
      </c>
      <c r="L25" s="123"/>
      <c r="M25" s="246"/>
      <c r="N25" s="246"/>
      <c r="O25" s="246"/>
      <c r="P25" s="246"/>
      <c r="Q25" s="246"/>
      <c r="R25" s="246"/>
      <c r="S25" s="246"/>
      <c r="T25" s="123"/>
    </row>
    <row r="26" spans="1:20" ht="12.95" customHeight="1">
      <c r="A26" s="660"/>
      <c r="B26" s="661"/>
      <c r="C26" s="413" t="s">
        <v>112</v>
      </c>
      <c r="D26" s="122">
        <v>190</v>
      </c>
      <c r="E26" s="123">
        <v>5607.9149999999991</v>
      </c>
      <c r="F26" s="123">
        <v>59821.671539999996</v>
      </c>
      <c r="G26" s="124">
        <f t="shared" si="7"/>
        <v>7.7196087540788863E-3</v>
      </c>
      <c r="H26" s="125">
        <f t="shared" si="8"/>
        <v>0.11225601060710325</v>
      </c>
      <c r="I26" s="126">
        <v>5041.9282490000014</v>
      </c>
      <c r="J26" s="126">
        <v>59421.24641</v>
      </c>
      <c r="K26" s="461">
        <f t="shared" si="9"/>
        <v>7.2832361117065635E-3</v>
      </c>
      <c r="L26" s="123"/>
      <c r="M26" s="246"/>
      <c r="N26" s="246"/>
      <c r="O26" s="246"/>
      <c r="P26" s="246"/>
      <c r="Q26" s="246"/>
      <c r="R26" s="246"/>
      <c r="S26" s="246"/>
      <c r="T26" s="123"/>
    </row>
    <row r="27" spans="1:20" ht="12.95" customHeight="1">
      <c r="A27" s="660"/>
      <c r="B27" s="661"/>
      <c r="C27" s="413" t="s">
        <v>114</v>
      </c>
      <c r="D27" s="130"/>
      <c r="E27" s="123">
        <v>8727.1492777178701</v>
      </c>
      <c r="F27" s="123">
        <v>93095.674180000002</v>
      </c>
      <c r="G27" s="124">
        <f t="shared" si="7"/>
        <v>1.2013409255030454E-2</v>
      </c>
      <c r="H27" s="125">
        <f t="shared" si="8"/>
        <v>-0.27273589538889431</v>
      </c>
      <c r="I27" s="126">
        <v>11999.972530453144</v>
      </c>
      <c r="J27" s="126">
        <v>128070.54838000001</v>
      </c>
      <c r="K27" s="461">
        <f t="shared" si="9"/>
        <v>1.733436672578938E-2</v>
      </c>
      <c r="L27" s="123"/>
      <c r="M27" s="246"/>
      <c r="N27" s="246"/>
      <c r="O27" s="246"/>
      <c r="P27" s="246"/>
      <c r="Q27" s="246"/>
      <c r="R27" s="246"/>
      <c r="S27" s="246"/>
      <c r="T27" s="123"/>
    </row>
    <row r="28" spans="1:20" ht="12.95" customHeight="1">
      <c r="A28" s="660"/>
      <c r="B28" s="661"/>
      <c r="C28" s="375" t="s">
        <v>0</v>
      </c>
      <c r="D28" s="376">
        <v>2289453</v>
      </c>
      <c r="E28" s="377">
        <v>726450.67627771804</v>
      </c>
      <c r="F28" s="378">
        <v>7749313.4673799993</v>
      </c>
      <c r="G28" s="379">
        <f>SUM(G22:G27)</f>
        <v>0.99999999999999978</v>
      </c>
      <c r="H28" s="380">
        <f>(E28-I28)/I28</f>
        <v>4.9382604738358198E-2</v>
      </c>
      <c r="I28" s="381">
        <v>692264.83553045313</v>
      </c>
      <c r="J28" s="382">
        <v>7388245.0052899998</v>
      </c>
      <c r="K28" s="462">
        <f>SUM(K22:K27)</f>
        <v>0.99999999999999989</v>
      </c>
      <c r="M28" s="246"/>
      <c r="N28" s="246"/>
      <c r="O28" s="246"/>
      <c r="P28" s="246"/>
      <c r="Q28" s="246"/>
      <c r="R28" s="246"/>
      <c r="S28" s="246"/>
    </row>
    <row r="29" spans="1:20" ht="12.95" customHeight="1">
      <c r="A29" s="662" t="str">
        <f>'3.1'!G6</f>
        <v>I. čtvrtletí</v>
      </c>
      <c r="B29" s="663"/>
      <c r="C29" s="413" t="s">
        <v>4</v>
      </c>
      <c r="D29" s="122">
        <f>D22</f>
        <v>1257</v>
      </c>
      <c r="E29" s="123">
        <f>E8+E15+E22</f>
        <v>937907.9850000001</v>
      </c>
      <c r="F29" s="123">
        <f>F8+F15+F22</f>
        <v>10003657.502490001</v>
      </c>
      <c r="G29" s="124">
        <f>E29/$E$35</f>
        <v>0.38337177024561803</v>
      </c>
      <c r="H29" s="125">
        <f>(E29-I29)/I29</f>
        <v>-8.5722213142755185E-3</v>
      </c>
      <c r="I29" s="126">
        <f>I8+I15+I22</f>
        <v>946017.45600000001</v>
      </c>
      <c r="J29" s="126">
        <f>J8+J15+J22</f>
        <v>10103247.3632</v>
      </c>
      <c r="K29" s="461">
        <f>I29/$I$35</f>
        <v>0.37740784300437263</v>
      </c>
      <c r="M29" s="246"/>
      <c r="N29" s="246"/>
      <c r="O29" s="246"/>
      <c r="P29" s="246"/>
      <c r="Q29" s="246"/>
      <c r="R29" s="246"/>
      <c r="S29" s="246"/>
    </row>
    <row r="30" spans="1:20" ht="12.95" customHeight="1">
      <c r="A30" s="660"/>
      <c r="B30" s="661"/>
      <c r="C30" s="413" t="s">
        <v>5</v>
      </c>
      <c r="D30" s="122">
        <f t="shared" ref="D30:D33" si="10">D23</f>
        <v>4460</v>
      </c>
      <c r="E30" s="123">
        <f>E9+E16+E23</f>
        <v>225867.33000000002</v>
      </c>
      <c r="F30" s="123">
        <f t="shared" ref="F30" si="11">F9+F16+F23</f>
        <v>2409064.7927099997</v>
      </c>
      <c r="G30" s="124">
        <f t="shared" ref="G30:G34" si="12">E30/$E$35</f>
        <v>9.2323724211337416E-2</v>
      </c>
      <c r="H30" s="125">
        <f t="shared" ref="H30:H32" si="13">(E30-I30)/I30</f>
        <v>-2.6871303923126394E-2</v>
      </c>
      <c r="I30" s="126">
        <f>I9+I16+I23</f>
        <v>232104.27450200001</v>
      </c>
      <c r="J30" s="126">
        <f t="shared" ref="J30" si="14">J9+J16+J23</f>
        <v>2477346.9855599999</v>
      </c>
      <c r="K30" s="461">
        <f t="shared" ref="K30:K34" si="15">I30/$I$35</f>
        <v>9.2596572120646606E-2</v>
      </c>
      <c r="M30" s="246"/>
      <c r="N30" s="246"/>
      <c r="O30" s="246"/>
      <c r="P30" s="246"/>
      <c r="Q30" s="246"/>
      <c r="R30" s="246"/>
      <c r="S30" s="246"/>
    </row>
    <row r="31" spans="1:20" ht="12.95" customHeight="1">
      <c r="A31" s="660"/>
      <c r="B31" s="661"/>
      <c r="C31" s="413" t="s">
        <v>6</v>
      </c>
      <c r="D31" s="122">
        <f t="shared" si="10"/>
        <v>155571</v>
      </c>
      <c r="E31" s="123">
        <f t="shared" ref="E31:F34" si="16">E10+E17+E24</f>
        <v>406104.35100000002</v>
      </c>
      <c r="F31" s="123">
        <f t="shared" si="16"/>
        <v>4331431.9478799999</v>
      </c>
      <c r="G31" s="124">
        <f t="shared" si="12"/>
        <v>0.16599596808776268</v>
      </c>
      <c r="H31" s="125">
        <f t="shared" si="13"/>
        <v>-9.5820760901359159E-2</v>
      </c>
      <c r="I31" s="126">
        <f t="shared" ref="I31:J33" si="17">I10+I17+I24</f>
        <v>449141.424</v>
      </c>
      <c r="J31" s="126">
        <f t="shared" si="17"/>
        <v>4798894.65766</v>
      </c>
      <c r="K31" s="461">
        <f t="shared" si="15"/>
        <v>0.17918220743249411</v>
      </c>
      <c r="M31" s="246"/>
      <c r="N31" s="246"/>
      <c r="O31" s="246"/>
      <c r="P31" s="246"/>
      <c r="Q31" s="246"/>
      <c r="R31" s="246"/>
      <c r="S31" s="246"/>
    </row>
    <row r="32" spans="1:20" ht="12.95" customHeight="1">
      <c r="A32" s="660"/>
      <c r="B32" s="661"/>
      <c r="C32" s="413" t="s">
        <v>7</v>
      </c>
      <c r="D32" s="122">
        <f t="shared" si="10"/>
        <v>2127975</v>
      </c>
      <c r="E32" s="123">
        <f>E11+E18+E25</f>
        <v>827797.8</v>
      </c>
      <c r="F32" s="123">
        <f t="shared" si="16"/>
        <v>8829142.9000000004</v>
      </c>
      <c r="G32" s="124">
        <f t="shared" si="12"/>
        <v>0.33836401125364984</v>
      </c>
      <c r="H32" s="125">
        <f t="shared" si="13"/>
        <v>1.0163654756921917E-2</v>
      </c>
      <c r="I32" s="126">
        <f>I11+I18+I25</f>
        <v>819469</v>
      </c>
      <c r="J32" s="126">
        <f t="shared" si="17"/>
        <v>8755105.6999999993</v>
      </c>
      <c r="K32" s="461">
        <f t="shared" si="15"/>
        <v>0.32692211516544173</v>
      </c>
      <c r="M32" s="246"/>
      <c r="N32" s="246"/>
      <c r="O32" s="246"/>
      <c r="P32" s="246"/>
      <c r="Q32" s="246"/>
      <c r="R32" s="246"/>
      <c r="S32" s="246"/>
    </row>
    <row r="33" spans="1:20" ht="12.95" customHeight="1">
      <c r="A33" s="660"/>
      <c r="B33" s="661"/>
      <c r="C33" s="413" t="s">
        <v>112</v>
      </c>
      <c r="D33" s="122">
        <f t="shared" si="10"/>
        <v>190</v>
      </c>
      <c r="E33" s="123">
        <f>E12+E19+E26</f>
        <v>17751.267</v>
      </c>
      <c r="F33" s="123">
        <f t="shared" si="16"/>
        <v>189334.09437000001</v>
      </c>
      <c r="G33" s="124">
        <f t="shared" si="12"/>
        <v>7.2558659940320479E-3</v>
      </c>
      <c r="H33" s="125">
        <f>(E33-I33)/I33</f>
        <v>0.13189921856793074</v>
      </c>
      <c r="I33" s="126">
        <f>I12+I19+I26</f>
        <v>15682.727498</v>
      </c>
      <c r="J33" s="126">
        <f t="shared" si="17"/>
        <v>173147.56291000001</v>
      </c>
      <c r="K33" s="461">
        <f t="shared" si="15"/>
        <v>6.2565276358341757E-3</v>
      </c>
      <c r="M33" s="246"/>
      <c r="N33" s="246"/>
      <c r="O33" s="246"/>
      <c r="P33" s="246"/>
      <c r="Q33" s="246"/>
      <c r="R33" s="246"/>
      <c r="S33" s="246"/>
    </row>
    <row r="34" spans="1:20" ht="12.95" customHeight="1">
      <c r="A34" s="660"/>
      <c r="B34" s="661"/>
      <c r="C34" s="413" t="s">
        <v>114</v>
      </c>
      <c r="D34" s="122"/>
      <c r="E34" s="123">
        <f t="shared" si="16"/>
        <v>31042.44144015928</v>
      </c>
      <c r="F34" s="123">
        <f t="shared" si="16"/>
        <v>331093.68804000004</v>
      </c>
      <c r="G34" s="124">
        <f t="shared" si="12"/>
        <v>1.2688660207599995E-2</v>
      </c>
      <c r="H34" s="125">
        <f t="shared" ref="H34" si="18">(E34-I34)/I34</f>
        <v>-0.29773873817170426</v>
      </c>
      <c r="I34" s="126">
        <f t="shared" ref="I34:J34" si="19">I13+I20+I27</f>
        <v>44203.550911155369</v>
      </c>
      <c r="J34" s="126">
        <f t="shared" si="19"/>
        <v>472262.59940999997</v>
      </c>
      <c r="K34" s="461">
        <f t="shared" si="15"/>
        <v>1.7634734641210594E-2</v>
      </c>
      <c r="M34" s="246"/>
      <c r="N34" s="246"/>
      <c r="O34" s="246"/>
      <c r="P34" s="246"/>
      <c r="Q34" s="246"/>
      <c r="R34" s="246"/>
      <c r="S34" s="246"/>
    </row>
    <row r="35" spans="1:20" ht="12.95" customHeight="1">
      <c r="A35" s="660"/>
      <c r="B35" s="661"/>
      <c r="C35" s="375" t="s">
        <v>0</v>
      </c>
      <c r="D35" s="376">
        <f>SUM(D29:D34)</f>
        <v>2289453</v>
      </c>
      <c r="E35" s="377">
        <f>SUM(E29:E34)</f>
        <v>2446471.1744401595</v>
      </c>
      <c r="F35" s="378">
        <f>SUM(F29:F34)</f>
        <v>26093724.925490003</v>
      </c>
      <c r="G35" s="379">
        <f>SUM(G29:G34)</f>
        <v>1</v>
      </c>
      <c r="H35" s="380">
        <f>(E35-I35)/I35</f>
        <v>-2.3995378666844796E-2</v>
      </c>
      <c r="I35" s="381">
        <f>SUM(I29:I34)</f>
        <v>2506618.4329111557</v>
      </c>
      <c r="J35" s="382">
        <f>SUM(J29:J34)</f>
        <v>26780004.868740004</v>
      </c>
      <c r="K35" s="462">
        <f>SUM(K29:K34)</f>
        <v>0.99999999999999989</v>
      </c>
      <c r="M35" s="246"/>
      <c r="N35" s="246"/>
      <c r="O35" s="246"/>
      <c r="P35" s="246"/>
      <c r="Q35" s="246"/>
      <c r="R35" s="246"/>
      <c r="S35" s="246"/>
    </row>
    <row r="36" spans="1:20" ht="20.100000000000001" customHeight="1">
      <c r="A36" s="277"/>
      <c r="B36" s="278"/>
      <c r="C36" s="216"/>
      <c r="D36" s="279"/>
      <c r="E36" s="279"/>
      <c r="F36" s="279"/>
      <c r="G36" s="280"/>
      <c r="H36" s="281"/>
      <c r="I36" s="282"/>
      <c r="J36" s="282"/>
      <c r="K36" s="283"/>
    </row>
    <row r="37" spans="1:20" ht="15" customHeight="1">
      <c r="A37" s="651" t="s">
        <v>67</v>
      </c>
      <c r="B37" s="651"/>
      <c r="C37" s="651"/>
      <c r="D37" s="651"/>
      <c r="E37" s="651"/>
      <c r="F37" s="418"/>
      <c r="G37" s="651" t="s">
        <v>68</v>
      </c>
      <c r="H37" s="651"/>
      <c r="I37" s="651"/>
      <c r="J37" s="651"/>
      <c r="K37" s="651"/>
      <c r="M37" s="247"/>
      <c r="N37" s="247"/>
      <c r="O37" s="247"/>
      <c r="P37" s="247"/>
      <c r="Q37" s="247"/>
      <c r="R37" s="247"/>
      <c r="S37" s="247"/>
    </row>
    <row r="38" spans="1:20" ht="15" customHeight="1">
      <c r="A38" s="652" t="str">
        <f>A29</f>
        <v>I. čtvrtletí</v>
      </c>
      <c r="B38" s="643"/>
      <c r="C38" s="643"/>
      <c r="D38" s="643"/>
      <c r="E38" s="643"/>
      <c r="F38" s="418"/>
      <c r="G38" s="653" t="str">
        <f>A29</f>
        <v>I. čtvrtletí</v>
      </c>
      <c r="H38" s="653"/>
      <c r="I38" s="653"/>
      <c r="J38" s="653"/>
      <c r="K38" s="653"/>
      <c r="M38" s="247"/>
      <c r="N38" s="247"/>
      <c r="O38" s="247"/>
      <c r="P38" s="247"/>
      <c r="Q38" s="247"/>
      <c r="R38" s="247"/>
      <c r="S38" s="247"/>
    </row>
    <row r="39" spans="1:20" ht="15" customHeight="1">
      <c r="A39" s="121"/>
      <c r="B39" s="121"/>
      <c r="C39" s="121"/>
      <c r="D39" s="98"/>
      <c r="E39" s="98"/>
      <c r="F39" s="98"/>
      <c r="G39" s="121"/>
      <c r="H39" s="121"/>
      <c r="I39" s="121"/>
      <c r="J39" s="121"/>
      <c r="K39" s="121"/>
      <c r="M39" s="247"/>
      <c r="N39" s="247"/>
      <c r="O39" s="247"/>
      <c r="P39" s="247"/>
      <c r="Q39" s="247"/>
      <c r="R39" s="247"/>
      <c r="S39" s="247"/>
      <c r="T39" s="247"/>
    </row>
    <row r="40" spans="1:20" ht="15" customHeight="1">
      <c r="A40" s="121"/>
      <c r="B40" s="121"/>
      <c r="C40" s="121"/>
      <c r="D40" s="98"/>
      <c r="E40" s="98"/>
      <c r="F40" s="98"/>
      <c r="G40" s="121"/>
      <c r="H40" s="121"/>
      <c r="I40" s="121"/>
      <c r="J40" s="121"/>
      <c r="K40" s="121"/>
    </row>
    <row r="41" spans="1:20" ht="15" customHeight="1">
      <c r="A41" s="121"/>
      <c r="B41" s="121"/>
      <c r="C41" s="121"/>
      <c r="D41" s="98"/>
      <c r="E41" s="98"/>
      <c r="F41" s="98"/>
      <c r="G41" s="121"/>
      <c r="H41" s="121"/>
      <c r="I41" s="121"/>
      <c r="J41" s="121"/>
      <c r="K41" s="121"/>
    </row>
    <row r="42" spans="1:20" ht="15" customHeight="1">
      <c r="A42" s="121"/>
      <c r="B42" s="121"/>
      <c r="C42" s="121">
        <f>E4</f>
        <v>2020</v>
      </c>
      <c r="D42" s="121">
        <f>I4</f>
        <v>2019</v>
      </c>
      <c r="E42" s="98"/>
      <c r="F42" s="98"/>
      <c r="G42" s="98"/>
      <c r="H42" s="121"/>
      <c r="I42" s="121">
        <f>E4</f>
        <v>2020</v>
      </c>
      <c r="J42" s="121">
        <f>I4</f>
        <v>2019</v>
      </c>
      <c r="K42" s="121"/>
    </row>
    <row r="43" spans="1:20" ht="15" customHeight="1">
      <c r="A43" s="121"/>
      <c r="B43" s="121" t="str">
        <f>A8</f>
        <v>Leden</v>
      </c>
      <c r="C43" s="95">
        <f>E14</f>
        <v>954758.51609770872</v>
      </c>
      <c r="D43" s="95">
        <f>I14</f>
        <v>1013499.4820676899</v>
      </c>
      <c r="E43" s="98"/>
      <c r="F43" s="98"/>
      <c r="G43" s="98"/>
      <c r="H43" s="121" t="str">
        <f>A8</f>
        <v>Leden</v>
      </c>
      <c r="I43" s="250">
        <f>E14/E35</f>
        <v>0.39025945863277617</v>
      </c>
      <c r="J43" s="250">
        <f>I14/I35</f>
        <v>0.40432938207137659</v>
      </c>
      <c r="K43" s="121"/>
    </row>
    <row r="44" spans="1:20" ht="15" customHeight="1">
      <c r="A44" s="121"/>
      <c r="B44" s="121" t="str">
        <f>A15</f>
        <v>Únor</v>
      </c>
      <c r="C44" s="95">
        <f>E21</f>
        <v>765261.9820647327</v>
      </c>
      <c r="D44" s="95">
        <f>I21</f>
        <v>800854.11531301204</v>
      </c>
      <c r="E44" s="98"/>
      <c r="F44" s="98"/>
      <c r="G44" s="98"/>
      <c r="H44" s="121" t="str">
        <f>A15</f>
        <v>Únor</v>
      </c>
      <c r="I44" s="250">
        <f>E21/E35</f>
        <v>0.3128023702301958</v>
      </c>
      <c r="J44" s="250">
        <f>I21/I35</f>
        <v>0.31949582146131028</v>
      </c>
      <c r="K44" s="121"/>
    </row>
    <row r="45" spans="1:20" ht="15" customHeight="1">
      <c r="A45" s="121"/>
      <c r="B45" s="121" t="str">
        <f>A22</f>
        <v>Březen</v>
      </c>
      <c r="C45" s="95">
        <f>E28</f>
        <v>726450.67627771804</v>
      </c>
      <c r="D45" s="95">
        <f>I28</f>
        <v>692264.83553045313</v>
      </c>
      <c r="E45" s="98"/>
      <c r="F45" s="98"/>
      <c r="G45" s="98"/>
      <c r="H45" s="121" t="str">
        <f>A22</f>
        <v>Březen</v>
      </c>
      <c r="I45" s="250">
        <f>E28/E35</f>
        <v>0.29693817113702803</v>
      </c>
      <c r="J45" s="250">
        <f>I28/I35</f>
        <v>0.27617479646731286</v>
      </c>
      <c r="K45" s="121"/>
    </row>
    <row r="46" spans="1:20" ht="15" customHeight="1">
      <c r="A46" s="121"/>
      <c r="B46" s="121"/>
      <c r="C46" s="95">
        <f>SUM(C43:C45)</f>
        <v>2446471.1744401595</v>
      </c>
      <c r="D46" s="95">
        <f>SUM(D43:D45)</f>
        <v>2506618.4329111548</v>
      </c>
      <c r="E46" s="121"/>
      <c r="F46" s="121"/>
      <c r="G46" s="121"/>
      <c r="H46" s="121"/>
      <c r="I46" s="158">
        <f>SUM(I43:I45)</f>
        <v>1</v>
      </c>
      <c r="J46" s="158">
        <f>SUM(J43:J45)</f>
        <v>0.99999999999999978</v>
      </c>
      <c r="K46" s="121"/>
    </row>
    <row r="47" spans="1:20" ht="15" customHeight="1">
      <c r="A47" s="121"/>
      <c r="B47" s="121"/>
      <c r="C47" s="121"/>
      <c r="D47" s="121"/>
      <c r="E47" s="121"/>
      <c r="F47" s="121"/>
      <c r="G47" s="121"/>
      <c r="H47" s="121"/>
      <c r="I47" s="121"/>
      <c r="J47" s="121"/>
      <c r="K47" s="121"/>
    </row>
    <row r="48" spans="1:20" ht="15" customHeight="1">
      <c r="A48" s="121"/>
      <c r="B48" s="121"/>
      <c r="C48" s="121"/>
      <c r="D48" s="121"/>
      <c r="E48" s="121"/>
      <c r="F48" s="121"/>
      <c r="G48" s="121"/>
      <c r="H48" s="121"/>
      <c r="I48" s="121"/>
      <c r="J48" s="121"/>
      <c r="K48" s="121"/>
    </row>
    <row r="49" spans="1:11" ht="15" customHeight="1">
      <c r="A49" s="121"/>
      <c r="B49" s="121"/>
      <c r="C49" s="121"/>
      <c r="D49" s="121"/>
      <c r="E49" s="121"/>
      <c r="F49" s="121"/>
      <c r="G49" s="121"/>
      <c r="H49" s="121"/>
      <c r="I49" s="121"/>
      <c r="J49" s="121"/>
      <c r="K49" s="121"/>
    </row>
    <row r="50" spans="1:11" ht="15" customHeight="1">
      <c r="A50" s="121"/>
      <c r="B50" s="121"/>
      <c r="C50" s="121"/>
      <c r="D50" s="121"/>
      <c r="E50" s="121"/>
      <c r="F50" s="121"/>
      <c r="G50" s="121"/>
      <c r="H50" s="121"/>
      <c r="I50" s="121"/>
      <c r="J50" s="121"/>
      <c r="K50" s="121"/>
    </row>
    <row r="51" spans="1:11" ht="15" customHeight="1">
      <c r="A51" s="121"/>
      <c r="B51" s="121"/>
      <c r="C51" s="121"/>
      <c r="D51" s="121"/>
      <c r="E51" s="121"/>
      <c r="F51" s="121"/>
      <c r="G51" s="121"/>
      <c r="H51" s="121"/>
      <c r="I51" s="121"/>
      <c r="J51" s="121"/>
      <c r="K51" s="121"/>
    </row>
    <row r="52" spans="1:11" ht="15" customHeight="1">
      <c r="A52" s="121"/>
      <c r="B52" s="121"/>
      <c r="C52" s="121"/>
      <c r="D52" s="121"/>
      <c r="E52" s="121"/>
      <c r="F52" s="121"/>
      <c r="G52" s="121"/>
      <c r="H52" s="121"/>
      <c r="I52" s="121"/>
      <c r="J52" s="121"/>
      <c r="K52" s="121"/>
    </row>
    <row r="53" spans="1:11" ht="15" customHeight="1">
      <c r="A53" s="121"/>
      <c r="B53" s="121"/>
      <c r="C53" s="121"/>
      <c r="D53" s="121"/>
      <c r="E53" s="121"/>
      <c r="F53" s="121"/>
      <c r="G53" s="121"/>
      <c r="H53" s="121"/>
      <c r="I53" s="121"/>
      <c r="J53" s="121"/>
      <c r="K53" s="121"/>
    </row>
    <row r="54" spans="1:11" ht="15" customHeight="1">
      <c r="A54" s="121"/>
      <c r="B54" s="121"/>
      <c r="C54" s="121"/>
      <c r="D54" s="121"/>
      <c r="E54" s="121"/>
      <c r="F54" s="121"/>
      <c r="G54" s="121"/>
      <c r="H54" s="121"/>
      <c r="I54" s="121"/>
      <c r="J54" s="121"/>
      <c r="K54" s="121"/>
    </row>
    <row r="55" spans="1:11" ht="15" customHeight="1">
      <c r="A55" s="121"/>
      <c r="B55" s="121"/>
      <c r="C55" s="121"/>
      <c r="D55" s="121"/>
      <c r="E55" s="121"/>
      <c r="F55" s="121"/>
      <c r="G55" s="121"/>
      <c r="H55" s="121"/>
      <c r="I55" s="121"/>
      <c r="J55" s="121"/>
      <c r="K55" s="121"/>
    </row>
    <row r="56" spans="1:11" ht="15" customHeight="1">
      <c r="A56" s="121"/>
      <c r="B56" s="121"/>
      <c r="C56" s="121"/>
      <c r="D56" s="121"/>
      <c r="E56" s="121"/>
      <c r="F56" s="121"/>
      <c r="G56" s="121"/>
      <c r="H56" s="121"/>
      <c r="I56" s="121"/>
      <c r="J56" s="121"/>
      <c r="K56" s="121"/>
    </row>
    <row r="57" spans="1:11" ht="15" customHeight="1">
      <c r="A57" s="121"/>
      <c r="B57" s="121"/>
      <c r="C57" s="121"/>
      <c r="D57" s="121"/>
      <c r="E57" s="121"/>
      <c r="F57" s="121"/>
      <c r="G57" s="121"/>
      <c r="H57" s="121"/>
      <c r="I57" s="121"/>
      <c r="J57" s="121"/>
      <c r="K57" s="121"/>
    </row>
    <row r="58" spans="1:11" ht="15" customHeight="1">
      <c r="A58" s="121"/>
      <c r="B58" s="121"/>
      <c r="C58" s="121"/>
      <c r="D58" s="121"/>
      <c r="E58" s="121"/>
      <c r="F58" s="121"/>
      <c r="G58" s="121"/>
      <c r="H58" s="121"/>
      <c r="I58" s="121"/>
      <c r="J58" s="121"/>
      <c r="K58" s="121"/>
    </row>
    <row r="59" spans="1:11" ht="15" customHeight="1">
      <c r="A59" s="121"/>
      <c r="B59" s="121"/>
      <c r="C59" s="121"/>
      <c r="D59" s="121"/>
      <c r="E59" s="121"/>
      <c r="F59" s="121"/>
      <c r="G59" s="121"/>
      <c r="H59" s="121"/>
      <c r="I59" s="121"/>
      <c r="J59" s="121"/>
      <c r="K59" s="121"/>
    </row>
    <row r="60" spans="1:11" ht="15" customHeight="1">
      <c r="A60" s="121"/>
      <c r="B60" s="121"/>
      <c r="C60" s="121"/>
      <c r="D60" s="121"/>
      <c r="E60" s="121"/>
      <c r="F60" s="121"/>
      <c r="G60" s="121"/>
      <c r="H60" s="121"/>
      <c r="I60" s="121"/>
      <c r="J60" s="121"/>
      <c r="K60" s="121"/>
    </row>
    <row r="61" spans="1:11" ht="15" customHeight="1">
      <c r="A61" s="121"/>
      <c r="B61" s="121"/>
      <c r="C61" s="121"/>
      <c r="D61" s="121"/>
      <c r="E61" s="121"/>
      <c r="F61" s="121"/>
      <c r="G61" s="121"/>
      <c r="H61" s="121"/>
      <c r="I61" s="121"/>
      <c r="J61" s="121"/>
      <c r="K61" s="121"/>
    </row>
    <row r="62" spans="1:11" ht="15" customHeight="1">
      <c r="A62" s="121"/>
      <c r="B62" s="121"/>
      <c r="C62" s="121"/>
      <c r="D62" s="121"/>
      <c r="E62" s="121"/>
      <c r="F62" s="121"/>
      <c r="G62" s="121"/>
      <c r="H62" s="121"/>
      <c r="I62" s="121"/>
      <c r="J62" s="121"/>
      <c r="K62" s="121"/>
    </row>
    <row r="63" spans="1:11" ht="15" customHeight="1">
      <c r="A63" s="121"/>
      <c r="B63" s="121"/>
      <c r="C63" s="121"/>
      <c r="D63" s="121"/>
      <c r="E63" s="121"/>
      <c r="F63" s="121"/>
      <c r="G63" s="121"/>
      <c r="H63" s="121"/>
      <c r="I63" s="121"/>
      <c r="J63" s="121"/>
      <c r="K63" s="121"/>
    </row>
    <row r="64" spans="1:11" ht="15" customHeight="1">
      <c r="A64" s="121"/>
      <c r="B64" s="121"/>
      <c r="C64" s="121"/>
      <c r="D64" s="121"/>
      <c r="E64" s="121"/>
      <c r="F64" s="121"/>
      <c r="G64" s="121"/>
      <c r="H64" s="121"/>
      <c r="I64" s="121"/>
      <c r="J64" s="121"/>
      <c r="K64" s="121"/>
    </row>
    <row r="65" spans="1:11" ht="15" customHeight="1">
      <c r="A65" s="121"/>
      <c r="B65" s="121"/>
      <c r="C65" s="121"/>
      <c r="D65" s="121"/>
      <c r="E65" s="121"/>
      <c r="F65" s="121"/>
      <c r="G65" s="121"/>
      <c r="H65" s="121"/>
      <c r="I65" s="121"/>
      <c r="J65" s="121"/>
      <c r="K65" s="121"/>
    </row>
    <row r="66" spans="1:11" ht="15" customHeight="1">
      <c r="A66" s="121"/>
      <c r="B66" s="121"/>
      <c r="C66" s="121"/>
      <c r="D66" s="121"/>
      <c r="E66" s="121"/>
      <c r="F66" s="121"/>
      <c r="G66" s="121"/>
      <c r="H66" s="121"/>
      <c r="I66" s="121"/>
      <c r="J66" s="121"/>
      <c r="K66" s="121"/>
    </row>
    <row r="67" spans="1:11" ht="15" customHeight="1">
      <c r="A67" s="121"/>
      <c r="B67" s="121"/>
      <c r="C67" s="121"/>
      <c r="D67" s="121"/>
      <c r="E67" s="121"/>
      <c r="F67" s="121"/>
      <c r="G67" s="121"/>
      <c r="H67" s="121"/>
      <c r="I67" s="121"/>
      <c r="J67" s="121"/>
      <c r="K67" s="121"/>
    </row>
    <row r="68" spans="1:11" ht="15" customHeight="1">
      <c r="A68" s="121"/>
      <c r="B68" s="121"/>
      <c r="C68" s="121"/>
      <c r="D68" s="121"/>
      <c r="E68" s="121"/>
      <c r="F68" s="121"/>
      <c r="G68" s="121"/>
      <c r="H68" s="121"/>
      <c r="I68" s="121"/>
      <c r="J68" s="121"/>
      <c r="K68" s="121"/>
    </row>
    <row r="69" spans="1:11" ht="15" customHeight="1">
      <c r="A69" s="121"/>
      <c r="B69" s="121"/>
      <c r="C69" s="121"/>
      <c r="D69" s="121"/>
      <c r="E69" s="121"/>
      <c r="F69" s="121"/>
      <c r="G69" s="121"/>
      <c r="H69" s="121"/>
      <c r="I69" s="121"/>
      <c r="J69" s="121"/>
      <c r="K69" s="121"/>
    </row>
    <row r="70" spans="1:11" ht="15" customHeight="1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</row>
    <row r="71" spans="1:11" ht="15" customHeight="1">
      <c r="A71" s="121"/>
      <c r="B71" s="121"/>
      <c r="C71" s="121"/>
      <c r="D71" s="121"/>
      <c r="E71" s="121"/>
      <c r="F71" s="121"/>
      <c r="G71" s="121"/>
      <c r="H71" s="121"/>
      <c r="I71" s="121"/>
      <c r="J71" s="121"/>
      <c r="K71" s="121"/>
    </row>
    <row r="72" spans="1:11" ht="15" customHeight="1">
      <c r="A72" s="121"/>
      <c r="B72" s="121"/>
      <c r="C72" s="121"/>
      <c r="D72" s="121"/>
      <c r="E72" s="121"/>
      <c r="F72" s="121"/>
      <c r="G72" s="121"/>
      <c r="H72" s="121"/>
      <c r="I72" s="121"/>
      <c r="J72" s="121"/>
      <c r="K72" s="121"/>
    </row>
    <row r="73" spans="1:11" ht="15" customHeight="1">
      <c r="A73" s="121"/>
      <c r="B73" s="121"/>
      <c r="C73" s="121"/>
      <c r="D73" s="121"/>
      <c r="E73" s="121"/>
      <c r="F73" s="121"/>
      <c r="G73" s="121"/>
      <c r="H73" s="121"/>
      <c r="I73" s="121"/>
      <c r="J73" s="121"/>
      <c r="K73" s="121"/>
    </row>
    <row r="74" spans="1:11" ht="15" customHeight="1">
      <c r="A74" s="121"/>
      <c r="B74" s="121"/>
      <c r="C74" s="121"/>
      <c r="D74" s="121"/>
      <c r="E74" s="121"/>
      <c r="F74" s="121"/>
      <c r="G74" s="121"/>
      <c r="H74" s="121"/>
      <c r="I74" s="121"/>
      <c r="J74" s="121"/>
      <c r="K74" s="121"/>
    </row>
    <row r="75" spans="1:11" ht="15" customHeight="1">
      <c r="A75" s="121"/>
      <c r="B75" s="121"/>
      <c r="C75" s="121"/>
      <c r="D75" s="121"/>
      <c r="E75" s="121"/>
      <c r="F75" s="121"/>
      <c r="G75" s="121"/>
      <c r="H75" s="121"/>
      <c r="I75" s="121"/>
      <c r="J75" s="121"/>
      <c r="K75" s="121"/>
    </row>
    <row r="76" spans="1:11" ht="15" customHeight="1">
      <c r="A76" s="121"/>
      <c r="B76" s="121"/>
      <c r="C76" s="121"/>
      <c r="D76" s="121"/>
      <c r="E76" s="121"/>
      <c r="F76" s="121"/>
      <c r="G76" s="121"/>
      <c r="H76" s="121"/>
      <c r="I76" s="121"/>
      <c r="J76" s="121"/>
      <c r="K76" s="121"/>
    </row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mergeCells count="19">
    <mergeCell ref="G37:K37"/>
    <mergeCell ref="A38:E38"/>
    <mergeCell ref="G38:K38"/>
    <mergeCell ref="A7:B7"/>
    <mergeCell ref="A8:B14"/>
    <mergeCell ref="A15:B21"/>
    <mergeCell ref="A22:B28"/>
    <mergeCell ref="A29:B35"/>
    <mergeCell ref="A37:E37"/>
    <mergeCell ref="A1:K1"/>
    <mergeCell ref="A2:C2"/>
    <mergeCell ref="A3:D3"/>
    <mergeCell ref="E4:G4"/>
    <mergeCell ref="I4:K4"/>
    <mergeCell ref="E5:F6"/>
    <mergeCell ref="G5:G6"/>
    <mergeCell ref="I5:J6"/>
    <mergeCell ref="K5:K6"/>
    <mergeCell ref="H5:H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5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U93"/>
  <sheetViews>
    <sheetView showGridLines="0" zoomScaleNormal="100" zoomScaleSheetLayoutView="100" workbookViewId="0">
      <selection sqref="A1:K1"/>
    </sheetView>
  </sheetViews>
  <sheetFormatPr defaultColWidth="9.140625" defaultRowHeight="12.75"/>
  <cols>
    <col min="1" max="1" width="9.42578125" style="241" customWidth="1"/>
    <col min="2" max="2" width="3.85546875" style="241" customWidth="1"/>
    <col min="3" max="11" width="9.5703125" style="241" customWidth="1"/>
    <col min="12" max="13" width="9.140625" style="241"/>
    <col min="14" max="14" width="11.140625" style="241" customWidth="1"/>
    <col min="15" max="16384" width="9.140625" style="241"/>
  </cols>
  <sheetData>
    <row r="1" spans="1:21" s="242" customFormat="1" ht="15.75">
      <c r="A1" s="642" t="s">
        <v>283</v>
      </c>
      <c r="B1" s="642"/>
      <c r="C1" s="642"/>
      <c r="D1" s="642"/>
      <c r="E1" s="642"/>
      <c r="F1" s="642"/>
      <c r="G1" s="642"/>
      <c r="H1" s="642"/>
      <c r="I1" s="642"/>
      <c r="J1" s="642"/>
      <c r="K1" s="642"/>
    </row>
    <row r="2" spans="1:21" ht="6" customHeight="1">
      <c r="A2" s="664"/>
      <c r="B2" s="664"/>
      <c r="C2" s="664"/>
      <c r="D2" s="243"/>
      <c r="E2" s="243"/>
      <c r="F2" s="244"/>
      <c r="G2" s="245"/>
      <c r="H2" s="245"/>
      <c r="I2" s="245"/>
      <c r="J2" s="103"/>
      <c r="K2" s="103"/>
    </row>
    <row r="3" spans="1:21" ht="12.95" customHeight="1">
      <c r="A3" s="670" t="s">
        <v>24</v>
      </c>
      <c r="B3" s="670"/>
      <c r="C3" s="670"/>
      <c r="D3" s="671"/>
      <c r="E3" s="454"/>
      <c r="F3" s="455"/>
      <c r="G3" s="309"/>
      <c r="H3" s="310"/>
      <c r="I3" s="456"/>
      <c r="J3" s="457"/>
      <c r="K3" s="457"/>
    </row>
    <row r="4" spans="1:21" ht="24.95" customHeight="1">
      <c r="A4" s="301"/>
      <c r="B4" s="301"/>
      <c r="C4" s="301"/>
      <c r="D4" s="311"/>
      <c r="E4" s="672">
        <f>'3.1'!D4</f>
        <v>2020</v>
      </c>
      <c r="F4" s="682"/>
      <c r="G4" s="683"/>
      <c r="H4" s="312"/>
      <c r="I4" s="675">
        <f>E4-1</f>
        <v>2019</v>
      </c>
      <c r="J4" s="684"/>
      <c r="K4" s="684"/>
    </row>
    <row r="5" spans="1:21" ht="24.95" customHeight="1">
      <c r="A5" s="458"/>
      <c r="B5" s="313"/>
      <c r="C5" s="314"/>
      <c r="D5" s="315"/>
      <c r="E5" s="677" t="s">
        <v>67</v>
      </c>
      <c r="F5" s="678"/>
      <c r="G5" s="668" t="s">
        <v>37</v>
      </c>
      <c r="H5" s="650" t="s">
        <v>286</v>
      </c>
      <c r="I5" s="680" t="s">
        <v>67</v>
      </c>
      <c r="J5" s="666"/>
      <c r="K5" s="666" t="s">
        <v>37</v>
      </c>
    </row>
    <row r="6" spans="1:21" ht="18" customHeight="1">
      <c r="A6" s="459"/>
      <c r="B6" s="316"/>
      <c r="C6" s="316"/>
      <c r="D6" s="317"/>
      <c r="E6" s="679"/>
      <c r="F6" s="667"/>
      <c r="G6" s="669"/>
      <c r="H6" s="650"/>
      <c r="I6" s="681"/>
      <c r="J6" s="665"/>
      <c r="K6" s="665"/>
    </row>
    <row r="7" spans="1:21" ht="22.5" customHeight="1">
      <c r="A7" s="648" t="s">
        <v>225</v>
      </c>
      <c r="B7" s="649"/>
      <c r="C7" s="318" t="s">
        <v>252</v>
      </c>
      <c r="D7" s="319" t="s">
        <v>226</v>
      </c>
      <c r="E7" s="416" t="s">
        <v>294</v>
      </c>
      <c r="F7" s="417" t="s">
        <v>289</v>
      </c>
      <c r="G7" s="414" t="s">
        <v>295</v>
      </c>
      <c r="H7" s="415" t="s">
        <v>295</v>
      </c>
      <c r="I7" s="338" t="s">
        <v>296</v>
      </c>
      <c r="J7" s="404" t="s">
        <v>289</v>
      </c>
      <c r="K7" s="404" t="s">
        <v>295</v>
      </c>
    </row>
    <row r="8" spans="1:21" ht="12.95" customHeight="1">
      <c r="A8" s="654" t="str">
        <f>'3.1'!D6</f>
        <v>Leden</v>
      </c>
      <c r="B8" s="655"/>
      <c r="C8" s="413" t="s">
        <v>4</v>
      </c>
      <c r="D8" s="127">
        <v>112</v>
      </c>
      <c r="E8" s="123">
        <v>11251.815260000001</v>
      </c>
      <c r="F8" s="123">
        <v>120247.02288999999</v>
      </c>
      <c r="G8" s="128">
        <f t="shared" ref="G8:G13" si="0">E8/$E$14</f>
        <v>0.24517927318187174</v>
      </c>
      <c r="H8" s="129">
        <f>(E8-I8)/I8</f>
        <v>-2.2707665543034949E-2</v>
      </c>
      <c r="I8" s="126">
        <v>11513.25439</v>
      </c>
      <c r="J8" s="126">
        <v>123228.62635799999</v>
      </c>
      <c r="K8" s="460">
        <f>I8/$I$14</f>
        <v>0.23182437568915021</v>
      </c>
      <c r="M8" s="246"/>
      <c r="N8" s="246"/>
      <c r="O8" s="246"/>
      <c r="P8" s="246"/>
      <c r="Q8" s="246"/>
      <c r="R8" s="246"/>
      <c r="S8" s="246"/>
      <c r="T8" s="246"/>
      <c r="U8" s="246"/>
    </row>
    <row r="9" spans="1:21" ht="12.95" customHeight="1">
      <c r="A9" s="656"/>
      <c r="B9" s="657"/>
      <c r="C9" s="413" t="s">
        <v>5</v>
      </c>
      <c r="D9" s="122">
        <v>361</v>
      </c>
      <c r="E9" s="123">
        <v>6400.9569099999999</v>
      </c>
      <c r="F9" s="123">
        <v>68406.386400000003</v>
      </c>
      <c r="G9" s="124">
        <f t="shared" si="0"/>
        <v>0.1394781132286631</v>
      </c>
      <c r="H9" s="125">
        <f t="shared" ref="H9:H12" si="1">(E9-I9)/I9</f>
        <v>7.024812019625748E-2</v>
      </c>
      <c r="I9" s="126">
        <v>5980.8158399999993</v>
      </c>
      <c r="J9" s="126">
        <v>64013.868119999999</v>
      </c>
      <c r="K9" s="461">
        <f t="shared" ref="K9:K13" si="2">I9/$I$14</f>
        <v>0.12042632354445704</v>
      </c>
      <c r="L9" s="247"/>
      <c r="M9" s="246"/>
      <c r="N9" s="246"/>
      <c r="O9" s="246"/>
      <c r="P9" s="246"/>
      <c r="Q9" s="246"/>
      <c r="R9" s="246"/>
      <c r="S9" s="246"/>
    </row>
    <row r="10" spans="1:21" ht="12.95" customHeight="1">
      <c r="A10" s="656"/>
      <c r="B10" s="657"/>
      <c r="C10" s="413" t="s">
        <v>6</v>
      </c>
      <c r="D10" s="122">
        <v>10418</v>
      </c>
      <c r="E10" s="123">
        <v>10666.63365</v>
      </c>
      <c r="F10" s="123">
        <v>113993.24715</v>
      </c>
      <c r="G10" s="124">
        <f t="shared" si="0"/>
        <v>0.2324280505121176</v>
      </c>
      <c r="H10" s="125">
        <f t="shared" si="1"/>
        <v>-0.12564519848070485</v>
      </c>
      <c r="I10" s="126">
        <v>12199.433949999999</v>
      </c>
      <c r="J10" s="126">
        <v>130572.98143999999</v>
      </c>
      <c r="K10" s="461">
        <f t="shared" si="2"/>
        <v>0.24564089903860567</v>
      </c>
      <c r="L10" s="247"/>
      <c r="M10" s="246"/>
      <c r="N10" s="246"/>
      <c r="O10" s="246"/>
      <c r="P10" s="246"/>
      <c r="Q10" s="246"/>
      <c r="R10" s="246"/>
      <c r="S10" s="246"/>
    </row>
    <row r="11" spans="1:21" ht="12.95" customHeight="1">
      <c r="A11" s="656"/>
      <c r="B11" s="657"/>
      <c r="C11" s="413" t="s">
        <v>7</v>
      </c>
      <c r="D11" s="122">
        <v>103160</v>
      </c>
      <c r="E11" s="123">
        <v>16201.46118</v>
      </c>
      <c r="F11" s="123">
        <v>173145.07854000002</v>
      </c>
      <c r="G11" s="124">
        <f t="shared" si="0"/>
        <v>0.35303303376460787</v>
      </c>
      <c r="H11" s="125">
        <f t="shared" si="1"/>
        <v>-0.12564519831047727</v>
      </c>
      <c r="I11" s="126">
        <v>18529.61881</v>
      </c>
      <c r="J11" s="126">
        <v>198325.34612999999</v>
      </c>
      <c r="K11" s="461">
        <f t="shared" si="2"/>
        <v>0.37310191948135912</v>
      </c>
      <c r="L11" s="247"/>
      <c r="M11" s="246"/>
      <c r="N11" s="246"/>
      <c r="O11" s="246"/>
      <c r="P11" s="246"/>
      <c r="Q11" s="246"/>
      <c r="R11" s="246"/>
      <c r="S11" s="246"/>
    </row>
    <row r="12" spans="1:21" ht="12.95" customHeight="1">
      <c r="A12" s="656"/>
      <c r="B12" s="657"/>
      <c r="C12" s="413" t="s">
        <v>112</v>
      </c>
      <c r="D12" s="122">
        <v>16</v>
      </c>
      <c r="E12" s="123">
        <v>434.75100000000003</v>
      </c>
      <c r="F12" s="123">
        <v>4645.7730000000001</v>
      </c>
      <c r="G12" s="124">
        <f t="shared" si="0"/>
        <v>9.4733100154980616E-3</v>
      </c>
      <c r="H12" s="125">
        <f t="shared" si="1"/>
        <v>-7.6670242633128218E-3</v>
      </c>
      <c r="I12" s="126">
        <v>438.11</v>
      </c>
      <c r="J12" s="126">
        <v>4689.7269999999999</v>
      </c>
      <c r="K12" s="461">
        <f t="shared" si="2"/>
        <v>8.8215350580100934E-3</v>
      </c>
      <c r="L12" s="247"/>
      <c r="M12" s="246"/>
      <c r="N12" s="246"/>
      <c r="O12" s="246"/>
      <c r="P12" s="246"/>
      <c r="Q12" s="246"/>
      <c r="R12" s="246"/>
      <c r="S12" s="246"/>
    </row>
    <row r="13" spans="1:21" ht="12.95" customHeight="1">
      <c r="A13" s="656"/>
      <c r="B13" s="657"/>
      <c r="C13" s="413" t="s">
        <v>114</v>
      </c>
      <c r="D13" s="130"/>
      <c r="E13" s="123">
        <v>936.57799999999997</v>
      </c>
      <c r="F13" s="123">
        <v>10009.206</v>
      </c>
      <c r="G13" s="124">
        <f t="shared" si="0"/>
        <v>2.0408219297241736E-2</v>
      </c>
      <c r="H13" s="125">
        <f>(E13-I13)/I13</f>
        <v>-6.5719396005223127E-2</v>
      </c>
      <c r="I13" s="126">
        <v>1002.4589999999999</v>
      </c>
      <c r="J13" s="126">
        <v>10729.447</v>
      </c>
      <c r="K13" s="461">
        <f t="shared" si="2"/>
        <v>2.0184947188417839E-2</v>
      </c>
      <c r="L13" s="247"/>
      <c r="M13" s="246"/>
      <c r="N13" s="246"/>
      <c r="O13" s="246"/>
      <c r="P13" s="246"/>
      <c r="Q13" s="246"/>
      <c r="R13" s="246"/>
      <c r="S13" s="246"/>
    </row>
    <row r="14" spans="1:21" ht="12.95" customHeight="1">
      <c r="A14" s="658"/>
      <c r="B14" s="659"/>
      <c r="C14" s="375" t="s">
        <v>0</v>
      </c>
      <c r="D14" s="376">
        <v>114067</v>
      </c>
      <c r="E14" s="377">
        <v>45892.195999999996</v>
      </c>
      <c r="F14" s="378">
        <v>490446.71398</v>
      </c>
      <c r="G14" s="379">
        <f>SUM(G8:G13)</f>
        <v>1.0000000000000002</v>
      </c>
      <c r="H14" s="380">
        <f>(E14-I14)/I14</f>
        <v>-7.5940709175616877E-2</v>
      </c>
      <c r="I14" s="381">
        <v>49663.691989999999</v>
      </c>
      <c r="J14" s="382">
        <v>531559.99604799994</v>
      </c>
      <c r="K14" s="462">
        <f>SUM(K8:K13)</f>
        <v>0.99999999999999989</v>
      </c>
      <c r="L14" s="247"/>
      <c r="M14" s="246"/>
      <c r="N14" s="246"/>
      <c r="O14" s="246"/>
      <c r="P14" s="246"/>
      <c r="Q14" s="246"/>
      <c r="R14" s="246"/>
      <c r="S14" s="246"/>
    </row>
    <row r="15" spans="1:21" ht="12.95" customHeight="1">
      <c r="A15" s="654" t="str">
        <f>'3.1'!E6</f>
        <v>Únor</v>
      </c>
      <c r="B15" s="655"/>
      <c r="C15" s="413" t="s">
        <v>4</v>
      </c>
      <c r="D15" s="127">
        <v>107</v>
      </c>
      <c r="E15" s="123">
        <v>9822.6361500000003</v>
      </c>
      <c r="F15" s="123">
        <v>104920.50392000002</v>
      </c>
      <c r="G15" s="128">
        <f>E15/$E$21</f>
        <v>0.2688419141325058</v>
      </c>
      <c r="H15" s="129">
        <f>(E15-I15)/I15</f>
        <v>-2.076778535379039E-2</v>
      </c>
      <c r="I15" s="126">
        <v>10030.956910000001</v>
      </c>
      <c r="J15" s="126">
        <v>107340.34260999999</v>
      </c>
      <c r="K15" s="460">
        <f>I15/$I$21</f>
        <v>0.25599473048240423</v>
      </c>
      <c r="L15" s="247"/>
      <c r="M15" s="246"/>
      <c r="N15" s="246"/>
      <c r="O15" s="246"/>
      <c r="P15" s="246"/>
      <c r="Q15" s="246"/>
      <c r="R15" s="246"/>
      <c r="S15" s="246"/>
    </row>
    <row r="16" spans="1:21" ht="12.95" customHeight="1">
      <c r="A16" s="656"/>
      <c r="B16" s="657"/>
      <c r="C16" s="413" t="s">
        <v>5</v>
      </c>
      <c r="D16" s="122">
        <v>364</v>
      </c>
      <c r="E16" s="123">
        <v>4655.5438300000005</v>
      </c>
      <c r="F16" s="123">
        <v>49728.191420000003</v>
      </c>
      <c r="G16" s="124">
        <f t="shared" ref="G16:G20" si="3">E16/$E$21</f>
        <v>0.12742051069304622</v>
      </c>
      <c r="H16" s="125">
        <f t="shared" ref="H16:H18" si="4">(E16-I16)/I16</f>
        <v>6.7300725988812217E-3</v>
      </c>
      <c r="I16" s="126">
        <v>4624.4211399999995</v>
      </c>
      <c r="J16" s="126">
        <v>49485.468210000006</v>
      </c>
      <c r="K16" s="461">
        <f t="shared" ref="K16:K20" si="5">I16/$I$21</f>
        <v>0.11801739893740928</v>
      </c>
      <c r="L16" s="248"/>
      <c r="M16" s="246"/>
      <c r="N16" s="246"/>
      <c r="O16" s="246"/>
      <c r="P16" s="246"/>
      <c r="Q16" s="246"/>
      <c r="R16" s="246"/>
      <c r="S16" s="246"/>
    </row>
    <row r="17" spans="1:20" ht="12.95" customHeight="1">
      <c r="A17" s="656"/>
      <c r="B17" s="657"/>
      <c r="C17" s="413" t="s">
        <v>6</v>
      </c>
      <c r="D17" s="122">
        <v>10635</v>
      </c>
      <c r="E17" s="123">
        <v>8273.6759199999997</v>
      </c>
      <c r="F17" s="123">
        <v>88375.269350000002</v>
      </c>
      <c r="G17" s="124">
        <f t="shared" si="3"/>
        <v>0.22644744621277874</v>
      </c>
      <c r="H17" s="125">
        <f t="shared" si="4"/>
        <v>-0.10683035095357336</v>
      </c>
      <c r="I17" s="126">
        <v>9263.2748199999987</v>
      </c>
      <c r="J17" s="126">
        <v>99125.377569999997</v>
      </c>
      <c r="K17" s="461">
        <f>I17/$I$21</f>
        <v>0.23640312307256647</v>
      </c>
      <c r="L17" s="247"/>
      <c r="M17" s="246"/>
      <c r="N17" s="246"/>
      <c r="O17" s="246"/>
      <c r="P17" s="246"/>
      <c r="Q17" s="246"/>
      <c r="R17" s="246"/>
      <c r="S17" s="246"/>
    </row>
    <row r="18" spans="1:20" ht="12.95" customHeight="1">
      <c r="A18" s="656"/>
      <c r="B18" s="657"/>
      <c r="C18" s="413" t="s">
        <v>7</v>
      </c>
      <c r="D18" s="122">
        <v>103207</v>
      </c>
      <c r="E18" s="123">
        <v>12619.445089999999</v>
      </c>
      <c r="F18" s="123">
        <v>134794.08475000001</v>
      </c>
      <c r="G18" s="124">
        <f t="shared" si="3"/>
        <v>0.34538953917026155</v>
      </c>
      <c r="H18" s="125">
        <f t="shared" si="4"/>
        <v>-0.10308992193328809</v>
      </c>
      <c r="I18" s="126">
        <v>14069.91113</v>
      </c>
      <c r="J18" s="126">
        <v>150561.90202000001</v>
      </c>
      <c r="K18" s="461">
        <f>I18/$I$21</f>
        <v>0.35907073870938694</v>
      </c>
      <c r="L18" s="247"/>
      <c r="M18" s="246"/>
      <c r="N18" s="246"/>
      <c r="O18" s="246"/>
      <c r="P18" s="246"/>
      <c r="Q18" s="246"/>
      <c r="R18" s="246"/>
      <c r="S18" s="246"/>
    </row>
    <row r="19" spans="1:20" ht="12.95" customHeight="1">
      <c r="A19" s="656"/>
      <c r="B19" s="657"/>
      <c r="C19" s="413" t="s">
        <v>112</v>
      </c>
      <c r="D19" s="122">
        <v>16</v>
      </c>
      <c r="E19" s="123">
        <v>421.529</v>
      </c>
      <c r="F19" s="123">
        <v>4502.8829999999998</v>
      </c>
      <c r="G19" s="124">
        <f t="shared" si="3"/>
        <v>1.1537092639063195E-2</v>
      </c>
      <c r="H19" s="125">
        <f>(E19-I19)/I19</f>
        <v>5.3372183391600103E-2</v>
      </c>
      <c r="I19" s="126">
        <v>400.17099999999999</v>
      </c>
      <c r="J19" s="126">
        <v>4280.9750000000004</v>
      </c>
      <c r="K19" s="461">
        <f>I19/$I$21</f>
        <v>1.0212551824417535E-2</v>
      </c>
      <c r="L19" s="247"/>
      <c r="M19" s="246"/>
      <c r="N19" s="246"/>
      <c r="O19" s="246"/>
      <c r="P19" s="246"/>
      <c r="Q19" s="246"/>
      <c r="R19" s="246"/>
      <c r="S19" s="246"/>
    </row>
    <row r="20" spans="1:20" ht="12.95" customHeight="1">
      <c r="A20" s="656"/>
      <c r="B20" s="657"/>
      <c r="C20" s="413" t="s">
        <v>114</v>
      </c>
      <c r="D20" s="130"/>
      <c r="E20" s="123">
        <v>744.01800000000003</v>
      </c>
      <c r="F20" s="123">
        <v>7947.24</v>
      </c>
      <c r="G20" s="124">
        <f t="shared" si="3"/>
        <v>2.0363497152344253E-2</v>
      </c>
      <c r="H20" s="125">
        <f t="shared" ref="H20" si="6">(E20-I20)/I20</f>
        <v>-6.4713003317422996E-2</v>
      </c>
      <c r="I20" s="126">
        <v>795.49700000000007</v>
      </c>
      <c r="J20" s="126">
        <v>8512.4809999999998</v>
      </c>
      <c r="K20" s="461">
        <f t="shared" si="5"/>
        <v>2.0301456973815385E-2</v>
      </c>
      <c r="L20" s="247"/>
      <c r="M20" s="246"/>
      <c r="N20" s="246"/>
      <c r="O20" s="246"/>
      <c r="P20" s="246"/>
      <c r="Q20" s="246"/>
      <c r="R20" s="246"/>
      <c r="S20" s="246"/>
    </row>
    <row r="21" spans="1:20" ht="12.95" customHeight="1">
      <c r="A21" s="658"/>
      <c r="B21" s="659"/>
      <c r="C21" s="375" t="s">
        <v>0</v>
      </c>
      <c r="D21" s="376">
        <v>114329</v>
      </c>
      <c r="E21" s="377">
        <v>36536.847990000009</v>
      </c>
      <c r="F21" s="378">
        <v>390268.17244000005</v>
      </c>
      <c r="G21" s="379">
        <f>SUM(G15:G20)</f>
        <v>0.99999999999999967</v>
      </c>
      <c r="H21" s="380">
        <f>(E21-I21)/I21</f>
        <v>-6.7562483041647831E-2</v>
      </c>
      <c r="I21" s="381">
        <v>39184.232000000004</v>
      </c>
      <c r="J21" s="382">
        <v>419306.54641000007</v>
      </c>
      <c r="K21" s="462">
        <f>SUM(K15:K20)</f>
        <v>0.99999999999999989</v>
      </c>
      <c r="L21" s="247"/>
      <c r="M21" s="246"/>
      <c r="N21" s="246"/>
      <c r="O21" s="246"/>
      <c r="P21" s="246"/>
      <c r="Q21" s="246"/>
      <c r="R21" s="246"/>
      <c r="S21" s="246"/>
    </row>
    <row r="22" spans="1:20" ht="12.95" customHeight="1">
      <c r="A22" s="660" t="str">
        <f>'3.1'!F6</f>
        <v>Březen</v>
      </c>
      <c r="B22" s="661"/>
      <c r="C22" s="412" t="s">
        <v>4</v>
      </c>
      <c r="D22" s="127">
        <v>107</v>
      </c>
      <c r="E22" s="279">
        <v>11716.602359999999</v>
      </c>
      <c r="F22" s="279">
        <v>125169.64443</v>
      </c>
      <c r="G22" s="128">
        <f>E22/$E$28</f>
        <v>0.32309585482741798</v>
      </c>
      <c r="H22" s="129">
        <f>(E22-I22)/I22</f>
        <v>-9.978026292401642E-3</v>
      </c>
      <c r="I22" s="561">
        <v>11834.689200000001</v>
      </c>
      <c r="J22" s="561">
        <v>126405.13127999999</v>
      </c>
      <c r="K22" s="460">
        <f>I22/$I$28</f>
        <v>0.35162584065640262</v>
      </c>
      <c r="L22" s="123"/>
      <c r="M22" s="246"/>
      <c r="N22" s="246"/>
      <c r="O22" s="246"/>
      <c r="P22" s="246"/>
      <c r="Q22" s="246"/>
      <c r="R22" s="246"/>
      <c r="S22" s="246"/>
      <c r="T22" s="123"/>
    </row>
    <row r="23" spans="1:20" ht="12.95" customHeight="1">
      <c r="A23" s="660"/>
      <c r="B23" s="661"/>
      <c r="C23" s="413" t="s">
        <v>5</v>
      </c>
      <c r="D23" s="122">
        <v>364</v>
      </c>
      <c r="E23" s="123">
        <v>4450.3434099999995</v>
      </c>
      <c r="F23" s="123">
        <v>47543.4637</v>
      </c>
      <c r="G23" s="124">
        <f t="shared" ref="G23:G27" si="7">E23/$E$28</f>
        <v>0.12272222476700287</v>
      </c>
      <c r="H23" s="125">
        <f t="shared" ref="H23:H27" si="8">(E23-I23)/I23</f>
        <v>-0.13378519837726383</v>
      </c>
      <c r="I23" s="126">
        <v>5137.6903299999994</v>
      </c>
      <c r="J23" s="126">
        <v>54875.156649999997</v>
      </c>
      <c r="K23" s="461">
        <f t="shared" ref="K23:K27" si="9">I23/$I$28</f>
        <v>0.15264825723674436</v>
      </c>
      <c r="L23" s="123"/>
      <c r="M23" s="246"/>
      <c r="N23" s="246"/>
      <c r="O23" s="246"/>
      <c r="P23" s="246"/>
      <c r="Q23" s="246"/>
      <c r="R23" s="246"/>
      <c r="S23" s="246"/>
      <c r="T23" s="123"/>
    </row>
    <row r="24" spans="1:20" ht="12.95" customHeight="1">
      <c r="A24" s="660"/>
      <c r="B24" s="661"/>
      <c r="C24" s="413" t="s">
        <v>6</v>
      </c>
      <c r="D24" s="122">
        <v>10635</v>
      </c>
      <c r="E24" s="123">
        <v>7514.2113599999993</v>
      </c>
      <c r="F24" s="123">
        <v>80275.07144</v>
      </c>
      <c r="G24" s="124">
        <f t="shared" si="7"/>
        <v>0.20721114091927714</v>
      </c>
      <c r="H24" s="125">
        <f t="shared" si="8"/>
        <v>0.21554058933690223</v>
      </c>
      <c r="I24" s="126">
        <v>6181.7856400000001</v>
      </c>
      <c r="J24" s="126">
        <v>66027.034280000007</v>
      </c>
      <c r="K24" s="461">
        <f t="shared" si="9"/>
        <v>0.1836698485011907</v>
      </c>
      <c r="L24" s="123"/>
      <c r="M24" s="246"/>
      <c r="N24" s="246"/>
      <c r="O24" s="246"/>
      <c r="P24" s="246"/>
      <c r="Q24" s="246"/>
      <c r="R24" s="246"/>
      <c r="S24" s="246"/>
      <c r="T24" s="123"/>
    </row>
    <row r="25" spans="1:20" ht="12.95" customHeight="1">
      <c r="A25" s="660"/>
      <c r="B25" s="661"/>
      <c r="C25" s="413" t="s">
        <v>7</v>
      </c>
      <c r="D25" s="122">
        <v>103207</v>
      </c>
      <c r="E25" s="123">
        <v>11461.06986</v>
      </c>
      <c r="F25" s="123">
        <v>122440.26041999999</v>
      </c>
      <c r="G25" s="124">
        <f t="shared" si="7"/>
        <v>0.31604931616484899</v>
      </c>
      <c r="H25" s="125">
        <f t="shared" si="8"/>
        <v>0.22063104990280996</v>
      </c>
      <c r="I25" s="126">
        <v>9389.4628200000006</v>
      </c>
      <c r="J25" s="126">
        <v>100288.72353</v>
      </c>
      <c r="K25" s="461">
        <f t="shared" si="9"/>
        <v>0.27897460605847907</v>
      </c>
      <c r="L25" s="123"/>
      <c r="M25" s="246"/>
      <c r="N25" s="246"/>
      <c r="O25" s="246"/>
      <c r="P25" s="246"/>
      <c r="Q25" s="246"/>
      <c r="R25" s="246"/>
      <c r="S25" s="246"/>
      <c r="T25" s="123"/>
    </row>
    <row r="26" spans="1:20" ht="12.95" customHeight="1">
      <c r="A26" s="660"/>
      <c r="B26" s="661"/>
      <c r="C26" s="413" t="s">
        <v>112</v>
      </c>
      <c r="D26" s="122">
        <v>16</v>
      </c>
      <c r="E26" s="123">
        <v>391.15700000000004</v>
      </c>
      <c r="F26" s="123">
        <v>4178.991</v>
      </c>
      <c r="G26" s="124">
        <f t="shared" si="7"/>
        <v>1.0786506309899926E-2</v>
      </c>
      <c r="H26" s="125">
        <f t="shared" si="8"/>
        <v>-9.4759814210963397E-2</v>
      </c>
      <c r="I26" s="126">
        <v>432.10299999999995</v>
      </c>
      <c r="J26" s="126">
        <v>4615.3</v>
      </c>
      <c r="K26" s="461">
        <f t="shared" si="9"/>
        <v>1.2838409024307416E-2</v>
      </c>
      <c r="L26" s="123"/>
      <c r="M26" s="246"/>
      <c r="N26" s="246"/>
      <c r="O26" s="246"/>
      <c r="P26" s="246"/>
      <c r="Q26" s="246"/>
      <c r="R26" s="246"/>
      <c r="S26" s="246"/>
      <c r="T26" s="123"/>
    </row>
    <row r="27" spans="1:20" ht="12.95" customHeight="1">
      <c r="A27" s="660"/>
      <c r="B27" s="661"/>
      <c r="C27" s="413" t="s">
        <v>114</v>
      </c>
      <c r="D27" s="130"/>
      <c r="E27" s="123">
        <v>730.16499999999996</v>
      </c>
      <c r="F27" s="123">
        <v>7800.4639999999999</v>
      </c>
      <c r="G27" s="124">
        <f t="shared" si="7"/>
        <v>2.0134957011553104E-2</v>
      </c>
      <c r="H27" s="125">
        <f t="shared" si="8"/>
        <v>7.1690143119029145E-2</v>
      </c>
      <c r="I27" s="126">
        <v>681.32099999999991</v>
      </c>
      <c r="J27" s="126">
        <v>7277.1390000000001</v>
      </c>
      <c r="K27" s="461">
        <f t="shared" si="9"/>
        <v>2.0243038522875685E-2</v>
      </c>
      <c r="L27" s="123"/>
      <c r="M27" s="246"/>
      <c r="N27" s="246"/>
      <c r="O27" s="246"/>
      <c r="P27" s="246"/>
      <c r="Q27" s="246"/>
      <c r="R27" s="246"/>
      <c r="S27" s="246"/>
      <c r="T27" s="123"/>
    </row>
    <row r="28" spans="1:20" ht="12.95" customHeight="1">
      <c r="A28" s="660"/>
      <c r="B28" s="661"/>
      <c r="C28" s="375" t="s">
        <v>0</v>
      </c>
      <c r="D28" s="376">
        <v>114329</v>
      </c>
      <c r="E28" s="377">
        <v>36263.548989999996</v>
      </c>
      <c r="F28" s="378">
        <v>387407.89498999994</v>
      </c>
      <c r="G28" s="379">
        <f>SUM(G22:G27)</f>
        <v>1.0000000000000002</v>
      </c>
      <c r="H28" s="380">
        <f>(E28-I28)/I28</f>
        <v>7.7442819435713392E-2</v>
      </c>
      <c r="I28" s="381">
        <v>33657.051990000007</v>
      </c>
      <c r="J28" s="382">
        <v>359488.48474000004</v>
      </c>
      <c r="K28" s="462">
        <f>SUM(K22:K27)</f>
        <v>0.99999999999999989</v>
      </c>
      <c r="M28" s="246"/>
      <c r="N28" s="246"/>
      <c r="O28" s="246"/>
      <c r="P28" s="246"/>
      <c r="Q28" s="246"/>
      <c r="R28" s="246"/>
      <c r="S28" s="246"/>
    </row>
    <row r="29" spans="1:20" ht="12.95" customHeight="1">
      <c r="A29" s="662" t="str">
        <f>'3.1'!G6</f>
        <v>I. čtvrtletí</v>
      </c>
      <c r="B29" s="663"/>
      <c r="C29" s="413" t="s">
        <v>4</v>
      </c>
      <c r="D29" s="122">
        <f>D22</f>
        <v>107</v>
      </c>
      <c r="E29" s="123">
        <f>E8+E15+E22</f>
        <v>32791.053769999999</v>
      </c>
      <c r="F29" s="123">
        <f>F8+F15+F22</f>
        <v>350337.17124</v>
      </c>
      <c r="G29" s="124">
        <f>E29/$E$35</f>
        <v>0.27626874556127845</v>
      </c>
      <c r="H29" s="125">
        <f>(E29-I29)/I29</f>
        <v>-1.7611326951887007E-2</v>
      </c>
      <c r="I29" s="126">
        <f>I8+I15+I22</f>
        <v>33378.900500000003</v>
      </c>
      <c r="J29" s="126">
        <f>J8+J15+J22</f>
        <v>356974.10024799994</v>
      </c>
      <c r="K29" s="461">
        <f>I29/$I$35</f>
        <v>0.27246975262008455</v>
      </c>
      <c r="M29" s="246"/>
      <c r="N29" s="246"/>
      <c r="O29" s="246"/>
      <c r="P29" s="246"/>
      <c r="Q29" s="246"/>
      <c r="R29" s="246"/>
      <c r="S29" s="246"/>
    </row>
    <row r="30" spans="1:20" ht="12.95" customHeight="1">
      <c r="A30" s="660"/>
      <c r="B30" s="661"/>
      <c r="C30" s="413" t="s">
        <v>5</v>
      </c>
      <c r="D30" s="122">
        <f t="shared" ref="D30:D33" si="10">D23</f>
        <v>364</v>
      </c>
      <c r="E30" s="123">
        <f>E9+E16+E23</f>
        <v>15506.844149999999</v>
      </c>
      <c r="F30" s="123">
        <f t="shared" ref="F30" si="11">F9+F16+F23</f>
        <v>165678.04152</v>
      </c>
      <c r="G30" s="124">
        <f t="shared" ref="G30:G34" si="12">E30/$E$35</f>
        <v>0.13064710914701258</v>
      </c>
      <c r="H30" s="125">
        <f t="shared" ref="H30:H32" si="13">(E30-I30)/I30</f>
        <v>-1.4996141146509451E-2</v>
      </c>
      <c r="I30" s="126">
        <f>I9+I16+I23</f>
        <v>15742.927309999997</v>
      </c>
      <c r="J30" s="126">
        <f t="shared" ref="J30" si="14">J9+J16+J23</f>
        <v>168374.49298000001</v>
      </c>
      <c r="K30" s="461">
        <f t="shared" ref="K30:K34" si="15">I30/$I$35</f>
        <v>0.12850847228091508</v>
      </c>
      <c r="M30" s="246"/>
      <c r="N30" s="246"/>
      <c r="O30" s="246"/>
      <c r="P30" s="246"/>
      <c r="Q30" s="246"/>
      <c r="R30" s="246"/>
      <c r="S30" s="246"/>
    </row>
    <row r="31" spans="1:20" ht="12.95" customHeight="1">
      <c r="A31" s="660"/>
      <c r="B31" s="661"/>
      <c r="C31" s="413" t="s">
        <v>6</v>
      </c>
      <c r="D31" s="122">
        <f t="shared" si="10"/>
        <v>10635</v>
      </c>
      <c r="E31" s="123">
        <f t="shared" ref="E31:F34" si="16">E10+E17+E24</f>
        <v>26454.520929999999</v>
      </c>
      <c r="F31" s="123">
        <f t="shared" si="16"/>
        <v>282643.58794</v>
      </c>
      <c r="G31" s="124">
        <f t="shared" si="12"/>
        <v>0.22288266071040891</v>
      </c>
      <c r="H31" s="125">
        <f t="shared" si="13"/>
        <v>-4.30455866673237E-2</v>
      </c>
      <c r="I31" s="126">
        <f t="shared" ref="I31:J33" si="17">I10+I17+I24</f>
        <v>27644.494409999999</v>
      </c>
      <c r="J31" s="126">
        <f t="shared" si="17"/>
        <v>295725.39328999998</v>
      </c>
      <c r="K31" s="461">
        <f t="shared" si="15"/>
        <v>0.22566017575084626</v>
      </c>
      <c r="M31" s="246"/>
      <c r="N31" s="246"/>
      <c r="O31" s="246"/>
      <c r="P31" s="246"/>
      <c r="Q31" s="246"/>
      <c r="R31" s="246"/>
      <c r="S31" s="246"/>
    </row>
    <row r="32" spans="1:20" ht="12.95" customHeight="1">
      <c r="A32" s="660"/>
      <c r="B32" s="661"/>
      <c r="C32" s="413" t="s">
        <v>7</v>
      </c>
      <c r="D32" s="122">
        <f t="shared" si="10"/>
        <v>103207</v>
      </c>
      <c r="E32" s="123">
        <f>E11+E18+E25</f>
        <v>40281.976129999995</v>
      </c>
      <c r="F32" s="123">
        <f t="shared" si="16"/>
        <v>430379.42371000006</v>
      </c>
      <c r="G32" s="124">
        <f t="shared" si="12"/>
        <v>0.33938070707400936</v>
      </c>
      <c r="H32" s="125">
        <f t="shared" si="13"/>
        <v>-4.0653907555176262E-2</v>
      </c>
      <c r="I32" s="126">
        <f>I11+I18+I25</f>
        <v>41988.992760000001</v>
      </c>
      <c r="J32" s="126">
        <f t="shared" si="17"/>
        <v>449175.97168000002</v>
      </c>
      <c r="K32" s="461">
        <f t="shared" si="15"/>
        <v>0.34275336511110427</v>
      </c>
      <c r="M32" s="246"/>
      <c r="N32" s="246"/>
      <c r="O32" s="246"/>
      <c r="P32" s="246"/>
      <c r="Q32" s="246"/>
      <c r="R32" s="246"/>
      <c r="S32" s="246"/>
    </row>
    <row r="33" spans="1:20" ht="12.95" customHeight="1">
      <c r="A33" s="660"/>
      <c r="B33" s="661"/>
      <c r="C33" s="413" t="s">
        <v>112</v>
      </c>
      <c r="D33" s="122">
        <f t="shared" si="10"/>
        <v>16</v>
      </c>
      <c r="E33" s="123">
        <f>E12+E19+E26</f>
        <v>1247.4369999999999</v>
      </c>
      <c r="F33" s="123">
        <f t="shared" si="16"/>
        <v>13327.646999999999</v>
      </c>
      <c r="G33" s="124">
        <f t="shared" si="12"/>
        <v>1.0509813364766547E-2</v>
      </c>
      <c r="H33" s="125">
        <f>(E33-I33)/I33</f>
        <v>-1.8063042355697268E-2</v>
      </c>
      <c r="I33" s="126">
        <f>I12+I19+I26</f>
        <v>1270.384</v>
      </c>
      <c r="J33" s="126">
        <f t="shared" si="17"/>
        <v>13586.002</v>
      </c>
      <c r="K33" s="461">
        <f t="shared" si="15"/>
        <v>1.0370060398260076E-2</v>
      </c>
      <c r="M33" s="246"/>
      <c r="N33" s="246"/>
      <c r="O33" s="246"/>
      <c r="P33" s="246"/>
      <c r="Q33" s="246"/>
      <c r="R33" s="246"/>
      <c r="S33" s="246"/>
    </row>
    <row r="34" spans="1:20" ht="12.95" customHeight="1">
      <c r="A34" s="660"/>
      <c r="B34" s="661"/>
      <c r="C34" s="413" t="s">
        <v>114</v>
      </c>
      <c r="D34" s="122"/>
      <c r="E34" s="123">
        <f t="shared" si="16"/>
        <v>2410.761</v>
      </c>
      <c r="F34" s="123">
        <f t="shared" si="16"/>
        <v>25756.91</v>
      </c>
      <c r="G34" s="124">
        <f t="shared" si="12"/>
        <v>2.0310964142524205E-2</v>
      </c>
      <c r="H34" s="125">
        <f t="shared" ref="H34" si="18">(E34-I34)/I34</f>
        <v>-2.7635475987556078E-2</v>
      </c>
      <c r="I34" s="126">
        <f t="shared" ref="I34:J34" si="19">I13+I20+I27</f>
        <v>2479.277</v>
      </c>
      <c r="J34" s="126">
        <f t="shared" si="19"/>
        <v>26519.066999999999</v>
      </c>
      <c r="K34" s="461">
        <f t="shared" si="15"/>
        <v>2.0238173838789727E-2</v>
      </c>
      <c r="M34" s="246"/>
      <c r="N34" s="246"/>
      <c r="O34" s="246"/>
      <c r="P34" s="246"/>
      <c r="Q34" s="246"/>
      <c r="R34" s="246"/>
      <c r="S34" s="246"/>
    </row>
    <row r="35" spans="1:20" ht="12.95" customHeight="1">
      <c r="A35" s="660"/>
      <c r="B35" s="661"/>
      <c r="C35" s="375" t="s">
        <v>0</v>
      </c>
      <c r="D35" s="376">
        <f>SUM(D29:D34)</f>
        <v>114329</v>
      </c>
      <c r="E35" s="377">
        <f>SUM(E29:E34)</f>
        <v>118692.59297999999</v>
      </c>
      <c r="F35" s="378">
        <f>SUM(F29:F34)</f>
        <v>1268122.7814100001</v>
      </c>
      <c r="G35" s="379">
        <f>SUM(G29:G34)</f>
        <v>1.0000000000000002</v>
      </c>
      <c r="H35" s="380">
        <f>(E35-I35)/I35</f>
        <v>-3.1120229766196768E-2</v>
      </c>
      <c r="I35" s="381">
        <f>SUM(I29:I34)</f>
        <v>122504.97598</v>
      </c>
      <c r="J35" s="382">
        <f>SUM(J29:J34)</f>
        <v>1310355.0271980001</v>
      </c>
      <c r="K35" s="462">
        <f>SUM(K29:K34)</f>
        <v>1</v>
      </c>
      <c r="M35" s="246"/>
      <c r="N35" s="246"/>
      <c r="O35" s="246"/>
      <c r="P35" s="246"/>
      <c r="Q35" s="246"/>
      <c r="R35" s="246"/>
      <c r="S35" s="246"/>
    </row>
    <row r="36" spans="1:20" ht="20.100000000000001" customHeight="1">
      <c r="A36" s="277"/>
      <c r="B36" s="278"/>
      <c r="C36" s="216"/>
      <c r="D36" s="279"/>
      <c r="E36" s="279"/>
      <c r="F36" s="279"/>
      <c r="G36" s="280"/>
      <c r="H36" s="281"/>
      <c r="I36" s="282"/>
      <c r="J36" s="282"/>
      <c r="K36" s="283"/>
    </row>
    <row r="37" spans="1:20" ht="15" customHeight="1">
      <c r="A37" s="651" t="s">
        <v>67</v>
      </c>
      <c r="B37" s="651"/>
      <c r="C37" s="651"/>
      <c r="D37" s="651"/>
      <c r="E37" s="651"/>
      <c r="F37" s="418"/>
      <c r="G37" s="651" t="s">
        <v>68</v>
      </c>
      <c r="H37" s="651"/>
      <c r="I37" s="651"/>
      <c r="J37" s="651"/>
      <c r="K37" s="651"/>
      <c r="M37" s="247"/>
      <c r="N37" s="247"/>
      <c r="O37" s="247"/>
      <c r="P37" s="247"/>
      <c r="Q37" s="247"/>
      <c r="R37" s="247"/>
      <c r="S37" s="247"/>
    </row>
    <row r="38" spans="1:20" ht="15" customHeight="1">
      <c r="A38" s="652" t="str">
        <f>A29</f>
        <v>I. čtvrtletí</v>
      </c>
      <c r="B38" s="643"/>
      <c r="C38" s="643"/>
      <c r="D38" s="643"/>
      <c r="E38" s="643"/>
      <c r="F38" s="418"/>
      <c r="G38" s="653" t="str">
        <f>A29</f>
        <v>I. čtvrtletí</v>
      </c>
      <c r="H38" s="653"/>
      <c r="I38" s="653"/>
      <c r="J38" s="653"/>
      <c r="K38" s="653"/>
      <c r="M38" s="247"/>
      <c r="N38" s="247"/>
      <c r="O38" s="247"/>
      <c r="P38" s="247"/>
      <c r="Q38" s="247"/>
      <c r="R38" s="247"/>
      <c r="S38" s="247"/>
    </row>
    <row r="39" spans="1:20" ht="15" customHeight="1">
      <c r="A39" s="121"/>
      <c r="B39" s="121"/>
      <c r="C39" s="121"/>
      <c r="D39" s="98"/>
      <c r="E39" s="98"/>
      <c r="F39" s="98"/>
      <c r="G39" s="121"/>
      <c r="H39" s="121"/>
      <c r="I39" s="121"/>
      <c r="J39" s="121"/>
      <c r="K39" s="121"/>
      <c r="M39" s="247"/>
      <c r="N39" s="247"/>
      <c r="O39" s="247"/>
      <c r="P39" s="247"/>
      <c r="Q39" s="247"/>
      <c r="R39" s="247"/>
      <c r="S39" s="247"/>
      <c r="T39" s="247"/>
    </row>
    <row r="40" spans="1:20" ht="15" customHeight="1">
      <c r="A40" s="121"/>
      <c r="B40" s="121"/>
      <c r="C40" s="121"/>
      <c r="D40" s="98"/>
      <c r="E40" s="98"/>
      <c r="F40" s="98"/>
      <c r="G40" s="121"/>
      <c r="H40" s="121"/>
      <c r="I40" s="121"/>
      <c r="J40" s="121"/>
      <c r="K40" s="121"/>
    </row>
    <row r="41" spans="1:20" ht="15" customHeight="1">
      <c r="A41" s="121"/>
      <c r="B41" s="121"/>
      <c r="C41" s="121"/>
      <c r="D41" s="98"/>
      <c r="E41" s="98"/>
      <c r="F41" s="98"/>
      <c r="G41" s="121"/>
      <c r="H41" s="121"/>
      <c r="I41" s="121"/>
      <c r="J41" s="121"/>
      <c r="K41" s="121"/>
    </row>
    <row r="42" spans="1:20" ht="15" customHeight="1">
      <c r="A42" s="121"/>
      <c r="B42" s="121"/>
      <c r="C42" s="121">
        <f>E4</f>
        <v>2020</v>
      </c>
      <c r="D42" s="121">
        <f>I4</f>
        <v>2019</v>
      </c>
      <c r="E42" s="98"/>
      <c r="F42" s="98"/>
      <c r="G42" s="98"/>
      <c r="H42" s="121"/>
      <c r="I42" s="121">
        <f>E4</f>
        <v>2020</v>
      </c>
      <c r="J42" s="121">
        <f>I4</f>
        <v>2019</v>
      </c>
      <c r="K42" s="121"/>
    </row>
    <row r="43" spans="1:20" ht="15" customHeight="1">
      <c r="A43" s="121"/>
      <c r="B43" s="121" t="str">
        <f>A8</f>
        <v>Leden</v>
      </c>
      <c r="C43" s="95">
        <f>E14</f>
        <v>45892.195999999996</v>
      </c>
      <c r="D43" s="95">
        <f>I14</f>
        <v>49663.691989999999</v>
      </c>
      <c r="E43" s="98"/>
      <c r="F43" s="98"/>
      <c r="G43" s="98"/>
      <c r="H43" s="121" t="str">
        <f>A8</f>
        <v>Leden</v>
      </c>
      <c r="I43" s="250">
        <f>E14/E35</f>
        <v>0.38664751395003183</v>
      </c>
      <c r="J43" s="250">
        <f>I14/I35</f>
        <v>0.40540142629070042</v>
      </c>
      <c r="K43" s="121"/>
    </row>
    <row r="44" spans="1:20" ht="15" customHeight="1">
      <c r="A44" s="121"/>
      <c r="B44" s="121" t="str">
        <f>A15</f>
        <v>Únor</v>
      </c>
      <c r="C44" s="95">
        <f>E21</f>
        <v>36536.847990000009</v>
      </c>
      <c r="D44" s="95">
        <f>I21</f>
        <v>39184.232000000004</v>
      </c>
      <c r="E44" s="98"/>
      <c r="F44" s="98"/>
      <c r="G44" s="98"/>
      <c r="H44" s="121" t="str">
        <f>A15</f>
        <v>Únor</v>
      </c>
      <c r="I44" s="250">
        <f>E21/E35</f>
        <v>0.30782753222146358</v>
      </c>
      <c r="J44" s="250">
        <f>I21/I35</f>
        <v>0.3198582889106249</v>
      </c>
      <c r="K44" s="121"/>
    </row>
    <row r="45" spans="1:20" ht="15" customHeight="1">
      <c r="A45" s="121"/>
      <c r="B45" s="121" t="str">
        <f>A22</f>
        <v>Březen</v>
      </c>
      <c r="C45" s="95">
        <f>E28</f>
        <v>36263.548989999996</v>
      </c>
      <c r="D45" s="95">
        <f>I28</f>
        <v>33657.051990000007</v>
      </c>
      <c r="E45" s="98"/>
      <c r="F45" s="98"/>
      <c r="G45" s="98"/>
      <c r="H45" s="121" t="str">
        <f>A22</f>
        <v>Březen</v>
      </c>
      <c r="I45" s="250">
        <f>E28/E35</f>
        <v>0.3055249538285047</v>
      </c>
      <c r="J45" s="250">
        <f>I28/I35</f>
        <v>0.27474028479867474</v>
      </c>
      <c r="K45" s="121"/>
    </row>
    <row r="46" spans="1:20" ht="15" customHeight="1">
      <c r="A46" s="121"/>
      <c r="B46" s="121"/>
      <c r="C46" s="95">
        <f>SUM(C43:C45)</f>
        <v>118692.59298</v>
      </c>
      <c r="D46" s="95">
        <f>SUM(D43:D45)</f>
        <v>122504.97598000002</v>
      </c>
      <c r="E46" s="121"/>
      <c r="F46" s="121"/>
      <c r="G46" s="121"/>
      <c r="H46" s="121"/>
      <c r="I46" s="158">
        <f>SUM(I43:I45)</f>
        <v>1.0000000000000002</v>
      </c>
      <c r="J46" s="158">
        <f>SUM(J43:J45)</f>
        <v>1</v>
      </c>
      <c r="K46" s="121"/>
    </row>
    <row r="47" spans="1:20" ht="15" customHeight="1">
      <c r="A47" s="121"/>
      <c r="B47" s="121"/>
      <c r="C47" s="121"/>
      <c r="D47" s="121"/>
      <c r="E47" s="121"/>
      <c r="F47" s="121"/>
      <c r="G47" s="121"/>
      <c r="H47" s="121"/>
      <c r="I47" s="121"/>
      <c r="J47" s="121"/>
      <c r="K47" s="121"/>
    </row>
    <row r="48" spans="1:20" ht="15" customHeight="1">
      <c r="A48" s="121"/>
      <c r="B48" s="121"/>
      <c r="C48" s="121"/>
      <c r="D48" s="121"/>
      <c r="E48" s="121"/>
      <c r="F48" s="121"/>
      <c r="G48" s="121"/>
      <c r="H48" s="121"/>
      <c r="I48" s="121"/>
      <c r="J48" s="121"/>
      <c r="K48" s="121"/>
    </row>
    <row r="49" spans="1:11" ht="15" customHeight="1">
      <c r="A49" s="121"/>
      <c r="B49" s="121"/>
      <c r="C49" s="121"/>
      <c r="D49" s="121"/>
      <c r="E49" s="121"/>
      <c r="F49" s="121"/>
      <c r="G49" s="121"/>
      <c r="H49" s="121"/>
      <c r="I49" s="121"/>
      <c r="J49" s="121"/>
      <c r="K49" s="121"/>
    </row>
    <row r="50" spans="1:11" ht="15" customHeight="1">
      <c r="A50" s="121"/>
      <c r="B50" s="121"/>
      <c r="C50" s="121"/>
      <c r="D50" s="121"/>
      <c r="E50" s="121"/>
      <c r="F50" s="121"/>
      <c r="G50" s="121"/>
      <c r="H50" s="121"/>
      <c r="I50" s="121"/>
      <c r="J50" s="121"/>
      <c r="K50" s="121"/>
    </row>
    <row r="51" spans="1:11" ht="15" customHeight="1">
      <c r="A51" s="121"/>
      <c r="B51" s="121"/>
      <c r="C51" s="121"/>
      <c r="D51" s="121"/>
      <c r="E51" s="121"/>
      <c r="F51" s="121"/>
      <c r="G51" s="121"/>
      <c r="H51" s="121"/>
      <c r="I51" s="121"/>
      <c r="J51" s="121"/>
      <c r="K51" s="121"/>
    </row>
    <row r="52" spans="1:11" ht="15" customHeight="1">
      <c r="A52" s="121"/>
      <c r="B52" s="121"/>
      <c r="C52" s="121"/>
      <c r="D52" s="121"/>
      <c r="E52" s="121"/>
      <c r="F52" s="121"/>
      <c r="G52" s="121"/>
      <c r="H52" s="121"/>
      <c r="I52" s="121"/>
      <c r="J52" s="121"/>
      <c r="K52" s="121"/>
    </row>
    <row r="53" spans="1:11" ht="15" customHeight="1">
      <c r="A53" s="121"/>
      <c r="B53" s="121"/>
      <c r="C53" s="121"/>
      <c r="D53" s="121"/>
      <c r="E53" s="121"/>
      <c r="F53" s="121"/>
      <c r="G53" s="121"/>
      <c r="H53" s="121"/>
      <c r="I53" s="121"/>
      <c r="J53" s="121"/>
      <c r="K53" s="121"/>
    </row>
    <row r="54" spans="1:11" ht="15" customHeight="1">
      <c r="A54" s="121"/>
      <c r="B54" s="121"/>
      <c r="C54" s="121"/>
      <c r="D54" s="121"/>
      <c r="E54" s="121"/>
      <c r="F54" s="121"/>
      <c r="G54" s="121"/>
      <c r="H54" s="121"/>
      <c r="I54" s="121"/>
      <c r="J54" s="121"/>
      <c r="K54" s="121"/>
    </row>
    <row r="55" spans="1:11" ht="15" customHeight="1">
      <c r="A55" s="121"/>
      <c r="B55" s="121"/>
      <c r="C55" s="121"/>
      <c r="D55" s="121"/>
      <c r="E55" s="121"/>
      <c r="F55" s="121"/>
      <c r="G55" s="121"/>
      <c r="H55" s="121"/>
      <c r="I55" s="121"/>
      <c r="J55" s="121"/>
      <c r="K55" s="121"/>
    </row>
    <row r="56" spans="1:11" ht="15" customHeight="1">
      <c r="A56" s="121"/>
      <c r="B56" s="121"/>
      <c r="C56" s="121"/>
      <c r="D56" s="121"/>
      <c r="E56" s="121"/>
      <c r="F56" s="121"/>
      <c r="G56" s="121"/>
      <c r="H56" s="121"/>
      <c r="I56" s="121"/>
      <c r="J56" s="121"/>
      <c r="K56" s="121"/>
    </row>
    <row r="57" spans="1:11" ht="15" customHeight="1">
      <c r="A57" s="121"/>
      <c r="B57" s="121"/>
      <c r="C57" s="121"/>
      <c r="D57" s="121"/>
      <c r="E57" s="121"/>
      <c r="F57" s="121"/>
      <c r="G57" s="121"/>
      <c r="H57" s="121"/>
      <c r="I57" s="121"/>
      <c r="J57" s="121"/>
      <c r="K57" s="121"/>
    </row>
    <row r="58" spans="1:11" ht="15" customHeight="1">
      <c r="A58" s="121"/>
      <c r="B58" s="121"/>
      <c r="C58" s="121"/>
      <c r="D58" s="121"/>
      <c r="E58" s="121"/>
      <c r="F58" s="121"/>
      <c r="G58" s="121"/>
      <c r="H58" s="121"/>
      <c r="I58" s="121"/>
      <c r="J58" s="121"/>
      <c r="K58" s="121"/>
    </row>
    <row r="59" spans="1:11" ht="15" customHeight="1">
      <c r="A59" s="121"/>
      <c r="B59" s="121"/>
      <c r="C59" s="121"/>
      <c r="D59" s="121"/>
      <c r="E59" s="121"/>
      <c r="F59" s="121"/>
      <c r="G59" s="121"/>
      <c r="H59" s="121"/>
      <c r="I59" s="121"/>
      <c r="J59" s="121"/>
      <c r="K59" s="121"/>
    </row>
    <row r="60" spans="1:11" ht="15" customHeight="1">
      <c r="A60" s="121"/>
      <c r="B60" s="121"/>
      <c r="C60" s="121"/>
      <c r="D60" s="121"/>
      <c r="E60" s="121"/>
      <c r="F60" s="121"/>
      <c r="G60" s="121"/>
      <c r="H60" s="121"/>
      <c r="I60" s="121"/>
      <c r="J60" s="121"/>
      <c r="K60" s="121"/>
    </row>
    <row r="61" spans="1:11" ht="15" customHeight="1">
      <c r="A61" s="121"/>
      <c r="B61" s="121"/>
      <c r="C61" s="121"/>
      <c r="D61" s="121"/>
      <c r="E61" s="121"/>
      <c r="F61" s="121"/>
      <c r="G61" s="121"/>
      <c r="H61" s="121"/>
      <c r="I61" s="121"/>
      <c r="J61" s="121"/>
      <c r="K61" s="121"/>
    </row>
    <row r="62" spans="1:11" ht="15" customHeight="1">
      <c r="A62" s="121"/>
      <c r="B62" s="121"/>
      <c r="C62" s="121"/>
      <c r="D62" s="121"/>
      <c r="E62" s="121"/>
      <c r="F62" s="121"/>
      <c r="G62" s="121"/>
      <c r="H62" s="121"/>
      <c r="I62" s="121"/>
      <c r="J62" s="121"/>
      <c r="K62" s="121"/>
    </row>
    <row r="63" spans="1:11" ht="15" customHeight="1">
      <c r="A63" s="121"/>
      <c r="B63" s="121"/>
      <c r="C63" s="121"/>
      <c r="D63" s="121"/>
      <c r="E63" s="121"/>
      <c r="F63" s="121"/>
      <c r="G63" s="121"/>
      <c r="H63" s="121"/>
      <c r="I63" s="121"/>
      <c r="J63" s="121"/>
      <c r="K63" s="121"/>
    </row>
    <row r="64" spans="1:11" ht="15" customHeight="1">
      <c r="A64" s="121"/>
      <c r="B64" s="121"/>
      <c r="C64" s="121"/>
      <c r="D64" s="121"/>
      <c r="E64" s="121"/>
      <c r="F64" s="121"/>
      <c r="G64" s="121"/>
      <c r="H64" s="121"/>
      <c r="I64" s="121"/>
      <c r="J64" s="121"/>
      <c r="K64" s="121"/>
    </row>
    <row r="65" spans="1:11" ht="15" customHeight="1">
      <c r="A65" s="121"/>
      <c r="B65" s="121"/>
      <c r="C65" s="121"/>
      <c r="D65" s="121"/>
      <c r="E65" s="121"/>
      <c r="F65" s="121"/>
      <c r="G65" s="121"/>
      <c r="H65" s="121"/>
      <c r="I65" s="121"/>
      <c r="J65" s="121"/>
      <c r="K65" s="121"/>
    </row>
    <row r="66" spans="1:11" ht="15" customHeight="1">
      <c r="A66" s="121"/>
      <c r="B66" s="121"/>
      <c r="C66" s="121"/>
      <c r="D66" s="121"/>
      <c r="E66" s="121"/>
      <c r="F66" s="121"/>
      <c r="G66" s="121"/>
      <c r="H66" s="121"/>
      <c r="I66" s="121"/>
      <c r="J66" s="121"/>
      <c r="K66" s="121"/>
    </row>
    <row r="67" spans="1:11" ht="15" customHeight="1">
      <c r="A67" s="121"/>
      <c r="B67" s="121"/>
      <c r="C67" s="121"/>
      <c r="D67" s="121"/>
      <c r="E67" s="121"/>
      <c r="F67" s="121"/>
      <c r="G67" s="121"/>
      <c r="H67" s="121"/>
      <c r="I67" s="121"/>
      <c r="J67" s="121"/>
      <c r="K67" s="121"/>
    </row>
    <row r="68" spans="1:11" ht="15" customHeight="1">
      <c r="A68" s="121"/>
      <c r="B68" s="121"/>
      <c r="C68" s="121"/>
      <c r="D68" s="121"/>
      <c r="E68" s="121"/>
      <c r="F68" s="121"/>
      <c r="G68" s="121"/>
      <c r="H68" s="121"/>
      <c r="I68" s="121"/>
      <c r="J68" s="121"/>
      <c r="K68" s="121"/>
    </row>
    <row r="69" spans="1:11" ht="15" customHeight="1">
      <c r="A69" s="121"/>
      <c r="B69" s="121"/>
      <c r="C69" s="121"/>
      <c r="D69" s="121"/>
      <c r="E69" s="121"/>
      <c r="F69" s="121"/>
      <c r="G69" s="121"/>
      <c r="H69" s="121"/>
      <c r="I69" s="121"/>
      <c r="J69" s="121"/>
      <c r="K69" s="121"/>
    </row>
    <row r="70" spans="1:11" ht="15" customHeight="1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</row>
    <row r="71" spans="1:11" ht="15" customHeight="1">
      <c r="A71" s="121"/>
      <c r="B71" s="121"/>
      <c r="C71" s="121"/>
      <c r="D71" s="121"/>
      <c r="E71" s="121"/>
      <c r="F71" s="121"/>
      <c r="G71" s="121"/>
      <c r="H71" s="121"/>
      <c r="I71" s="121"/>
      <c r="J71" s="121"/>
      <c r="K71" s="121"/>
    </row>
    <row r="72" spans="1:11" ht="15" customHeight="1">
      <c r="A72" s="121"/>
      <c r="B72" s="121"/>
      <c r="C72" s="121"/>
      <c r="D72" s="121"/>
      <c r="E72" s="121"/>
      <c r="F72" s="121"/>
      <c r="G72" s="121"/>
      <c r="H72" s="121"/>
      <c r="I72" s="121"/>
      <c r="J72" s="121"/>
      <c r="K72" s="121"/>
    </row>
    <row r="73" spans="1:11" ht="15" customHeight="1">
      <c r="A73" s="121"/>
      <c r="B73" s="121"/>
      <c r="C73" s="121"/>
      <c r="D73" s="121"/>
      <c r="E73" s="121"/>
      <c r="F73" s="121"/>
      <c r="G73" s="121"/>
      <c r="H73" s="121"/>
      <c r="I73" s="121"/>
      <c r="J73" s="121"/>
      <c r="K73" s="121"/>
    </row>
    <row r="74" spans="1:11" ht="15" customHeight="1">
      <c r="A74" s="121"/>
      <c r="B74" s="121"/>
      <c r="C74" s="121"/>
      <c r="D74" s="121"/>
      <c r="E74" s="121"/>
      <c r="F74" s="121"/>
      <c r="G74" s="121"/>
      <c r="H74" s="121"/>
      <c r="I74" s="121"/>
      <c r="J74" s="121"/>
      <c r="K74" s="121"/>
    </row>
    <row r="75" spans="1:11" ht="15" customHeight="1">
      <c r="A75" s="121"/>
      <c r="B75" s="121"/>
      <c r="C75" s="121"/>
      <c r="D75" s="121"/>
      <c r="E75" s="121"/>
      <c r="F75" s="121"/>
      <c r="G75" s="121"/>
      <c r="H75" s="121"/>
      <c r="I75" s="121"/>
      <c r="J75" s="121"/>
      <c r="K75" s="121"/>
    </row>
    <row r="76" spans="1:11" ht="15" customHeight="1">
      <c r="A76" s="121"/>
      <c r="B76" s="121"/>
      <c r="C76" s="121"/>
      <c r="D76" s="121"/>
      <c r="E76" s="121"/>
      <c r="F76" s="121"/>
      <c r="G76" s="121"/>
      <c r="H76" s="121"/>
      <c r="I76" s="121"/>
      <c r="J76" s="121"/>
      <c r="K76" s="121"/>
    </row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mergeCells count="19">
    <mergeCell ref="G37:K37"/>
    <mergeCell ref="A38:E38"/>
    <mergeCell ref="G38:K38"/>
    <mergeCell ref="A7:B7"/>
    <mergeCell ref="A8:B14"/>
    <mergeCell ref="A15:B21"/>
    <mergeCell ref="A22:B28"/>
    <mergeCell ref="A29:B35"/>
    <mergeCell ref="A37:E37"/>
    <mergeCell ref="A1:K1"/>
    <mergeCell ref="A2:C2"/>
    <mergeCell ref="A3:D3"/>
    <mergeCell ref="E4:G4"/>
    <mergeCell ref="I4:K4"/>
    <mergeCell ref="E5:F6"/>
    <mergeCell ref="G5:G6"/>
    <mergeCell ref="I5:J6"/>
    <mergeCell ref="K5:K6"/>
    <mergeCell ref="H5:H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5" 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U92"/>
  <sheetViews>
    <sheetView showGridLines="0" zoomScaleNormal="100" zoomScaleSheetLayoutView="100" workbookViewId="0">
      <selection sqref="A1:K1"/>
    </sheetView>
  </sheetViews>
  <sheetFormatPr defaultColWidth="9.140625" defaultRowHeight="12.75"/>
  <cols>
    <col min="1" max="1" width="9.42578125" style="241" customWidth="1"/>
    <col min="2" max="2" width="3.85546875" style="241" customWidth="1"/>
    <col min="3" max="11" width="9.5703125" style="241" customWidth="1"/>
    <col min="12" max="13" width="9.140625" style="241"/>
    <col min="14" max="14" width="11.140625" style="241" customWidth="1"/>
    <col min="15" max="16384" width="9.140625" style="241"/>
  </cols>
  <sheetData>
    <row r="1" spans="1:21" s="242" customFormat="1" ht="15.75">
      <c r="A1" s="642" t="s">
        <v>284</v>
      </c>
      <c r="B1" s="642"/>
      <c r="C1" s="642"/>
      <c r="D1" s="642"/>
      <c r="E1" s="642"/>
      <c r="F1" s="642"/>
      <c r="G1" s="642"/>
      <c r="H1" s="642"/>
      <c r="I1" s="642"/>
      <c r="J1" s="642"/>
      <c r="K1" s="642"/>
    </row>
    <row r="2" spans="1:21" ht="6" customHeight="1">
      <c r="A2" s="664"/>
      <c r="B2" s="664"/>
      <c r="C2" s="664"/>
      <c r="D2" s="243"/>
      <c r="E2" s="243"/>
      <c r="F2" s="244"/>
      <c r="G2" s="245"/>
      <c r="H2" s="245"/>
      <c r="I2" s="245"/>
      <c r="J2" s="103"/>
      <c r="K2" s="103"/>
    </row>
    <row r="3" spans="1:21" ht="12.95" customHeight="1">
      <c r="A3" s="670" t="s">
        <v>38</v>
      </c>
      <c r="B3" s="670"/>
      <c r="C3" s="670"/>
      <c r="D3" s="671"/>
      <c r="E3" s="454"/>
      <c r="F3" s="455"/>
      <c r="G3" s="309"/>
      <c r="H3" s="310"/>
      <c r="I3" s="456"/>
      <c r="J3" s="457"/>
      <c r="K3" s="457"/>
    </row>
    <row r="4" spans="1:21" ht="24.95" customHeight="1">
      <c r="A4" s="301"/>
      <c r="B4" s="301"/>
      <c r="C4" s="301"/>
      <c r="D4" s="311"/>
      <c r="E4" s="672">
        <f>'3.1'!D4</f>
        <v>2020</v>
      </c>
      <c r="F4" s="682"/>
      <c r="G4" s="683"/>
      <c r="H4" s="312"/>
      <c r="I4" s="675">
        <f>E4-1</f>
        <v>2019</v>
      </c>
      <c r="J4" s="684"/>
      <c r="K4" s="684"/>
    </row>
    <row r="5" spans="1:21" ht="24.95" customHeight="1">
      <c r="A5" s="458"/>
      <c r="B5" s="313"/>
      <c r="C5" s="314"/>
      <c r="D5" s="315"/>
      <c r="E5" s="677" t="s">
        <v>67</v>
      </c>
      <c r="F5" s="678"/>
      <c r="G5" s="668" t="s">
        <v>37</v>
      </c>
      <c r="H5" s="650" t="s">
        <v>286</v>
      </c>
      <c r="I5" s="680" t="s">
        <v>67</v>
      </c>
      <c r="J5" s="666"/>
      <c r="K5" s="666" t="s">
        <v>37</v>
      </c>
    </row>
    <row r="6" spans="1:21" ht="18" customHeight="1">
      <c r="A6" s="459"/>
      <c r="B6" s="316"/>
      <c r="C6" s="316"/>
      <c r="D6" s="317"/>
      <c r="E6" s="679"/>
      <c r="F6" s="667"/>
      <c r="G6" s="669"/>
      <c r="H6" s="650"/>
      <c r="I6" s="681"/>
      <c r="J6" s="665"/>
      <c r="K6" s="665"/>
    </row>
    <row r="7" spans="1:21" ht="22.5" customHeight="1">
      <c r="A7" s="648" t="s">
        <v>225</v>
      </c>
      <c r="B7" s="649"/>
      <c r="C7" s="318" t="s">
        <v>252</v>
      </c>
      <c r="D7" s="319" t="s">
        <v>226</v>
      </c>
      <c r="E7" s="416" t="s">
        <v>294</v>
      </c>
      <c r="F7" s="417" t="s">
        <v>289</v>
      </c>
      <c r="G7" s="414" t="s">
        <v>295</v>
      </c>
      <c r="H7" s="415" t="s">
        <v>295</v>
      </c>
      <c r="I7" s="338" t="s">
        <v>296</v>
      </c>
      <c r="J7" s="404" t="s">
        <v>289</v>
      </c>
      <c r="K7" s="404" t="s">
        <v>295</v>
      </c>
    </row>
    <row r="8" spans="1:21" ht="12.95" customHeight="1">
      <c r="A8" s="654" t="str">
        <f>'3.1'!D6</f>
        <v>Leden</v>
      </c>
      <c r="B8" s="655"/>
      <c r="C8" s="413" t="s">
        <v>4</v>
      </c>
      <c r="D8" s="127">
        <v>93</v>
      </c>
      <c r="E8" s="123">
        <v>77711.683999999979</v>
      </c>
      <c r="F8" s="123">
        <v>828588.83664700016</v>
      </c>
      <c r="G8" s="128">
        <f t="shared" ref="G8:G13" si="0">E8/$E$14</f>
        <v>0.98165189498479988</v>
      </c>
      <c r="H8" s="129">
        <f>(E8-I8)/I8</f>
        <v>0.19416163348920268</v>
      </c>
      <c r="I8" s="126">
        <v>65076.353000000003</v>
      </c>
      <c r="J8" s="126">
        <v>694898.50399999996</v>
      </c>
      <c r="K8" s="460">
        <f>I8/$I$14</f>
        <v>0.977694515509969</v>
      </c>
      <c r="M8" s="246"/>
      <c r="N8" s="246"/>
      <c r="O8" s="246"/>
      <c r="P8" s="246"/>
      <c r="Q8" s="246"/>
      <c r="R8" s="246"/>
      <c r="S8" s="246"/>
      <c r="T8" s="246"/>
      <c r="U8" s="246"/>
    </row>
    <row r="9" spans="1:21" ht="12.95" customHeight="1">
      <c r="A9" s="656"/>
      <c r="B9" s="657"/>
      <c r="C9" s="413" t="s">
        <v>5</v>
      </c>
      <c r="D9" s="122">
        <v>137</v>
      </c>
      <c r="E9" s="123">
        <v>133.982</v>
      </c>
      <c r="F9" s="123">
        <v>1416.271</v>
      </c>
      <c r="G9" s="124">
        <f t="shared" si="0"/>
        <v>1.692457008058833E-3</v>
      </c>
      <c r="H9" s="125">
        <f t="shared" ref="H9:H12" si="1">(E9-I9)/I9</f>
        <v>-4.5011653848621123E-2</v>
      </c>
      <c r="I9" s="126">
        <v>140.297</v>
      </c>
      <c r="J9" s="126">
        <v>1483.1590000000001</v>
      </c>
      <c r="K9" s="461">
        <f t="shared" ref="K9:K13" si="2">I9/$I$14</f>
        <v>2.1077949380860681E-3</v>
      </c>
      <c r="L9" s="247"/>
      <c r="M9" s="246"/>
      <c r="N9" s="246"/>
      <c r="O9" s="246"/>
      <c r="P9" s="246"/>
      <c r="Q9" s="246"/>
      <c r="R9" s="246"/>
      <c r="S9" s="246"/>
    </row>
    <row r="10" spans="1:21" ht="12.95" customHeight="1">
      <c r="A10" s="656"/>
      <c r="B10" s="657"/>
      <c r="C10" s="413" t="s">
        <v>6</v>
      </c>
      <c r="D10" s="122">
        <v>922</v>
      </c>
      <c r="E10" s="123">
        <v>68.486999999999995</v>
      </c>
      <c r="F10" s="123">
        <v>721.83300000000008</v>
      </c>
      <c r="G10" s="124">
        <f t="shared" si="0"/>
        <v>8.651259356549782E-4</v>
      </c>
      <c r="H10" s="125">
        <f t="shared" si="1"/>
        <v>0.4982608124958981</v>
      </c>
      <c r="I10" s="126">
        <v>45.710999999999999</v>
      </c>
      <c r="J10" s="126">
        <v>482.98399999999998</v>
      </c>
      <c r="K10" s="461">
        <f t="shared" si="2"/>
        <v>6.8675320509242722E-4</v>
      </c>
      <c r="L10" s="247"/>
      <c r="M10" s="246"/>
      <c r="N10" s="246"/>
      <c r="O10" s="246"/>
      <c r="P10" s="246"/>
      <c r="Q10" s="246"/>
      <c r="R10" s="246"/>
      <c r="S10" s="246"/>
    </row>
    <row r="11" spans="1:21" ht="12.95" customHeight="1">
      <c r="A11" s="656"/>
      <c r="B11" s="657"/>
      <c r="C11" s="413" t="s">
        <v>7</v>
      </c>
      <c r="D11" s="122">
        <v>7010</v>
      </c>
      <c r="E11" s="123">
        <v>0</v>
      </c>
      <c r="F11" s="123">
        <v>0</v>
      </c>
      <c r="G11" s="124">
        <f t="shared" si="0"/>
        <v>0</v>
      </c>
      <c r="H11" s="131" t="e">
        <f t="shared" si="1"/>
        <v>#DIV/0!</v>
      </c>
      <c r="I11" s="126">
        <v>0</v>
      </c>
      <c r="J11" s="126">
        <v>0</v>
      </c>
      <c r="K11" s="461">
        <f t="shared" si="2"/>
        <v>0</v>
      </c>
      <c r="L11" s="247"/>
      <c r="M11" s="246"/>
      <c r="N11" s="246"/>
      <c r="O11" s="246"/>
      <c r="P11" s="246"/>
      <c r="Q11" s="246"/>
      <c r="R11" s="246"/>
      <c r="S11" s="246"/>
    </row>
    <row r="12" spans="1:21" ht="12.95" customHeight="1">
      <c r="A12" s="656"/>
      <c r="B12" s="657"/>
      <c r="C12" s="413" t="s">
        <v>112</v>
      </c>
      <c r="D12" s="122">
        <v>5</v>
      </c>
      <c r="E12" s="123">
        <v>29.023</v>
      </c>
      <c r="F12" s="123">
        <v>300.93900000000002</v>
      </c>
      <c r="G12" s="124">
        <f t="shared" si="0"/>
        <v>3.66617752719705E-4</v>
      </c>
      <c r="H12" s="125">
        <f t="shared" si="1"/>
        <v>-3.1941200714383834E-3</v>
      </c>
      <c r="I12" s="126">
        <v>29.116</v>
      </c>
      <c r="J12" s="126">
        <v>302.45699999999999</v>
      </c>
      <c r="K12" s="461">
        <f t="shared" si="2"/>
        <v>4.3743314124545753E-4</v>
      </c>
      <c r="L12" s="247"/>
      <c r="M12" s="246"/>
      <c r="N12" s="246"/>
      <c r="O12" s="246"/>
      <c r="P12" s="246"/>
      <c r="Q12" s="246"/>
      <c r="R12" s="246"/>
      <c r="S12" s="246"/>
    </row>
    <row r="13" spans="1:21" ht="12.95" customHeight="1">
      <c r="A13" s="656"/>
      <c r="B13" s="657"/>
      <c r="C13" s="413" t="s">
        <v>117</v>
      </c>
      <c r="D13" s="130">
        <v>0</v>
      </c>
      <c r="E13" s="123">
        <v>1221.0209999999997</v>
      </c>
      <c r="F13" s="123">
        <v>13022.006661589079</v>
      </c>
      <c r="G13" s="124">
        <f t="shared" si="0"/>
        <v>1.5423904318766729E-2</v>
      </c>
      <c r="H13" s="125">
        <f>(E13-I13)/I13</f>
        <v>-3.8226870581119211E-2</v>
      </c>
      <c r="I13" s="126">
        <v>1269.5520000000008</v>
      </c>
      <c r="J13" s="126">
        <v>13803.594440999987</v>
      </c>
      <c r="K13" s="461">
        <f t="shared" si="2"/>
        <v>1.9073503205607002E-2</v>
      </c>
      <c r="L13" s="247"/>
      <c r="M13" s="246"/>
      <c r="N13" s="246"/>
      <c r="O13" s="246"/>
      <c r="P13" s="246"/>
      <c r="Q13" s="246"/>
      <c r="R13" s="246"/>
      <c r="S13" s="246"/>
    </row>
    <row r="14" spans="1:21" ht="12.95" customHeight="1">
      <c r="A14" s="658"/>
      <c r="B14" s="659"/>
      <c r="C14" s="375" t="s">
        <v>0</v>
      </c>
      <c r="D14" s="376">
        <v>8167</v>
      </c>
      <c r="E14" s="377">
        <v>79164.196999999971</v>
      </c>
      <c r="F14" s="378">
        <v>844049.88630858914</v>
      </c>
      <c r="G14" s="379">
        <f>SUM(G8:G13)</f>
        <v>1.0000000000000002</v>
      </c>
      <c r="H14" s="380">
        <f>(E14-I14)/I14</f>
        <v>0.18934755350612081</v>
      </c>
      <c r="I14" s="381">
        <v>66561.02900000001</v>
      </c>
      <c r="J14" s="382">
        <v>710970.69844100007</v>
      </c>
      <c r="K14" s="462">
        <f>SUM(K8:K13)</f>
        <v>0.99999999999999989</v>
      </c>
      <c r="L14" s="247"/>
      <c r="M14" s="246"/>
      <c r="N14" s="246"/>
      <c r="O14" s="246"/>
      <c r="P14" s="246"/>
      <c r="Q14" s="246"/>
      <c r="R14" s="246"/>
      <c r="S14" s="246"/>
    </row>
    <row r="15" spans="1:21" ht="12.95" customHeight="1">
      <c r="A15" s="654" t="str">
        <f>'3.1'!E6</f>
        <v>Únor</v>
      </c>
      <c r="B15" s="655"/>
      <c r="C15" s="413" t="s">
        <v>4</v>
      </c>
      <c r="D15" s="127">
        <v>93</v>
      </c>
      <c r="E15" s="123">
        <v>64436.023000000016</v>
      </c>
      <c r="F15" s="123">
        <v>687086.99449200009</v>
      </c>
      <c r="G15" s="128">
        <f>E15/$E$21</f>
        <v>0.96096311687192992</v>
      </c>
      <c r="H15" s="129">
        <f>(E15-I15)/I15</f>
        <v>0.4014706214357246</v>
      </c>
      <c r="I15" s="126">
        <v>45977.434000000001</v>
      </c>
      <c r="J15" s="126">
        <v>490665.06099999993</v>
      </c>
      <c r="K15" s="460">
        <f>I15/$I$21</f>
        <v>0.97221319664242523</v>
      </c>
      <c r="L15" s="247"/>
      <c r="M15" s="246"/>
      <c r="N15" s="246"/>
      <c r="O15" s="246"/>
      <c r="P15" s="246"/>
      <c r="Q15" s="246"/>
      <c r="R15" s="246"/>
      <c r="S15" s="246"/>
    </row>
    <row r="16" spans="1:21" ht="12.95" customHeight="1">
      <c r="A16" s="656"/>
      <c r="B16" s="657"/>
      <c r="C16" s="413" t="s">
        <v>5</v>
      </c>
      <c r="D16" s="122">
        <v>125</v>
      </c>
      <c r="E16" s="123">
        <v>96.162999999999997</v>
      </c>
      <c r="F16" s="123">
        <v>1013.821</v>
      </c>
      <c r="G16" s="124">
        <f t="shared" ref="G16:G20" si="3">E16/$E$21</f>
        <v>1.4341216590563848E-3</v>
      </c>
      <c r="H16" s="125">
        <f t="shared" ref="H16:H18" si="4">(E16-I16)/I16</f>
        <v>-3.3042061760299266E-2</v>
      </c>
      <c r="I16" s="126">
        <v>99.448999999999998</v>
      </c>
      <c r="J16" s="126">
        <v>1046.4670000000001</v>
      </c>
      <c r="K16" s="461">
        <f t="shared" ref="K16:K20" si="5">I16/$I$21</f>
        <v>2.1028931321589749E-3</v>
      </c>
      <c r="L16" s="248"/>
      <c r="M16" s="246"/>
      <c r="N16" s="246"/>
      <c r="O16" s="246"/>
      <c r="P16" s="246"/>
      <c r="Q16" s="246"/>
      <c r="R16" s="246"/>
      <c r="S16" s="246"/>
    </row>
    <row r="17" spans="1:20" ht="12.95" customHeight="1">
      <c r="A17" s="656"/>
      <c r="B17" s="657"/>
      <c r="C17" s="413" t="s">
        <v>6</v>
      </c>
      <c r="D17" s="122">
        <v>936</v>
      </c>
      <c r="E17" s="123">
        <v>52.114000000000004</v>
      </c>
      <c r="F17" s="123">
        <v>548.57600000000002</v>
      </c>
      <c r="G17" s="124">
        <f t="shared" si="3"/>
        <v>7.7719929848345465E-4</v>
      </c>
      <c r="H17" s="125">
        <f t="shared" si="4"/>
        <v>-0.44673171042434151</v>
      </c>
      <c r="I17" s="126">
        <v>94.193000000000012</v>
      </c>
      <c r="J17" s="126">
        <v>1002.856</v>
      </c>
      <c r="K17" s="461">
        <f>I17/$I$21</f>
        <v>1.9917526852703429E-3</v>
      </c>
      <c r="L17" s="247"/>
      <c r="M17" s="246"/>
      <c r="N17" s="246"/>
      <c r="O17" s="246"/>
      <c r="P17" s="246"/>
      <c r="Q17" s="246"/>
      <c r="R17" s="246"/>
      <c r="S17" s="246"/>
    </row>
    <row r="18" spans="1:20" ht="12.95" customHeight="1">
      <c r="A18" s="656"/>
      <c r="B18" s="657"/>
      <c r="C18" s="413" t="s">
        <v>7</v>
      </c>
      <c r="D18" s="122">
        <v>7033</v>
      </c>
      <c r="E18" s="123">
        <v>0</v>
      </c>
      <c r="F18" s="123">
        <v>0</v>
      </c>
      <c r="G18" s="124">
        <f t="shared" si="3"/>
        <v>0</v>
      </c>
      <c r="H18" s="131">
        <f t="shared" si="4"/>
        <v>-1</v>
      </c>
      <c r="I18" s="126">
        <v>4.1000000000000002E-2</v>
      </c>
      <c r="J18" s="126">
        <v>0.436</v>
      </c>
      <c r="K18" s="461">
        <f>I18/$I$21</f>
        <v>8.6696315114800521E-7</v>
      </c>
      <c r="L18" s="247"/>
      <c r="M18" s="246"/>
      <c r="N18" s="246"/>
      <c r="O18" s="246"/>
      <c r="P18" s="246"/>
      <c r="Q18" s="246"/>
      <c r="R18" s="246"/>
      <c r="S18" s="246"/>
    </row>
    <row r="19" spans="1:20" ht="12.95" customHeight="1">
      <c r="A19" s="656"/>
      <c r="B19" s="657"/>
      <c r="C19" s="413" t="s">
        <v>112</v>
      </c>
      <c r="D19" s="122">
        <v>5</v>
      </c>
      <c r="E19" s="123">
        <v>26.853999999999999</v>
      </c>
      <c r="F19" s="123">
        <v>278.637</v>
      </c>
      <c r="G19" s="124">
        <f t="shared" si="3"/>
        <v>4.0048566530058503E-4</v>
      </c>
      <c r="H19" s="125">
        <f>(E19-I19)/I19</f>
        <v>-6.5199986075817215E-2</v>
      </c>
      <c r="I19" s="126">
        <v>28.727</v>
      </c>
      <c r="J19" s="126">
        <v>297.98500000000001</v>
      </c>
      <c r="K19" s="461">
        <f>I19/$I$21</f>
        <v>6.0744513275679869E-4</v>
      </c>
      <c r="L19" s="247"/>
      <c r="M19" s="246"/>
      <c r="N19" s="246"/>
      <c r="O19" s="246"/>
      <c r="P19" s="246"/>
      <c r="Q19" s="246"/>
      <c r="R19" s="246"/>
      <c r="S19" s="246"/>
    </row>
    <row r="20" spans="1:20" ht="12.95" customHeight="1">
      <c r="A20" s="656"/>
      <c r="B20" s="657"/>
      <c r="C20" s="413" t="s">
        <v>117</v>
      </c>
      <c r="D20" s="130">
        <v>0</v>
      </c>
      <c r="E20" s="123">
        <v>2442.4320000000007</v>
      </c>
      <c r="F20" s="123">
        <v>26025.994640999994</v>
      </c>
      <c r="G20" s="124">
        <f t="shared" si="3"/>
        <v>3.642507650522972E-2</v>
      </c>
      <c r="H20" s="125">
        <f t="shared" ref="H20" si="6">(E20-I20)/I20</f>
        <v>1.2373354585176821</v>
      </c>
      <c r="I20" s="126">
        <v>1091.6700000000012</v>
      </c>
      <c r="J20" s="126">
        <v>11859.92439300001</v>
      </c>
      <c r="K20" s="461">
        <f t="shared" si="5"/>
        <v>2.3083845444237656E-2</v>
      </c>
      <c r="L20" s="247"/>
      <c r="M20" s="246"/>
      <c r="N20" s="246"/>
      <c r="O20" s="246"/>
      <c r="P20" s="246"/>
      <c r="Q20" s="246"/>
      <c r="R20" s="246"/>
      <c r="S20" s="246"/>
    </row>
    <row r="21" spans="1:20" ht="12.95" customHeight="1">
      <c r="A21" s="658"/>
      <c r="B21" s="659"/>
      <c r="C21" s="375" t="s">
        <v>0</v>
      </c>
      <c r="D21" s="376">
        <v>8192</v>
      </c>
      <c r="E21" s="377">
        <v>67053.58600000001</v>
      </c>
      <c r="F21" s="378">
        <v>714954.02313300001</v>
      </c>
      <c r="G21" s="379">
        <f>SUM(G15:G20)</f>
        <v>1</v>
      </c>
      <c r="H21" s="380">
        <f>(E21-I21)/I21</f>
        <v>0.41787776132521398</v>
      </c>
      <c r="I21" s="381">
        <v>47291.513999999996</v>
      </c>
      <c r="J21" s="382">
        <v>504872.72939299996</v>
      </c>
      <c r="K21" s="462">
        <f>SUM(K15:K20)</f>
        <v>1</v>
      </c>
      <c r="L21" s="247"/>
      <c r="M21" s="246"/>
      <c r="N21" s="246"/>
      <c r="O21" s="246"/>
      <c r="P21" s="246"/>
      <c r="Q21" s="246"/>
      <c r="R21" s="246"/>
      <c r="S21" s="246"/>
    </row>
    <row r="22" spans="1:20" ht="12.95" customHeight="1">
      <c r="A22" s="660" t="str">
        <f>'3.1'!F6</f>
        <v>Březen</v>
      </c>
      <c r="B22" s="661"/>
      <c r="C22" s="412" t="s">
        <v>4</v>
      </c>
      <c r="D22" s="127">
        <v>92</v>
      </c>
      <c r="E22" s="279">
        <v>51802.166999999994</v>
      </c>
      <c r="F22" s="279">
        <v>552070.51055599994</v>
      </c>
      <c r="G22" s="128">
        <f>E22/$E$28</f>
        <v>0.92662265858241899</v>
      </c>
      <c r="H22" s="129">
        <f>(E22-I22)/I22</f>
        <v>1.5876044545495545</v>
      </c>
      <c r="I22" s="561">
        <v>20019.353000000003</v>
      </c>
      <c r="J22" s="561">
        <v>213488.89314100001</v>
      </c>
      <c r="K22" s="460">
        <f>I22/$I$28</f>
        <v>0.92431516398190283</v>
      </c>
      <c r="L22" s="123"/>
      <c r="M22" s="246"/>
      <c r="N22" s="246"/>
      <c r="O22" s="246"/>
      <c r="P22" s="246"/>
      <c r="Q22" s="246"/>
      <c r="R22" s="246"/>
      <c r="S22" s="246"/>
      <c r="T22" s="123"/>
    </row>
    <row r="23" spans="1:20" ht="12.95" customHeight="1">
      <c r="A23" s="660"/>
      <c r="B23" s="661"/>
      <c r="C23" s="413" t="s">
        <v>5</v>
      </c>
      <c r="D23" s="122">
        <v>123</v>
      </c>
      <c r="E23" s="123">
        <v>95.272999999999996</v>
      </c>
      <c r="F23" s="123">
        <v>1005.559</v>
      </c>
      <c r="G23" s="124">
        <f t="shared" ref="G23:G27" si="7">E23/$E$28</f>
        <v>1.7042167473635382E-3</v>
      </c>
      <c r="H23" s="125">
        <f t="shared" ref="H23:H27" si="8">(E23-I23)/I23</f>
        <v>0.18370668555170402</v>
      </c>
      <c r="I23" s="126">
        <v>80.486999999999995</v>
      </c>
      <c r="J23" s="126">
        <v>846.11099999999999</v>
      </c>
      <c r="K23" s="461">
        <f t="shared" ref="K23:K27" si="9">I23/$I$28</f>
        <v>3.7161717765509905E-3</v>
      </c>
      <c r="L23" s="123"/>
      <c r="M23" s="246"/>
      <c r="N23" s="246"/>
      <c r="O23" s="246"/>
      <c r="P23" s="246"/>
      <c r="Q23" s="246"/>
      <c r="R23" s="246"/>
      <c r="S23" s="246"/>
      <c r="T23" s="123"/>
    </row>
    <row r="24" spans="1:20" ht="12.95" customHeight="1">
      <c r="A24" s="660"/>
      <c r="B24" s="661"/>
      <c r="C24" s="413" t="s">
        <v>6</v>
      </c>
      <c r="D24" s="122">
        <v>937</v>
      </c>
      <c r="E24" s="123">
        <v>125.342</v>
      </c>
      <c r="F24" s="123">
        <v>1317.9940000000001</v>
      </c>
      <c r="G24" s="124">
        <f t="shared" si="7"/>
        <v>2.242082599981533E-3</v>
      </c>
      <c r="H24" s="125">
        <f t="shared" si="8"/>
        <v>0.68951852051544715</v>
      </c>
      <c r="I24" s="126">
        <v>74.188000000000002</v>
      </c>
      <c r="J24" s="126">
        <v>787.58199999999999</v>
      </c>
      <c r="K24" s="461">
        <f t="shared" si="9"/>
        <v>3.4253401388890741E-3</v>
      </c>
      <c r="L24" s="123"/>
      <c r="M24" s="246"/>
      <c r="N24" s="246"/>
      <c r="O24" s="246"/>
      <c r="P24" s="246"/>
      <c r="Q24" s="246"/>
      <c r="R24" s="246"/>
      <c r="S24" s="246"/>
      <c r="T24" s="123"/>
    </row>
    <row r="25" spans="1:20" ht="12.95" customHeight="1">
      <c r="A25" s="660"/>
      <c r="B25" s="661"/>
      <c r="C25" s="413" t="s">
        <v>7</v>
      </c>
      <c r="D25" s="122">
        <v>7037</v>
      </c>
      <c r="E25" s="123">
        <v>0</v>
      </c>
      <c r="F25" s="123">
        <v>0</v>
      </c>
      <c r="G25" s="124">
        <f t="shared" si="7"/>
        <v>0</v>
      </c>
      <c r="H25" s="131" t="e">
        <f t="shared" si="8"/>
        <v>#DIV/0!</v>
      </c>
      <c r="I25" s="126">
        <v>0</v>
      </c>
      <c r="J25" s="126">
        <v>0</v>
      </c>
      <c r="K25" s="461">
        <f t="shared" si="9"/>
        <v>0</v>
      </c>
      <c r="L25" s="123"/>
      <c r="M25" s="246"/>
      <c r="N25" s="246"/>
      <c r="O25" s="246"/>
      <c r="P25" s="246"/>
      <c r="Q25" s="246"/>
      <c r="R25" s="246"/>
      <c r="S25" s="246"/>
      <c r="T25" s="123"/>
    </row>
    <row r="26" spans="1:20" ht="12.95" customHeight="1">
      <c r="A26" s="660"/>
      <c r="B26" s="661"/>
      <c r="C26" s="413" t="s">
        <v>112</v>
      </c>
      <c r="D26" s="122">
        <v>5</v>
      </c>
      <c r="E26" s="123">
        <v>21.309000000000001</v>
      </c>
      <c r="F26" s="123">
        <v>220.548</v>
      </c>
      <c r="G26" s="124">
        <f t="shared" si="7"/>
        <v>3.8116942543605888E-4</v>
      </c>
      <c r="H26" s="125">
        <f t="shared" si="8"/>
        <v>-0.22983229723868723</v>
      </c>
      <c r="I26" s="126">
        <v>27.667999999999999</v>
      </c>
      <c r="J26" s="126">
        <v>286.69600000000003</v>
      </c>
      <c r="K26" s="461">
        <f t="shared" si="9"/>
        <v>1.2774614622686001E-3</v>
      </c>
      <c r="L26" s="123"/>
      <c r="M26" s="246"/>
      <c r="N26" s="246"/>
      <c r="O26" s="246"/>
      <c r="P26" s="246"/>
      <c r="Q26" s="246"/>
      <c r="R26" s="246"/>
      <c r="S26" s="246"/>
      <c r="T26" s="123"/>
    </row>
    <row r="27" spans="1:20" ht="12.95" customHeight="1">
      <c r="A27" s="660"/>
      <c r="B27" s="661"/>
      <c r="C27" s="413" t="s">
        <v>117</v>
      </c>
      <c r="D27" s="130">
        <v>0</v>
      </c>
      <c r="E27" s="123">
        <v>3860.1830000000009</v>
      </c>
      <c r="F27" s="123">
        <v>41407.404683999965</v>
      </c>
      <c r="G27" s="124">
        <f t="shared" si="7"/>
        <v>6.9049872644799962E-2</v>
      </c>
      <c r="H27" s="125">
        <f t="shared" si="8"/>
        <v>1.6496177112369363</v>
      </c>
      <c r="I27" s="126">
        <v>1456.8829999999998</v>
      </c>
      <c r="J27" s="126">
        <v>15676.374831000001</v>
      </c>
      <c r="K27" s="461">
        <f t="shared" si="9"/>
        <v>6.7265862640388335E-2</v>
      </c>
      <c r="L27" s="123"/>
      <c r="M27" s="246"/>
      <c r="N27" s="246"/>
      <c r="O27" s="246"/>
      <c r="P27" s="246"/>
      <c r="Q27" s="246"/>
      <c r="R27" s="246"/>
      <c r="S27" s="246"/>
      <c r="T27" s="123"/>
    </row>
    <row r="28" spans="1:20" ht="12.95" customHeight="1">
      <c r="A28" s="660"/>
      <c r="B28" s="661"/>
      <c r="C28" s="375" t="s">
        <v>0</v>
      </c>
      <c r="D28" s="376">
        <v>8194</v>
      </c>
      <c r="E28" s="377">
        <v>55904.27399999999</v>
      </c>
      <c r="F28" s="378">
        <v>596022.01623999979</v>
      </c>
      <c r="G28" s="379">
        <f>SUM(G22:G27)</f>
        <v>1</v>
      </c>
      <c r="H28" s="380">
        <f>(E28-I28)/I28</f>
        <v>1.581160749280919</v>
      </c>
      <c r="I28" s="381">
        <v>21658.579000000005</v>
      </c>
      <c r="J28" s="382">
        <v>231085.656972</v>
      </c>
      <c r="K28" s="462">
        <f>SUM(K22:K27)</f>
        <v>0.99999999999999989</v>
      </c>
      <c r="M28" s="246"/>
      <c r="N28" s="246"/>
      <c r="O28" s="246"/>
      <c r="P28" s="246"/>
      <c r="Q28" s="246"/>
      <c r="R28" s="246"/>
      <c r="S28" s="246"/>
    </row>
    <row r="29" spans="1:20" ht="12.95" customHeight="1">
      <c r="A29" s="662" t="str">
        <f>'3.1'!G6</f>
        <v>I. čtvrtletí</v>
      </c>
      <c r="B29" s="663"/>
      <c r="C29" s="413" t="s">
        <v>4</v>
      </c>
      <c r="D29" s="122">
        <f>D22</f>
        <v>92</v>
      </c>
      <c r="E29" s="123">
        <f>E8+E15+E22</f>
        <v>193949.87399999998</v>
      </c>
      <c r="F29" s="123">
        <f>F8+F15+F22</f>
        <v>2067746.341695</v>
      </c>
      <c r="G29" s="124">
        <f>E29/$E$35</f>
        <v>0.95956807920275622</v>
      </c>
      <c r="H29" s="125">
        <f>(E29-I29)/I29</f>
        <v>0.47970723826407119</v>
      </c>
      <c r="I29" s="126">
        <f>I8+I15+I22</f>
        <v>131073.14000000001</v>
      </c>
      <c r="J29" s="126">
        <f>J8+J15+J22</f>
        <v>1399052.458141</v>
      </c>
      <c r="K29" s="461">
        <f>I29/$I$35</f>
        <v>0.96725005346793591</v>
      </c>
      <c r="M29" s="246"/>
      <c r="N29" s="246"/>
      <c r="O29" s="246"/>
      <c r="P29" s="246"/>
      <c r="Q29" s="246"/>
      <c r="R29" s="246"/>
      <c r="S29" s="246"/>
    </row>
    <row r="30" spans="1:20" ht="12.95" customHeight="1">
      <c r="A30" s="660"/>
      <c r="B30" s="661"/>
      <c r="C30" s="413" t="s">
        <v>5</v>
      </c>
      <c r="D30" s="122">
        <f t="shared" ref="D30:D33" si="10">D23</f>
        <v>123</v>
      </c>
      <c r="E30" s="123">
        <f>E9+E16+E23</f>
        <v>325.41800000000001</v>
      </c>
      <c r="F30" s="123">
        <f t="shared" ref="F30" si="11">F9+F16+F23</f>
        <v>3435.6509999999998</v>
      </c>
      <c r="G30" s="124">
        <f t="shared" ref="G30:G34" si="12">E30/$E$35</f>
        <v>1.6100073630261938E-3</v>
      </c>
      <c r="H30" s="125">
        <f t="shared" ref="H30:H32" si="13">(E30-I30)/I30</f>
        <v>1.6191335683705489E-2</v>
      </c>
      <c r="I30" s="126">
        <f>I9+I16+I23</f>
        <v>320.23299999999995</v>
      </c>
      <c r="J30" s="126">
        <f t="shared" ref="J30" si="14">J9+J16+J23</f>
        <v>3375.7370000000001</v>
      </c>
      <c r="K30" s="461">
        <f t="shared" ref="K30:K34" si="15">I30/$I$35</f>
        <v>2.3631492033546874E-3</v>
      </c>
      <c r="M30" s="246"/>
      <c r="N30" s="246"/>
      <c r="O30" s="246"/>
      <c r="P30" s="246"/>
      <c r="Q30" s="246"/>
      <c r="R30" s="246"/>
      <c r="S30" s="246"/>
    </row>
    <row r="31" spans="1:20" ht="12.95" customHeight="1">
      <c r="A31" s="660"/>
      <c r="B31" s="661"/>
      <c r="C31" s="413" t="s">
        <v>6</v>
      </c>
      <c r="D31" s="122">
        <f t="shared" si="10"/>
        <v>937</v>
      </c>
      <c r="E31" s="123">
        <f t="shared" ref="E31:F34" si="16">E10+E17+E24</f>
        <v>245.94299999999998</v>
      </c>
      <c r="F31" s="123">
        <f t="shared" si="16"/>
        <v>2588.4030000000002</v>
      </c>
      <c r="G31" s="124">
        <f t="shared" si="12"/>
        <v>1.2168043589621692E-3</v>
      </c>
      <c r="H31" s="125">
        <f t="shared" si="13"/>
        <v>0.14877249033125947</v>
      </c>
      <c r="I31" s="126">
        <f t="shared" ref="I31:J33" si="17">I10+I17+I24</f>
        <v>214.09199999999998</v>
      </c>
      <c r="J31" s="126">
        <f t="shared" si="17"/>
        <v>2273.422</v>
      </c>
      <c r="K31" s="461">
        <f t="shared" si="15"/>
        <v>1.5798850813145797E-3</v>
      </c>
      <c r="M31" s="246"/>
      <c r="N31" s="246"/>
      <c r="O31" s="246"/>
      <c r="P31" s="246"/>
      <c r="Q31" s="246"/>
      <c r="R31" s="246"/>
      <c r="S31" s="246"/>
    </row>
    <row r="32" spans="1:20" ht="12.95" customHeight="1">
      <c r="A32" s="660"/>
      <c r="B32" s="661"/>
      <c r="C32" s="413" t="s">
        <v>7</v>
      </c>
      <c r="D32" s="122">
        <f t="shared" si="10"/>
        <v>7037</v>
      </c>
      <c r="E32" s="123">
        <f>E11+E18+E25</f>
        <v>0</v>
      </c>
      <c r="F32" s="123">
        <f t="shared" si="16"/>
        <v>0</v>
      </c>
      <c r="G32" s="124">
        <f t="shared" si="12"/>
        <v>0</v>
      </c>
      <c r="H32" s="131">
        <f t="shared" si="13"/>
        <v>-1</v>
      </c>
      <c r="I32" s="126">
        <f>I11+I18+I25</f>
        <v>4.1000000000000002E-2</v>
      </c>
      <c r="J32" s="126">
        <f t="shared" si="17"/>
        <v>0.436</v>
      </c>
      <c r="K32" s="461">
        <f t="shared" si="15"/>
        <v>3.0255819149663594E-7</v>
      </c>
      <c r="M32" s="246"/>
      <c r="N32" s="246"/>
      <c r="O32" s="246"/>
      <c r="P32" s="246"/>
      <c r="Q32" s="246"/>
      <c r="R32" s="246"/>
      <c r="S32" s="246"/>
    </row>
    <row r="33" spans="1:20" ht="12.95" customHeight="1">
      <c r="A33" s="660"/>
      <c r="B33" s="661"/>
      <c r="C33" s="413" t="s">
        <v>112</v>
      </c>
      <c r="D33" s="122">
        <f t="shared" si="10"/>
        <v>5</v>
      </c>
      <c r="E33" s="123">
        <f>E12+E19+E26</f>
        <v>77.185999999999993</v>
      </c>
      <c r="F33" s="123">
        <f t="shared" si="16"/>
        <v>800.12400000000002</v>
      </c>
      <c r="G33" s="124">
        <f t="shared" si="12"/>
        <v>3.8187816384631395E-4</v>
      </c>
      <c r="H33" s="125">
        <f>(E33-I33)/I33</f>
        <v>-9.7355895732712791E-2</v>
      </c>
      <c r="I33" s="126">
        <f>I12+I19+I26</f>
        <v>85.510999999999996</v>
      </c>
      <c r="J33" s="126">
        <f t="shared" si="17"/>
        <v>887.13800000000003</v>
      </c>
      <c r="K33" s="461">
        <f t="shared" si="15"/>
        <v>6.3102569544070319E-4</v>
      </c>
      <c r="M33" s="246"/>
      <c r="N33" s="246"/>
      <c r="O33" s="246"/>
      <c r="P33" s="246"/>
      <c r="Q33" s="246"/>
      <c r="R33" s="246"/>
      <c r="S33" s="246"/>
    </row>
    <row r="34" spans="1:20" ht="12.95" customHeight="1">
      <c r="A34" s="660"/>
      <c r="B34" s="661"/>
      <c r="C34" s="413" t="s">
        <v>117</v>
      </c>
      <c r="D34" s="122"/>
      <c r="E34" s="123">
        <f t="shared" si="16"/>
        <v>7523.6360000000013</v>
      </c>
      <c r="F34" s="123">
        <f t="shared" si="16"/>
        <v>80455.40598658903</v>
      </c>
      <c r="G34" s="124">
        <f t="shared" si="12"/>
        <v>3.7223230911409153E-2</v>
      </c>
      <c r="H34" s="125">
        <f t="shared" ref="H34" si="18">(E34-I34)/I34</f>
        <v>0.9705157401381046</v>
      </c>
      <c r="I34" s="126">
        <f t="shared" ref="I34:J34" si="19">I13+I20+I27</f>
        <v>3818.1050000000018</v>
      </c>
      <c r="J34" s="126">
        <f t="shared" si="19"/>
        <v>41339.893664999996</v>
      </c>
      <c r="K34" s="461">
        <f t="shared" si="15"/>
        <v>2.8175583993762528E-2</v>
      </c>
      <c r="M34" s="246"/>
      <c r="N34" s="246"/>
      <c r="O34" s="246"/>
      <c r="P34" s="246"/>
      <c r="Q34" s="246"/>
      <c r="R34" s="246"/>
      <c r="S34" s="246"/>
    </row>
    <row r="35" spans="1:20" ht="12.95" customHeight="1">
      <c r="A35" s="660"/>
      <c r="B35" s="661"/>
      <c r="C35" s="375" t="s">
        <v>0</v>
      </c>
      <c r="D35" s="376">
        <f>SUM(D29:D34)</f>
        <v>8194</v>
      </c>
      <c r="E35" s="377">
        <f>SUM(E29:E34)</f>
        <v>202122.05699999997</v>
      </c>
      <c r="F35" s="378">
        <f>SUM(F29:F34)</f>
        <v>2155025.9256815892</v>
      </c>
      <c r="G35" s="379">
        <f>SUM(G29:G34)</f>
        <v>1</v>
      </c>
      <c r="H35" s="380">
        <f>(E35-I35)/I35</f>
        <v>0.49155326896341339</v>
      </c>
      <c r="I35" s="381">
        <f>SUM(I29:I34)</f>
        <v>135511.12200000003</v>
      </c>
      <c r="J35" s="382">
        <f>SUM(J29:J34)</f>
        <v>1446929.0848060001</v>
      </c>
      <c r="K35" s="462">
        <f>SUM(K29:K34)</f>
        <v>0.99999999999999989</v>
      </c>
      <c r="M35" s="246"/>
      <c r="N35" s="246"/>
      <c r="O35" s="246"/>
      <c r="P35" s="246"/>
      <c r="Q35" s="246"/>
      <c r="R35" s="246"/>
      <c r="S35" s="246"/>
    </row>
    <row r="36" spans="1:20" ht="20.100000000000001" customHeight="1">
      <c r="A36" s="277"/>
      <c r="B36" s="278"/>
      <c r="C36" s="216"/>
      <c r="D36" s="279"/>
      <c r="E36" s="279"/>
      <c r="F36" s="279"/>
      <c r="G36" s="280"/>
      <c r="H36" s="281"/>
      <c r="I36" s="282"/>
      <c r="J36" s="282"/>
      <c r="K36" s="283"/>
    </row>
    <row r="37" spans="1:20" ht="15" customHeight="1">
      <c r="A37" s="651" t="s">
        <v>67</v>
      </c>
      <c r="B37" s="651"/>
      <c r="C37" s="651"/>
      <c r="D37" s="651"/>
      <c r="E37" s="651"/>
      <c r="F37" s="418"/>
      <c r="G37" s="651" t="s">
        <v>68</v>
      </c>
      <c r="H37" s="651"/>
      <c r="I37" s="651"/>
      <c r="J37" s="651"/>
      <c r="K37" s="651"/>
      <c r="M37" s="247"/>
      <c r="N37" s="247"/>
      <c r="O37" s="247"/>
      <c r="P37" s="247"/>
      <c r="Q37" s="247"/>
      <c r="R37" s="247"/>
      <c r="S37" s="247"/>
    </row>
    <row r="38" spans="1:20" ht="15" customHeight="1">
      <c r="A38" s="652" t="str">
        <f>A29</f>
        <v>I. čtvrtletí</v>
      </c>
      <c r="B38" s="652"/>
      <c r="C38" s="652"/>
      <c r="D38" s="652"/>
      <c r="E38" s="652"/>
      <c r="F38" s="418"/>
      <c r="G38" s="653" t="str">
        <f>A29</f>
        <v>I. čtvrtletí</v>
      </c>
      <c r="H38" s="653"/>
      <c r="I38" s="653"/>
      <c r="J38" s="653"/>
      <c r="K38" s="653"/>
      <c r="M38" s="247"/>
      <c r="N38" s="247"/>
      <c r="O38" s="247"/>
      <c r="P38" s="247"/>
      <c r="Q38" s="247"/>
      <c r="R38" s="247"/>
      <c r="S38" s="247"/>
    </row>
    <row r="39" spans="1:20" ht="15" customHeight="1">
      <c r="A39" s="121"/>
      <c r="B39" s="121"/>
      <c r="C39" s="121"/>
      <c r="D39" s="98"/>
      <c r="E39" s="98"/>
      <c r="F39" s="98"/>
      <c r="G39" s="121"/>
      <c r="H39" s="121"/>
      <c r="I39" s="121"/>
      <c r="J39" s="121"/>
      <c r="K39" s="121"/>
      <c r="M39" s="247"/>
      <c r="N39" s="247"/>
      <c r="O39" s="247"/>
      <c r="P39" s="247"/>
      <c r="Q39" s="247"/>
      <c r="R39" s="247"/>
      <c r="S39" s="247"/>
      <c r="T39" s="247"/>
    </row>
    <row r="40" spans="1:20" ht="15" customHeight="1">
      <c r="A40" s="121"/>
      <c r="B40" s="121"/>
      <c r="C40" s="121"/>
      <c r="D40" s="98"/>
      <c r="E40" s="98"/>
      <c r="F40" s="98"/>
      <c r="G40" s="121"/>
      <c r="H40" s="121"/>
      <c r="I40" s="121"/>
      <c r="J40" s="121"/>
      <c r="K40" s="121"/>
    </row>
    <row r="41" spans="1:20" ht="15" customHeight="1">
      <c r="A41" s="121"/>
      <c r="B41" s="121"/>
      <c r="C41" s="121"/>
      <c r="D41" s="98"/>
      <c r="E41" s="98"/>
      <c r="F41" s="98"/>
      <c r="G41" s="121"/>
      <c r="H41" s="121"/>
      <c r="I41" s="121"/>
      <c r="J41" s="121"/>
      <c r="K41" s="121"/>
    </row>
    <row r="42" spans="1:20" ht="15" customHeight="1">
      <c r="A42" s="121"/>
      <c r="B42" s="121"/>
      <c r="C42" s="121">
        <f>E4</f>
        <v>2020</v>
      </c>
      <c r="D42" s="121">
        <f>I4</f>
        <v>2019</v>
      </c>
      <c r="E42" s="98"/>
      <c r="F42" s="98"/>
      <c r="G42" s="98"/>
      <c r="H42" s="121"/>
      <c r="I42" s="121">
        <f>E4</f>
        <v>2020</v>
      </c>
      <c r="J42" s="121">
        <f>I4</f>
        <v>2019</v>
      </c>
      <c r="K42" s="121"/>
    </row>
    <row r="43" spans="1:20" ht="15" customHeight="1">
      <c r="A43" s="121"/>
      <c r="B43" s="121" t="str">
        <f>A8</f>
        <v>Leden</v>
      </c>
      <c r="C43" s="95">
        <f>E14</f>
        <v>79164.196999999971</v>
      </c>
      <c r="D43" s="95">
        <f>I14</f>
        <v>66561.02900000001</v>
      </c>
      <c r="E43" s="98"/>
      <c r="F43" s="98"/>
      <c r="G43" s="98"/>
      <c r="H43" s="121" t="str">
        <f>A8</f>
        <v>Leden</v>
      </c>
      <c r="I43" s="250">
        <f>E14/E35</f>
        <v>0.39166530449469938</v>
      </c>
      <c r="J43" s="250">
        <f>I14/I35</f>
        <v>0.49118498922914972</v>
      </c>
      <c r="K43" s="121"/>
    </row>
    <row r="44" spans="1:20" ht="15" customHeight="1">
      <c r="A44" s="121"/>
      <c r="B44" s="121" t="str">
        <f>A15</f>
        <v>Únor</v>
      </c>
      <c r="C44" s="95">
        <f>E21</f>
        <v>67053.58600000001</v>
      </c>
      <c r="D44" s="95">
        <f>I21</f>
        <v>47291.513999999996</v>
      </c>
      <c r="E44" s="98"/>
      <c r="F44" s="98"/>
      <c r="G44" s="98"/>
      <c r="H44" s="121" t="str">
        <f>A15</f>
        <v>Únor</v>
      </c>
      <c r="I44" s="250">
        <f>E21/E35</f>
        <v>0.33174798928550397</v>
      </c>
      <c r="J44" s="250">
        <f>I21/I35</f>
        <v>0.34898621826775211</v>
      </c>
      <c r="K44" s="121"/>
    </row>
    <row r="45" spans="1:20" ht="15" customHeight="1">
      <c r="A45" s="121"/>
      <c r="B45" s="121" t="str">
        <f>A22</f>
        <v>Březen</v>
      </c>
      <c r="C45" s="95">
        <f>E28</f>
        <v>55904.27399999999</v>
      </c>
      <c r="D45" s="95">
        <f>I28</f>
        <v>21658.579000000005</v>
      </c>
      <c r="E45" s="98"/>
      <c r="F45" s="98"/>
      <c r="G45" s="98"/>
      <c r="H45" s="121" t="str">
        <f>A22</f>
        <v>Březen</v>
      </c>
      <c r="I45" s="250">
        <f>E28/E35</f>
        <v>0.2765867062197967</v>
      </c>
      <c r="J45" s="250">
        <f>I28/I35</f>
        <v>0.15982879250309801</v>
      </c>
      <c r="K45" s="121"/>
    </row>
    <row r="46" spans="1:20" ht="15" customHeight="1">
      <c r="A46" s="121"/>
      <c r="B46" s="121"/>
      <c r="C46" s="95">
        <f>SUM(C43:C45)</f>
        <v>202122.05699999997</v>
      </c>
      <c r="D46" s="95">
        <f>SUM(D43:D45)</f>
        <v>135511.122</v>
      </c>
      <c r="E46" s="121"/>
      <c r="F46" s="121"/>
      <c r="G46" s="121"/>
      <c r="H46" s="121"/>
      <c r="I46" s="158">
        <f>SUM(I43:I45)</f>
        <v>1</v>
      </c>
      <c r="J46" s="158">
        <f>SUM(J43:J45)</f>
        <v>0.99999999999999989</v>
      </c>
      <c r="K46" s="121"/>
    </row>
    <row r="47" spans="1:20" ht="15" customHeight="1">
      <c r="A47" s="121"/>
      <c r="B47" s="121"/>
      <c r="C47" s="121"/>
      <c r="D47" s="121"/>
      <c r="E47" s="121"/>
      <c r="F47" s="121"/>
      <c r="G47" s="121"/>
      <c r="H47" s="121"/>
      <c r="I47" s="121"/>
      <c r="J47" s="121"/>
      <c r="K47" s="121"/>
    </row>
    <row r="48" spans="1:20" ht="15" customHeight="1">
      <c r="A48" s="121"/>
      <c r="B48" s="121"/>
      <c r="C48" s="121"/>
      <c r="D48" s="121"/>
      <c r="E48" s="121"/>
      <c r="F48" s="121"/>
      <c r="G48" s="121"/>
      <c r="H48" s="121"/>
      <c r="I48" s="121"/>
      <c r="J48" s="121"/>
      <c r="K48" s="121"/>
    </row>
    <row r="49" spans="1:11" ht="15" customHeight="1">
      <c r="A49" s="121"/>
      <c r="B49" s="121"/>
      <c r="C49" s="121"/>
      <c r="D49" s="121"/>
      <c r="E49" s="121"/>
      <c r="F49" s="121"/>
      <c r="G49" s="121"/>
      <c r="H49" s="121"/>
      <c r="I49" s="121"/>
      <c r="J49" s="121"/>
      <c r="K49" s="121"/>
    </row>
    <row r="50" spans="1:11" ht="15" customHeight="1">
      <c r="A50" s="121"/>
      <c r="B50" s="121"/>
      <c r="C50" s="121"/>
      <c r="D50" s="121"/>
      <c r="E50" s="121"/>
      <c r="F50" s="121"/>
      <c r="G50" s="121"/>
      <c r="H50" s="121"/>
      <c r="I50" s="121"/>
      <c r="J50" s="121"/>
      <c r="K50" s="121"/>
    </row>
    <row r="51" spans="1:11" ht="15" customHeight="1">
      <c r="A51" s="121"/>
      <c r="B51" s="121"/>
      <c r="C51" s="121"/>
      <c r="D51" s="121"/>
      <c r="E51" s="121"/>
      <c r="F51" s="121"/>
      <c r="G51" s="121"/>
      <c r="H51" s="121"/>
      <c r="I51" s="121"/>
      <c r="J51" s="121"/>
      <c r="K51" s="121"/>
    </row>
    <row r="52" spans="1:11" ht="15" customHeight="1">
      <c r="A52" s="121"/>
      <c r="B52" s="121"/>
      <c r="C52" s="121"/>
      <c r="D52" s="121"/>
      <c r="E52" s="121"/>
      <c r="F52" s="121"/>
      <c r="G52" s="121"/>
      <c r="H52" s="121"/>
      <c r="I52" s="121"/>
      <c r="J52" s="121"/>
      <c r="K52" s="121"/>
    </row>
    <row r="53" spans="1:11" ht="15" customHeight="1">
      <c r="A53" s="121"/>
      <c r="B53" s="121"/>
      <c r="C53" s="121"/>
      <c r="D53" s="121"/>
      <c r="E53" s="121"/>
      <c r="F53" s="121"/>
      <c r="G53" s="121"/>
      <c r="H53" s="121"/>
      <c r="I53" s="121"/>
      <c r="J53" s="121"/>
      <c r="K53" s="121"/>
    </row>
    <row r="54" spans="1:11" ht="15" customHeight="1">
      <c r="A54" s="685" t="s">
        <v>129</v>
      </c>
      <c r="B54" s="685"/>
      <c r="C54" s="685"/>
      <c r="D54" s="685"/>
      <c r="E54" s="685"/>
      <c r="F54" s="685"/>
      <c r="G54" s="685"/>
      <c r="H54" s="685"/>
      <c r="I54" s="685"/>
      <c r="J54" s="685"/>
      <c r="K54" s="685"/>
    </row>
    <row r="55" spans="1:11" ht="15" customHeight="1">
      <c r="A55" s="685"/>
      <c r="B55" s="685"/>
      <c r="C55" s="685"/>
      <c r="D55" s="685"/>
      <c r="E55" s="685"/>
      <c r="F55" s="685"/>
      <c r="G55" s="685"/>
      <c r="H55" s="685"/>
      <c r="I55" s="685"/>
      <c r="J55" s="685"/>
      <c r="K55" s="685"/>
    </row>
    <row r="56" spans="1:11" ht="15" customHeight="1">
      <c r="A56" s="685"/>
      <c r="B56" s="685"/>
      <c r="C56" s="685"/>
      <c r="D56" s="685"/>
      <c r="E56" s="685"/>
      <c r="F56" s="685"/>
      <c r="G56" s="685"/>
      <c r="H56" s="685"/>
      <c r="I56" s="685"/>
      <c r="J56" s="685"/>
      <c r="K56" s="685"/>
    </row>
    <row r="57" spans="1:11" ht="15" customHeight="1">
      <c r="A57" s="121"/>
      <c r="B57" s="121"/>
      <c r="C57" s="121"/>
      <c r="D57" s="121"/>
      <c r="E57" s="121"/>
      <c r="F57" s="121"/>
      <c r="G57" s="121"/>
      <c r="H57" s="121"/>
      <c r="I57" s="121"/>
      <c r="J57" s="121"/>
      <c r="K57" s="121"/>
    </row>
    <row r="58" spans="1:11" ht="15" customHeight="1">
      <c r="A58" s="121"/>
      <c r="B58" s="121"/>
      <c r="C58" s="121"/>
      <c r="D58" s="121"/>
      <c r="E58" s="121"/>
      <c r="F58" s="121"/>
      <c r="G58" s="121"/>
      <c r="H58" s="121"/>
      <c r="I58" s="121"/>
      <c r="J58" s="121"/>
      <c r="K58" s="121"/>
    </row>
    <row r="59" spans="1:11" ht="15" customHeight="1">
      <c r="A59" s="121"/>
      <c r="B59" s="121"/>
      <c r="C59" s="121"/>
      <c r="D59" s="121"/>
      <c r="E59" s="121"/>
      <c r="F59" s="121"/>
      <c r="G59" s="121"/>
      <c r="H59" s="121"/>
      <c r="I59" s="121"/>
      <c r="J59" s="121"/>
      <c r="K59" s="121"/>
    </row>
    <row r="60" spans="1:11" ht="15" customHeight="1">
      <c r="A60" s="121"/>
      <c r="B60" s="121"/>
      <c r="C60" s="121"/>
      <c r="D60" s="121"/>
      <c r="E60" s="121"/>
      <c r="F60" s="121"/>
      <c r="G60" s="121"/>
      <c r="H60" s="121"/>
      <c r="I60" s="121"/>
      <c r="J60" s="121"/>
      <c r="K60" s="121"/>
    </row>
    <row r="61" spans="1:11" ht="15" customHeight="1">
      <c r="A61" s="121"/>
      <c r="B61" s="121"/>
      <c r="C61" s="121"/>
      <c r="D61" s="121"/>
      <c r="E61" s="121"/>
      <c r="F61" s="121"/>
      <c r="G61" s="121"/>
      <c r="H61" s="121"/>
      <c r="I61" s="121"/>
      <c r="J61" s="121"/>
      <c r="K61" s="121"/>
    </row>
    <row r="62" spans="1:11" ht="15" customHeight="1">
      <c r="A62" s="121"/>
      <c r="B62" s="121"/>
      <c r="C62" s="121"/>
      <c r="D62" s="121"/>
      <c r="E62" s="121"/>
      <c r="F62" s="121"/>
      <c r="G62" s="121"/>
      <c r="H62" s="121"/>
      <c r="I62" s="121"/>
      <c r="J62" s="121"/>
      <c r="K62" s="121"/>
    </row>
    <row r="63" spans="1:11" ht="15" customHeight="1">
      <c r="A63" s="121"/>
      <c r="B63" s="121"/>
      <c r="C63" s="121"/>
      <c r="D63" s="121"/>
      <c r="E63" s="121"/>
      <c r="F63" s="121"/>
      <c r="G63" s="121"/>
      <c r="H63" s="121"/>
      <c r="I63" s="121"/>
      <c r="J63" s="121"/>
      <c r="K63" s="121"/>
    </row>
    <row r="64" spans="1:11" ht="15" customHeight="1">
      <c r="A64" s="121"/>
      <c r="B64" s="121"/>
      <c r="C64" s="121"/>
      <c r="D64" s="121"/>
      <c r="E64" s="121"/>
      <c r="F64" s="121"/>
      <c r="G64" s="121"/>
      <c r="H64" s="121"/>
      <c r="I64" s="121"/>
      <c r="J64" s="121"/>
      <c r="K64" s="121"/>
    </row>
    <row r="65" spans="1:11" ht="15" customHeight="1">
      <c r="A65" s="121"/>
      <c r="B65" s="121"/>
      <c r="C65" s="121"/>
      <c r="D65" s="121"/>
      <c r="E65" s="121"/>
      <c r="F65" s="121"/>
      <c r="G65" s="121"/>
      <c r="H65" s="121"/>
      <c r="I65" s="121"/>
      <c r="J65" s="121"/>
      <c r="K65" s="121"/>
    </row>
    <row r="66" spans="1:11" ht="15" customHeight="1">
      <c r="A66" s="121"/>
      <c r="B66" s="121"/>
      <c r="C66" s="121"/>
      <c r="D66" s="121"/>
      <c r="E66" s="121"/>
      <c r="F66" s="121"/>
      <c r="G66" s="121"/>
      <c r="H66" s="121"/>
      <c r="I66" s="121"/>
      <c r="J66" s="121"/>
      <c r="K66" s="121"/>
    </row>
    <row r="67" spans="1:11" ht="15" customHeight="1">
      <c r="A67" s="121"/>
      <c r="B67" s="121"/>
      <c r="C67" s="121"/>
      <c r="D67" s="121"/>
      <c r="E67" s="121"/>
      <c r="F67" s="121"/>
      <c r="G67" s="121"/>
      <c r="H67" s="121"/>
      <c r="I67" s="121"/>
      <c r="J67" s="121"/>
      <c r="K67" s="121"/>
    </row>
    <row r="68" spans="1:11" ht="15" customHeight="1">
      <c r="A68" s="121"/>
      <c r="B68" s="121"/>
      <c r="C68" s="121"/>
      <c r="D68" s="121"/>
      <c r="E68" s="121"/>
      <c r="F68" s="121"/>
      <c r="G68" s="121"/>
      <c r="H68" s="121"/>
      <c r="I68" s="121"/>
      <c r="J68" s="121"/>
      <c r="K68" s="121"/>
    </row>
    <row r="69" spans="1:11" ht="15" customHeight="1">
      <c r="A69" s="121"/>
      <c r="B69" s="121"/>
      <c r="C69" s="121"/>
      <c r="D69" s="121"/>
      <c r="E69" s="121"/>
      <c r="F69" s="121"/>
      <c r="G69" s="121"/>
      <c r="H69" s="121"/>
      <c r="I69" s="121"/>
      <c r="J69" s="121"/>
      <c r="K69" s="121"/>
    </row>
    <row r="70" spans="1:11" ht="15" customHeight="1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</row>
    <row r="71" spans="1:11" ht="15" customHeight="1">
      <c r="A71" s="121"/>
      <c r="B71" s="121"/>
      <c r="C71" s="121"/>
      <c r="D71" s="121"/>
      <c r="E71" s="121"/>
      <c r="F71" s="121"/>
      <c r="G71" s="121"/>
      <c r="H71" s="121"/>
      <c r="I71" s="121"/>
      <c r="J71" s="121"/>
      <c r="K71" s="121"/>
    </row>
    <row r="72" spans="1:11" ht="15" customHeight="1">
      <c r="A72" s="121"/>
      <c r="B72" s="121"/>
      <c r="C72" s="121"/>
      <c r="D72" s="121"/>
      <c r="E72" s="121"/>
      <c r="F72" s="121"/>
      <c r="G72" s="121"/>
      <c r="H72" s="121"/>
      <c r="I72" s="121"/>
      <c r="J72" s="121"/>
      <c r="K72" s="121"/>
    </row>
    <row r="73" spans="1:11" ht="15" customHeight="1">
      <c r="A73" s="121"/>
      <c r="B73" s="121"/>
      <c r="C73" s="121"/>
      <c r="D73" s="121"/>
      <c r="E73" s="121"/>
      <c r="F73" s="121"/>
      <c r="G73" s="121"/>
      <c r="H73" s="121"/>
      <c r="I73" s="121"/>
      <c r="J73" s="121"/>
      <c r="K73" s="121"/>
    </row>
    <row r="74" spans="1:11" ht="15" customHeight="1">
      <c r="A74" s="121"/>
      <c r="B74" s="121"/>
      <c r="C74" s="121"/>
      <c r="D74" s="121"/>
      <c r="E74" s="121"/>
      <c r="F74" s="121"/>
      <c r="G74" s="121"/>
      <c r="H74" s="121"/>
      <c r="I74" s="121"/>
      <c r="J74" s="121"/>
      <c r="K74" s="121"/>
    </row>
    <row r="75" spans="1:11" ht="15" customHeight="1">
      <c r="A75" s="121"/>
      <c r="B75" s="121"/>
      <c r="C75" s="121"/>
      <c r="D75" s="121"/>
      <c r="E75" s="121"/>
      <c r="F75" s="121"/>
      <c r="G75" s="121"/>
      <c r="H75" s="121"/>
      <c r="I75" s="121"/>
      <c r="J75" s="121"/>
      <c r="K75" s="121"/>
    </row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20">
    <mergeCell ref="G37:K37"/>
    <mergeCell ref="A38:E38"/>
    <mergeCell ref="G38:K38"/>
    <mergeCell ref="A54:K56"/>
    <mergeCell ref="A7:B7"/>
    <mergeCell ref="A8:B14"/>
    <mergeCell ref="A15:B21"/>
    <mergeCell ref="A22:B28"/>
    <mergeCell ref="A29:B35"/>
    <mergeCell ref="A37:E37"/>
    <mergeCell ref="A1:K1"/>
    <mergeCell ref="A2:C2"/>
    <mergeCell ref="A3:D3"/>
    <mergeCell ref="E4:G4"/>
    <mergeCell ref="I4:K4"/>
    <mergeCell ref="E5:F6"/>
    <mergeCell ref="G5:G6"/>
    <mergeCell ref="I5:J6"/>
    <mergeCell ref="K5:K6"/>
    <mergeCell ref="H5:H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25 H11" evalError="1"/>
    <ignoredError sqref="H35" formula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K57"/>
  <sheetViews>
    <sheetView showGridLines="0" zoomScaleNormal="100" zoomScaleSheetLayoutView="100" workbookViewId="0">
      <selection sqref="A1:K1"/>
    </sheetView>
  </sheetViews>
  <sheetFormatPr defaultColWidth="9.140625" defaultRowHeight="12.75"/>
  <cols>
    <col min="1" max="1" width="18.28515625" style="241" customWidth="1"/>
    <col min="2" max="2" width="10.140625" style="241" customWidth="1"/>
    <col min="3" max="3" width="9.140625" style="241" customWidth="1"/>
    <col min="4" max="4" width="9.42578125" style="241" customWidth="1"/>
    <col min="5" max="6" width="8.5703125" style="241" customWidth="1"/>
    <col min="7" max="10" width="6.85546875" style="241" customWidth="1"/>
    <col min="11" max="11" width="7.85546875" style="241" customWidth="1"/>
    <col min="12" max="13" width="9.140625" style="241"/>
    <col min="14" max="14" width="11.140625" style="241" customWidth="1"/>
    <col min="15" max="16384" width="9.140625" style="241"/>
  </cols>
  <sheetData>
    <row r="1" spans="1:11" ht="15.75">
      <c r="A1" s="686" t="str">
        <f>"5.6. Spotřeba zemního plynu a teplota ovzduší: "&amp;LOWER(C3)</f>
        <v>5.6. Spotřeba zemního plynu a teplota ovzduší: leden</v>
      </c>
      <c r="B1" s="686"/>
      <c r="C1" s="686"/>
      <c r="D1" s="686"/>
      <c r="E1" s="686"/>
      <c r="F1" s="686"/>
      <c r="G1" s="686"/>
      <c r="H1" s="686"/>
      <c r="I1" s="686"/>
      <c r="J1" s="686"/>
      <c r="K1" s="686"/>
    </row>
    <row r="2" spans="1:11" ht="6" customHeight="1">
      <c r="A2" s="698"/>
      <c r="B2" s="698"/>
      <c r="C2" s="243"/>
      <c r="D2" s="244"/>
      <c r="E2" s="245"/>
      <c r="F2" s="245"/>
      <c r="G2" s="245"/>
      <c r="H2" s="245"/>
      <c r="I2" s="103"/>
      <c r="J2" s="103"/>
      <c r="K2" s="103"/>
    </row>
    <row r="3" spans="1:11" ht="18.75" customHeight="1">
      <c r="A3" s="691"/>
      <c r="B3" s="692"/>
      <c r="C3" s="689" t="str">
        <f>'3.1'!D6</f>
        <v>Leden</v>
      </c>
      <c r="D3" s="690"/>
      <c r="E3" s="690"/>
      <c r="F3" s="690"/>
      <c r="G3" s="690"/>
      <c r="H3" s="690"/>
      <c r="I3" s="690"/>
      <c r="J3" s="690"/>
      <c r="K3" s="690"/>
    </row>
    <row r="4" spans="1:11" ht="24.95" customHeight="1">
      <c r="A4" s="332"/>
      <c r="B4" s="320"/>
      <c r="C4" s="695" t="s">
        <v>67</v>
      </c>
      <c r="D4" s="696"/>
      <c r="E4" s="696"/>
      <c r="F4" s="697"/>
      <c r="G4" s="687" t="s">
        <v>258</v>
      </c>
      <c r="H4" s="687"/>
      <c r="I4" s="687"/>
      <c r="J4" s="687"/>
      <c r="K4" s="688"/>
    </row>
    <row r="5" spans="1:11" ht="25.5">
      <c r="A5" s="337"/>
      <c r="B5" s="693" t="s">
        <v>254</v>
      </c>
      <c r="C5" s="321"/>
      <c r="D5" s="322"/>
      <c r="E5" s="323" t="s">
        <v>255</v>
      </c>
      <c r="F5" s="323" t="s">
        <v>240</v>
      </c>
      <c r="G5" s="324" t="s">
        <v>74</v>
      </c>
      <c r="H5" s="324" t="s">
        <v>241</v>
      </c>
      <c r="I5" s="324" t="s">
        <v>242</v>
      </c>
      <c r="J5" s="324" t="s">
        <v>256</v>
      </c>
      <c r="K5" s="324" t="s">
        <v>257</v>
      </c>
    </row>
    <row r="6" spans="1:11" ht="13.5" customHeight="1">
      <c r="A6" s="463" t="s">
        <v>253</v>
      </c>
      <c r="B6" s="694"/>
      <c r="C6" s="416" t="s">
        <v>294</v>
      </c>
      <c r="D6" s="414" t="s">
        <v>289</v>
      </c>
      <c r="E6" s="415" t="s">
        <v>295</v>
      </c>
      <c r="F6" s="415" t="s">
        <v>295</v>
      </c>
      <c r="G6" s="325" t="s">
        <v>292</v>
      </c>
      <c r="H6" s="326" t="s">
        <v>292</v>
      </c>
      <c r="I6" s="326" t="s">
        <v>292</v>
      </c>
      <c r="J6" s="326" t="s">
        <v>292</v>
      </c>
      <c r="K6" s="326" t="s">
        <v>292</v>
      </c>
    </row>
    <row r="7" spans="1:11" ht="15.95" customHeight="1">
      <c r="A7" s="412" t="s">
        <v>21</v>
      </c>
      <c r="B7" s="127">
        <f>'5.2'!D14</f>
        <v>420087</v>
      </c>
      <c r="C7" s="123">
        <f>'5.2'!E14</f>
        <v>136917.21535539071</v>
      </c>
      <c r="D7" s="127">
        <f>'5.2'!F14</f>
        <v>1459302.3576599997</v>
      </c>
      <c r="E7" s="129">
        <f>C7/$C$11</f>
        <v>0.11252864340779421</v>
      </c>
      <c r="F7" s="129">
        <f>'5.2'!H14</f>
        <v>-0.11147253936906461</v>
      </c>
      <c r="G7" s="132">
        <v>2.2290322580645161</v>
      </c>
      <c r="H7" s="132">
        <v>11.4</v>
      </c>
      <c r="I7" s="132">
        <v>-4.4000000000000004</v>
      </c>
      <c r="J7" s="132">
        <v>-0.60000000000000009</v>
      </c>
      <c r="K7" s="464">
        <v>2.8290322580645162</v>
      </c>
    </row>
    <row r="8" spans="1:11" ht="15.95" customHeight="1">
      <c r="A8" s="413" t="s">
        <v>104</v>
      </c>
      <c r="B8" s="122">
        <f>'5.3'!D14</f>
        <v>2291306</v>
      </c>
      <c r="C8" s="123">
        <f>'5.3'!E14</f>
        <v>954758.51609770872</v>
      </c>
      <c r="D8" s="122">
        <f>'5.3'!F14</f>
        <v>10182055.67575</v>
      </c>
      <c r="E8" s="125">
        <f t="shared" ref="E8:E10" si="0">C8/$C$11</f>
        <v>0.78469080984185946</v>
      </c>
      <c r="F8" s="125">
        <f>'5.3'!H14</f>
        <v>-5.7958555489481693E-2</v>
      </c>
      <c r="G8" s="132">
        <v>0.46935483870967731</v>
      </c>
      <c r="H8" s="133">
        <v>8.4499999999999993</v>
      </c>
      <c r="I8" s="133">
        <v>-2.4666666666666668</v>
      </c>
      <c r="J8" s="133">
        <v>-1.6333333333333331</v>
      </c>
      <c r="K8" s="132">
        <v>2.1026881720430106</v>
      </c>
    </row>
    <row r="9" spans="1:11" ht="15.95" customHeight="1">
      <c r="A9" s="413" t="s">
        <v>22</v>
      </c>
      <c r="B9" s="122">
        <f>'5.4'!D14</f>
        <v>114067</v>
      </c>
      <c r="C9" s="123">
        <f>'5.4'!E14</f>
        <v>45892.195999999996</v>
      </c>
      <c r="D9" s="122">
        <f>'5.4'!F14</f>
        <v>490446.71398</v>
      </c>
      <c r="E9" s="125">
        <f t="shared" si="0"/>
        <v>3.7717583909956977E-2</v>
      </c>
      <c r="F9" s="125">
        <f>'5.4'!H14</f>
        <v>-7.5940709175616877E-2</v>
      </c>
      <c r="G9" s="132">
        <v>0.30000000000000004</v>
      </c>
      <c r="H9" s="133">
        <v>9.3000000000000007</v>
      </c>
      <c r="I9" s="133">
        <v>-3.4</v>
      </c>
      <c r="J9" s="133">
        <v>-2.1000000000000005</v>
      </c>
      <c r="K9" s="132">
        <v>2.4000000000000004</v>
      </c>
    </row>
    <row r="10" spans="1:11" ht="15.95" customHeight="1">
      <c r="A10" s="413" t="s">
        <v>36</v>
      </c>
      <c r="B10" s="122">
        <f>'5.5'!D14</f>
        <v>8167</v>
      </c>
      <c r="C10" s="123">
        <f>'5.5'!E14</f>
        <v>79164.196999999971</v>
      </c>
      <c r="D10" s="122">
        <f>'5.5'!F14</f>
        <v>844049.88630858914</v>
      </c>
      <c r="E10" s="125">
        <f t="shared" si="0"/>
        <v>6.506296284038933E-2</v>
      </c>
      <c r="F10" s="125">
        <f>'5.5'!H14</f>
        <v>0.18934755350612081</v>
      </c>
      <c r="G10" s="132">
        <v>0.39032258064516134</v>
      </c>
      <c r="H10" s="133">
        <v>8.5</v>
      </c>
      <c r="I10" s="133">
        <v>-2.5</v>
      </c>
      <c r="J10" s="133">
        <v>-1.2258064516129035</v>
      </c>
      <c r="K10" s="132">
        <v>1.6161290322580648</v>
      </c>
    </row>
    <row r="11" spans="1:11" ht="15.95" customHeight="1">
      <c r="A11" s="465" t="s">
        <v>3</v>
      </c>
      <c r="B11" s="376">
        <f>SUM(B7:B10)</f>
        <v>2833627</v>
      </c>
      <c r="C11" s="377">
        <f>SUM(C7:C10)</f>
        <v>1216732.1244530994</v>
      </c>
      <c r="D11" s="376">
        <f t="shared" ref="D11:E11" si="1">SUM(D7:D10)</f>
        <v>12975854.63369859</v>
      </c>
      <c r="E11" s="380">
        <f t="shared" si="1"/>
        <v>1</v>
      </c>
      <c r="F11" s="380">
        <f>'5.1'!H15</f>
        <v>-5.2255509589580883E-2</v>
      </c>
      <c r="G11" s="383">
        <v>0.39032258064516134</v>
      </c>
      <c r="H11" s="384">
        <v>8.5</v>
      </c>
      <c r="I11" s="384">
        <v>-2.5</v>
      </c>
      <c r="J11" s="384">
        <v>-1.2258064516129035</v>
      </c>
      <c r="K11" s="385">
        <v>1.6161290322580648</v>
      </c>
    </row>
    <row r="12" spans="1:11" ht="15" customHeight="1">
      <c r="A12" s="216"/>
      <c r="B12" s="217"/>
      <c r="C12" s="699" t="s">
        <v>216</v>
      </c>
      <c r="D12" s="699"/>
      <c r="E12" s="699"/>
      <c r="F12" s="699"/>
      <c r="G12" s="702" t="s">
        <v>132</v>
      </c>
      <c r="H12" s="702"/>
      <c r="I12" s="702"/>
      <c r="J12" s="702"/>
      <c r="K12" s="702"/>
    </row>
    <row r="13" spans="1:11" ht="15" customHeight="1">
      <c r="A13" s="121"/>
      <c r="B13" s="121"/>
      <c r="C13" s="685"/>
      <c r="D13" s="685"/>
      <c r="E13" s="685"/>
      <c r="F13" s="685"/>
      <c r="G13" s="703" t="s">
        <v>133</v>
      </c>
      <c r="H13" s="703"/>
      <c r="I13" s="703"/>
      <c r="J13" s="703"/>
      <c r="K13" s="703"/>
    </row>
    <row r="14" spans="1:11" ht="15" customHeight="1">
      <c r="A14" s="121"/>
      <c r="B14" s="121"/>
      <c r="C14" s="201"/>
      <c r="D14" s="201"/>
      <c r="E14" s="201"/>
      <c r="F14" s="201"/>
      <c r="G14" s="202"/>
      <c r="H14" s="202"/>
      <c r="I14" s="202"/>
      <c r="J14" s="202"/>
      <c r="K14" s="202"/>
    </row>
    <row r="15" spans="1:11" ht="15" customHeight="1">
      <c r="A15" s="121"/>
      <c r="B15" s="121"/>
      <c r="C15" s="121"/>
      <c r="D15" s="251"/>
      <c r="E15" s="252"/>
      <c r="F15" s="252"/>
      <c r="G15" s="121"/>
      <c r="H15" s="249"/>
      <c r="I15" s="202"/>
      <c r="J15" s="121"/>
      <c r="K15" s="121"/>
    </row>
    <row r="16" spans="1:11" ht="18" customHeight="1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</row>
    <row r="17" spans="1:11" ht="15" customHeight="1">
      <c r="A17" s="651" t="s">
        <v>306</v>
      </c>
      <c r="B17" s="651"/>
      <c r="C17" s="651"/>
      <c r="D17" s="651"/>
      <c r="E17" s="651"/>
      <c r="F17" s="651" t="s">
        <v>224</v>
      </c>
      <c r="G17" s="651"/>
      <c r="H17" s="651"/>
      <c r="I17" s="651"/>
      <c r="J17" s="651"/>
      <c r="K17" s="651"/>
    </row>
    <row r="18" spans="1:11" ht="15" customHeight="1">
      <c r="A18" s="423"/>
      <c r="B18" s="643" t="str">
        <f>C3</f>
        <v>Leden</v>
      </c>
      <c r="C18" s="643"/>
      <c r="D18" s="423"/>
      <c r="E18" s="423"/>
      <c r="F18" s="423"/>
      <c r="G18" s="423"/>
      <c r="H18" s="643" t="str">
        <f>C3</f>
        <v>Leden</v>
      </c>
      <c r="I18" s="643"/>
      <c r="J18" s="423"/>
      <c r="K18" s="423"/>
    </row>
    <row r="19" spans="1:11" ht="15" customHeight="1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</row>
    <row r="20" spans="1:11" ht="15" customHeight="1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</row>
    <row r="21" spans="1:11" ht="15" customHeight="1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</row>
    <row r="22" spans="1:11" ht="15" customHeight="1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</row>
    <row r="23" spans="1:11" ht="15" customHeight="1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</row>
    <row r="24" spans="1:11" ht="15" customHeight="1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</row>
    <row r="25" spans="1:11" ht="15" customHeight="1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</row>
    <row r="26" spans="1:11" ht="15" customHeight="1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</row>
    <row r="27" spans="1:11" ht="15" customHeight="1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</row>
    <row r="28" spans="1:11" ht="15" customHeight="1">
      <c r="A28" s="121"/>
      <c r="B28" s="121"/>
      <c r="C28" s="121"/>
      <c r="D28" s="121"/>
      <c r="E28" s="121"/>
      <c r="F28" s="121"/>
      <c r="G28" s="121"/>
      <c r="H28" s="121"/>
      <c r="I28" s="121"/>
      <c r="J28" s="121"/>
      <c r="K28" s="121"/>
    </row>
    <row r="29" spans="1:11" ht="15" customHeight="1">
      <c r="A29" s="121"/>
      <c r="B29" s="121"/>
      <c r="C29" s="121"/>
      <c r="D29" s="121"/>
      <c r="E29" s="121"/>
      <c r="F29" s="121"/>
      <c r="G29" s="121"/>
      <c r="H29" s="121"/>
      <c r="I29" s="121"/>
      <c r="J29" s="121"/>
      <c r="K29" s="121"/>
    </row>
    <row r="30" spans="1:11" ht="15" customHeight="1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</row>
    <row r="31" spans="1:11" ht="15" customHeight="1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</row>
    <row r="32" spans="1:11" ht="15" customHeight="1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</row>
    <row r="33" spans="1:11" ht="15" customHeight="1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98"/>
    </row>
    <row r="34" spans="1:11" ht="15" customHeight="1">
      <c r="A34" s="651" t="s">
        <v>78</v>
      </c>
      <c r="B34" s="651"/>
      <c r="C34" s="651"/>
      <c r="D34" s="651"/>
      <c r="E34" s="651"/>
      <c r="F34" s="701" t="s">
        <v>79</v>
      </c>
      <c r="G34" s="701"/>
      <c r="H34" s="701"/>
      <c r="I34" s="701"/>
      <c r="J34" s="701"/>
      <c r="K34" s="701"/>
    </row>
    <row r="35" spans="1:11" ht="15" customHeight="1">
      <c r="A35" s="423"/>
      <c r="B35" s="643" t="str">
        <f>C3</f>
        <v>Leden</v>
      </c>
      <c r="C35" s="643"/>
      <c r="D35" s="423"/>
      <c r="E35" s="420"/>
      <c r="F35" s="701"/>
      <c r="G35" s="701"/>
      <c r="H35" s="701"/>
      <c r="I35" s="701"/>
      <c r="J35" s="701"/>
      <c r="K35" s="701"/>
    </row>
    <row r="36" spans="1:11" ht="15" customHeight="1">
      <c r="A36" s="423"/>
      <c r="B36" s="423"/>
      <c r="C36" s="423"/>
      <c r="D36" s="423"/>
      <c r="E36" s="421"/>
      <c r="F36" s="421"/>
      <c r="G36" s="421"/>
      <c r="H36" s="700" t="str">
        <f>C3</f>
        <v>Leden</v>
      </c>
      <c r="I36" s="700"/>
      <c r="J36" s="421"/>
      <c r="K36" s="421"/>
    </row>
    <row r="37" spans="1:11" ht="15" customHeight="1">
      <c r="A37" s="98"/>
      <c r="B37" s="98"/>
      <c r="C37" s="98"/>
      <c r="D37" s="98"/>
      <c r="E37" s="98"/>
      <c r="F37" s="98"/>
      <c r="G37" s="98"/>
      <c r="H37" s="98"/>
      <c r="I37" s="98"/>
      <c r="J37" s="98"/>
      <c r="K37" s="98"/>
    </row>
    <row r="38" spans="1:11" ht="15" customHeight="1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</row>
    <row r="39" spans="1:11" ht="15" customHeight="1">
      <c r="A39" s="98"/>
      <c r="B39" s="98"/>
      <c r="C39" s="98"/>
      <c r="D39" s="98"/>
      <c r="E39" s="98"/>
      <c r="F39" s="98"/>
      <c r="G39" s="98"/>
      <c r="H39" s="98"/>
      <c r="I39" s="98"/>
      <c r="J39" s="98"/>
      <c r="K39" s="98"/>
    </row>
    <row r="40" spans="1:11" ht="15" customHeight="1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</row>
    <row r="41" spans="1:11" ht="15" customHeight="1">
      <c r="A41" s="98"/>
      <c r="B41" s="98"/>
      <c r="C41" s="98"/>
      <c r="D41" s="98"/>
      <c r="E41" s="98"/>
      <c r="F41" s="98"/>
      <c r="G41" s="98"/>
      <c r="H41" s="98"/>
      <c r="I41" s="98"/>
      <c r="J41" s="98"/>
      <c r="K41" s="98"/>
    </row>
    <row r="42" spans="1:11" ht="15" customHeight="1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</row>
    <row r="43" spans="1:11" ht="15" customHeight="1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</row>
    <row r="44" spans="1:11" ht="15" customHeight="1">
      <c r="A44" s="98"/>
      <c r="B44" s="98"/>
      <c r="C44" s="98"/>
      <c r="D44" s="98"/>
      <c r="E44" s="98"/>
      <c r="F44" s="98"/>
      <c r="G44" s="98"/>
      <c r="H44" s="98"/>
      <c r="I44" s="98"/>
      <c r="J44" s="98"/>
      <c r="K44" s="98"/>
    </row>
    <row r="45" spans="1:11" ht="15" customHeight="1">
      <c r="A45" s="98"/>
      <c r="B45" s="98"/>
      <c r="C45" s="98"/>
      <c r="D45" s="98"/>
      <c r="E45" s="98"/>
      <c r="F45" s="98"/>
      <c r="G45" s="98"/>
      <c r="H45" s="98"/>
      <c r="I45" s="98"/>
      <c r="J45" s="98"/>
      <c r="K45" s="98"/>
    </row>
    <row r="46" spans="1:11" ht="15" customHeight="1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</row>
    <row r="47" spans="1:11" ht="15" customHeight="1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</row>
    <row r="48" spans="1:11" ht="15" customHeight="1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</row>
    <row r="49" spans="1:11" ht="15" customHeight="1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</row>
    <row r="50" spans="1:11" ht="15" customHeight="1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8">
    <mergeCell ref="C12:F13"/>
    <mergeCell ref="F17:K17"/>
    <mergeCell ref="B18:C18"/>
    <mergeCell ref="H18:I18"/>
    <mergeCell ref="H36:I36"/>
    <mergeCell ref="B35:C35"/>
    <mergeCell ref="F34:K35"/>
    <mergeCell ref="A17:E17"/>
    <mergeCell ref="A34:E34"/>
    <mergeCell ref="G12:K12"/>
    <mergeCell ref="G13:K13"/>
    <mergeCell ref="A1:K1"/>
    <mergeCell ref="G4:K4"/>
    <mergeCell ref="C3:K3"/>
    <mergeCell ref="A3:B3"/>
    <mergeCell ref="B5:B6"/>
    <mergeCell ref="C4:F4"/>
    <mergeCell ref="A2:B2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1:K57"/>
  <sheetViews>
    <sheetView showGridLines="0" zoomScaleNormal="100" zoomScaleSheetLayoutView="100" workbookViewId="0">
      <selection sqref="A1:K1"/>
    </sheetView>
  </sheetViews>
  <sheetFormatPr defaultColWidth="9.140625" defaultRowHeight="12.75"/>
  <cols>
    <col min="1" max="1" width="18.28515625" style="241" customWidth="1"/>
    <col min="2" max="2" width="10.140625" style="241" customWidth="1"/>
    <col min="3" max="3" width="9.140625" style="241" customWidth="1"/>
    <col min="4" max="4" width="9.42578125" style="241" customWidth="1"/>
    <col min="5" max="6" width="8.5703125" style="241" customWidth="1"/>
    <col min="7" max="10" width="6.85546875" style="241" customWidth="1"/>
    <col min="11" max="11" width="7.85546875" style="241" customWidth="1"/>
    <col min="12" max="13" width="9.140625" style="241"/>
    <col min="14" max="14" width="11.140625" style="241" customWidth="1"/>
    <col min="15" max="16384" width="9.140625" style="241"/>
  </cols>
  <sheetData>
    <row r="1" spans="1:11" ht="15.75" customHeight="1">
      <c r="A1" s="686" t="str">
        <f>"5.7. Spotřeba zemního plynu a teplota ovzduší: "&amp;LOWER(C3)</f>
        <v>5.7. Spotřeba zemního plynu a teplota ovzduší: únor</v>
      </c>
      <c r="B1" s="686"/>
      <c r="C1" s="686"/>
      <c r="D1" s="686"/>
      <c r="E1" s="686"/>
      <c r="F1" s="686"/>
      <c r="G1" s="686"/>
      <c r="H1" s="686"/>
      <c r="I1" s="686"/>
      <c r="J1" s="686"/>
      <c r="K1" s="686"/>
    </row>
    <row r="2" spans="1:11" ht="6" customHeight="1">
      <c r="A2" s="698"/>
      <c r="B2" s="698"/>
      <c r="C2" s="243"/>
      <c r="D2" s="244"/>
      <c r="E2" s="245"/>
      <c r="F2" s="245"/>
      <c r="G2" s="245"/>
      <c r="H2" s="245"/>
      <c r="I2" s="103"/>
      <c r="J2" s="103"/>
      <c r="K2" s="103"/>
    </row>
    <row r="3" spans="1:11" ht="18.75" customHeight="1">
      <c r="A3" s="691"/>
      <c r="B3" s="692"/>
      <c r="C3" s="689" t="str">
        <f>'3.1'!E6</f>
        <v>Únor</v>
      </c>
      <c r="D3" s="690"/>
      <c r="E3" s="690"/>
      <c r="F3" s="690"/>
      <c r="G3" s="690"/>
      <c r="H3" s="690"/>
      <c r="I3" s="690"/>
      <c r="J3" s="690"/>
      <c r="K3" s="690"/>
    </row>
    <row r="4" spans="1:11" ht="24.95" customHeight="1">
      <c r="A4" s="332"/>
      <c r="B4" s="320"/>
      <c r="C4" s="695" t="s">
        <v>67</v>
      </c>
      <c r="D4" s="696"/>
      <c r="E4" s="696"/>
      <c r="F4" s="697"/>
      <c r="G4" s="687" t="s">
        <v>258</v>
      </c>
      <c r="H4" s="687"/>
      <c r="I4" s="687"/>
      <c r="J4" s="687"/>
      <c r="K4" s="688"/>
    </row>
    <row r="5" spans="1:11" ht="25.5">
      <c r="A5" s="337"/>
      <c r="B5" s="693" t="s">
        <v>254</v>
      </c>
      <c r="C5" s="321"/>
      <c r="D5" s="322"/>
      <c r="E5" s="323" t="s">
        <v>255</v>
      </c>
      <c r="F5" s="323" t="s">
        <v>240</v>
      </c>
      <c r="G5" s="324" t="s">
        <v>74</v>
      </c>
      <c r="H5" s="324" t="s">
        <v>241</v>
      </c>
      <c r="I5" s="324" t="s">
        <v>242</v>
      </c>
      <c r="J5" s="324" t="s">
        <v>256</v>
      </c>
      <c r="K5" s="324" t="s">
        <v>257</v>
      </c>
    </row>
    <row r="6" spans="1:11" ht="14.1" customHeight="1">
      <c r="A6" s="463" t="s">
        <v>253</v>
      </c>
      <c r="B6" s="694"/>
      <c r="C6" s="416" t="s">
        <v>294</v>
      </c>
      <c r="D6" s="414" t="s">
        <v>289</v>
      </c>
      <c r="E6" s="415" t="s">
        <v>295</v>
      </c>
      <c r="F6" s="415" t="s">
        <v>295</v>
      </c>
      <c r="G6" s="325" t="s">
        <v>292</v>
      </c>
      <c r="H6" s="326" t="s">
        <v>292</v>
      </c>
      <c r="I6" s="326" t="s">
        <v>292</v>
      </c>
      <c r="J6" s="326" t="s">
        <v>292</v>
      </c>
      <c r="K6" s="326" t="s">
        <v>292</v>
      </c>
    </row>
    <row r="7" spans="1:11" ht="15.95" customHeight="1">
      <c r="A7" s="412" t="s">
        <v>21</v>
      </c>
      <c r="B7" s="127">
        <f>'5.2'!D21</f>
        <v>419847</v>
      </c>
      <c r="C7" s="123">
        <f>'5.2'!E21</f>
        <v>106688.84383246783</v>
      </c>
      <c r="D7" s="127">
        <f>'5.2'!F21</f>
        <v>1137227.6793</v>
      </c>
      <c r="E7" s="129">
        <f>C7/$C$11</f>
        <v>0.10936374320528892</v>
      </c>
      <c r="F7" s="129">
        <f>'5.2'!H21</f>
        <v>-8.1164830777160621E-2</v>
      </c>
      <c r="G7" s="132">
        <v>5.7464285714285728</v>
      </c>
      <c r="H7" s="132">
        <v>11.5</v>
      </c>
      <c r="I7" s="132">
        <v>1.1000000000000001</v>
      </c>
      <c r="J7" s="132">
        <v>0.69999999999999962</v>
      </c>
      <c r="K7" s="464">
        <v>5.0464285714285735</v>
      </c>
    </row>
    <row r="8" spans="1:11" ht="15.95" customHeight="1">
      <c r="A8" s="413" t="s">
        <v>104</v>
      </c>
      <c r="B8" s="122">
        <f>'5.3'!D21</f>
        <v>2290116</v>
      </c>
      <c r="C8" s="123">
        <f>'5.3'!E21</f>
        <v>765261.9820647327</v>
      </c>
      <c r="D8" s="122">
        <f>'5.3'!F21</f>
        <v>8162355.7823599996</v>
      </c>
      <c r="E8" s="125">
        <f t="shared" ref="E8:E10" si="0">C8/$C$11</f>
        <v>0.78444860666704974</v>
      </c>
      <c r="F8" s="125">
        <f>'5.3'!H21</f>
        <v>-4.4442717553331457E-2</v>
      </c>
      <c r="G8" s="132">
        <v>3.9869047619047615</v>
      </c>
      <c r="H8" s="133">
        <v>9.7333333333333343</v>
      </c>
      <c r="I8" s="133">
        <v>-0.19999999999999998</v>
      </c>
      <c r="J8" s="133">
        <v>-0.46666666666666673</v>
      </c>
      <c r="K8" s="132">
        <v>4.4535714285714283</v>
      </c>
    </row>
    <row r="9" spans="1:11" ht="15.95" customHeight="1">
      <c r="A9" s="413" t="s">
        <v>22</v>
      </c>
      <c r="B9" s="122">
        <f>'5.4'!D21</f>
        <v>114329</v>
      </c>
      <c r="C9" s="123">
        <f>'5.4'!E21</f>
        <v>36536.847990000009</v>
      </c>
      <c r="D9" s="122">
        <f>'5.4'!F21</f>
        <v>390268.17244000005</v>
      </c>
      <c r="E9" s="125">
        <f t="shared" si="0"/>
        <v>3.7452898705919085E-2</v>
      </c>
      <c r="F9" s="125">
        <f>'5.4'!H21</f>
        <v>-6.7562483041647831E-2</v>
      </c>
      <c r="G9" s="132">
        <v>3.9142857142857141</v>
      </c>
      <c r="H9" s="133">
        <v>10.199999999999999</v>
      </c>
      <c r="I9" s="133">
        <v>-0.8</v>
      </c>
      <c r="J9" s="133">
        <v>-1</v>
      </c>
      <c r="K9" s="132">
        <v>4.9142857142857146</v>
      </c>
    </row>
    <row r="10" spans="1:11" ht="15.95" customHeight="1">
      <c r="A10" s="413" t="s">
        <v>36</v>
      </c>
      <c r="B10" s="122">
        <f>'5.5'!D21</f>
        <v>8192</v>
      </c>
      <c r="C10" s="123">
        <f>'5.5'!E21</f>
        <v>67053.58600000001</v>
      </c>
      <c r="D10" s="122">
        <f>'5.5'!F21</f>
        <v>714954.02313300001</v>
      </c>
      <c r="E10" s="125">
        <f t="shared" si="0"/>
        <v>6.8734751421742277E-2</v>
      </c>
      <c r="F10" s="125">
        <f>'5.5'!H21</f>
        <v>0.41787776132521398</v>
      </c>
      <c r="G10" s="132">
        <v>3.9928571428571429</v>
      </c>
      <c r="H10" s="133">
        <v>9.8000000000000007</v>
      </c>
      <c r="I10" s="133">
        <v>-0.2</v>
      </c>
      <c r="J10" s="133">
        <v>-0.15517241379310354</v>
      </c>
      <c r="K10" s="132">
        <v>4.1480295566502461</v>
      </c>
    </row>
    <row r="11" spans="1:11" ht="15.95" customHeight="1">
      <c r="A11" s="465" t="s">
        <v>3</v>
      </c>
      <c r="B11" s="376">
        <f>SUM(B7:B10)</f>
        <v>2832484</v>
      </c>
      <c r="C11" s="377">
        <f t="shared" ref="C11:E11" si="1">SUM(C7:C10)</f>
        <v>975541.25988720055</v>
      </c>
      <c r="D11" s="376">
        <f t="shared" si="1"/>
        <v>10404805.657233</v>
      </c>
      <c r="E11" s="380">
        <f t="shared" si="1"/>
        <v>1</v>
      </c>
      <c r="F11" s="380">
        <f>'5.1'!H22</f>
        <v>-2.7806012896103828E-2</v>
      </c>
      <c r="G11" s="383">
        <v>3.9928571428571429</v>
      </c>
      <c r="H11" s="384">
        <v>9.8000000000000007</v>
      </c>
      <c r="I11" s="384">
        <v>-0.2</v>
      </c>
      <c r="J11" s="384">
        <v>-0.15517241379310354</v>
      </c>
      <c r="K11" s="385">
        <v>4.1480295566502461</v>
      </c>
    </row>
    <row r="12" spans="1:11" ht="15" customHeight="1">
      <c r="A12" s="216"/>
      <c r="B12" s="217"/>
      <c r="C12" s="699" t="s">
        <v>216</v>
      </c>
      <c r="D12" s="699"/>
      <c r="E12" s="699"/>
      <c r="F12" s="699"/>
      <c r="G12" s="702" t="s">
        <v>132</v>
      </c>
      <c r="H12" s="702"/>
      <c r="I12" s="702"/>
      <c r="J12" s="702"/>
      <c r="K12" s="702"/>
    </row>
    <row r="13" spans="1:11" ht="15" customHeight="1">
      <c r="A13" s="121"/>
      <c r="B13" s="121"/>
      <c r="C13" s="685"/>
      <c r="D13" s="685"/>
      <c r="E13" s="685"/>
      <c r="F13" s="685"/>
      <c r="G13" s="703" t="s">
        <v>133</v>
      </c>
      <c r="H13" s="703"/>
      <c r="I13" s="703"/>
      <c r="J13" s="703"/>
      <c r="K13" s="703"/>
    </row>
    <row r="14" spans="1:11" ht="15" customHeight="1">
      <c r="A14" s="121"/>
      <c r="B14" s="121"/>
      <c r="C14" s="201"/>
      <c r="D14" s="201"/>
      <c r="E14" s="201"/>
      <c r="F14" s="201"/>
      <c r="G14" s="202"/>
      <c r="H14" s="202"/>
      <c r="I14" s="202"/>
      <c r="J14" s="202"/>
      <c r="K14" s="202"/>
    </row>
    <row r="15" spans="1:11" ht="15" customHeight="1">
      <c r="A15" s="121"/>
      <c r="B15" s="121"/>
      <c r="C15" s="121"/>
      <c r="D15" s="251"/>
      <c r="E15" s="252"/>
      <c r="F15" s="252"/>
      <c r="G15" s="121"/>
      <c r="H15" s="249"/>
      <c r="I15" s="202"/>
      <c r="J15" s="121"/>
      <c r="K15" s="121"/>
    </row>
    <row r="16" spans="1:11" ht="18" customHeight="1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</row>
    <row r="17" spans="1:11" ht="15" customHeight="1">
      <c r="A17" s="651" t="s">
        <v>306</v>
      </c>
      <c r="B17" s="651"/>
      <c r="C17" s="651"/>
      <c r="D17" s="651"/>
      <c r="E17" s="651"/>
      <c r="F17" s="651" t="s">
        <v>224</v>
      </c>
      <c r="G17" s="651"/>
      <c r="H17" s="651"/>
      <c r="I17" s="651"/>
      <c r="J17" s="651"/>
      <c r="K17" s="651"/>
    </row>
    <row r="18" spans="1:11" ht="15" customHeight="1">
      <c r="A18" s="419"/>
      <c r="B18" s="643" t="str">
        <f>C3</f>
        <v>Únor</v>
      </c>
      <c r="C18" s="643"/>
      <c r="D18" s="419"/>
      <c r="E18" s="419"/>
      <c r="F18" s="419"/>
      <c r="G18" s="422"/>
      <c r="H18" s="643" t="str">
        <f>C3</f>
        <v>Únor</v>
      </c>
      <c r="I18" s="643"/>
      <c r="J18" s="419"/>
      <c r="K18" s="419"/>
    </row>
    <row r="19" spans="1:11" ht="15" customHeight="1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</row>
    <row r="20" spans="1:11" ht="15" customHeight="1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</row>
    <row r="21" spans="1:11" ht="15" customHeight="1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</row>
    <row r="22" spans="1:11" ht="15" customHeight="1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</row>
    <row r="23" spans="1:11" ht="15" customHeight="1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</row>
    <row r="24" spans="1:11" ht="15" customHeight="1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</row>
    <row r="25" spans="1:11" ht="15" customHeight="1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</row>
    <row r="26" spans="1:11" ht="15" customHeight="1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</row>
    <row r="27" spans="1:11" ht="15" customHeight="1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</row>
    <row r="28" spans="1:11" ht="15" customHeight="1">
      <c r="A28" s="121"/>
      <c r="B28" s="121"/>
      <c r="C28" s="121"/>
      <c r="D28" s="121"/>
      <c r="E28" s="121"/>
      <c r="F28" s="121"/>
      <c r="G28" s="121"/>
      <c r="H28" s="121"/>
      <c r="I28" s="121"/>
      <c r="J28" s="121"/>
      <c r="K28" s="121"/>
    </row>
    <row r="29" spans="1:11" ht="15" customHeight="1">
      <c r="A29" s="121"/>
      <c r="B29" s="121"/>
      <c r="C29" s="121"/>
      <c r="D29" s="121"/>
      <c r="E29" s="121"/>
      <c r="F29" s="121"/>
      <c r="G29" s="121"/>
      <c r="H29" s="121"/>
      <c r="I29" s="121"/>
      <c r="J29" s="121"/>
      <c r="K29" s="121"/>
    </row>
    <row r="30" spans="1:11" ht="15" customHeight="1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</row>
    <row r="31" spans="1:11" ht="15" customHeight="1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</row>
    <row r="32" spans="1:11" ht="15" customHeight="1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</row>
    <row r="33" spans="1:11" ht="15" customHeight="1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98"/>
    </row>
    <row r="34" spans="1:11" ht="15" customHeight="1">
      <c r="A34" s="651" t="s">
        <v>78</v>
      </c>
      <c r="B34" s="651"/>
      <c r="C34" s="651"/>
      <c r="D34" s="651"/>
      <c r="E34" s="651"/>
      <c r="F34" s="701" t="s">
        <v>79</v>
      </c>
      <c r="G34" s="701"/>
      <c r="H34" s="701"/>
      <c r="I34" s="701"/>
      <c r="J34" s="701"/>
      <c r="K34" s="701"/>
    </row>
    <row r="35" spans="1:11" ht="15" customHeight="1">
      <c r="A35" s="419"/>
      <c r="B35" s="643" t="str">
        <f>C3</f>
        <v>Únor</v>
      </c>
      <c r="C35" s="643"/>
      <c r="D35" s="419"/>
      <c r="E35" s="420"/>
      <c r="F35" s="701"/>
      <c r="G35" s="701"/>
      <c r="H35" s="701"/>
      <c r="I35" s="701"/>
      <c r="J35" s="701"/>
      <c r="K35" s="701"/>
    </row>
    <row r="36" spans="1:11" ht="15" customHeight="1">
      <c r="A36" s="419"/>
      <c r="B36" s="419"/>
      <c r="C36" s="419"/>
      <c r="D36" s="419"/>
      <c r="E36" s="421"/>
      <c r="F36" s="421"/>
      <c r="G36" s="421"/>
      <c r="H36" s="700" t="str">
        <f>C3</f>
        <v>Únor</v>
      </c>
      <c r="I36" s="700"/>
      <c r="J36" s="421"/>
      <c r="K36" s="421"/>
    </row>
    <row r="37" spans="1:11" ht="15" customHeight="1">
      <c r="A37" s="98"/>
      <c r="B37" s="98"/>
      <c r="C37" s="98"/>
      <c r="D37" s="98"/>
      <c r="E37" s="98"/>
      <c r="F37" s="98"/>
      <c r="G37" s="98"/>
      <c r="H37" s="98"/>
      <c r="I37" s="98"/>
      <c r="J37" s="98"/>
      <c r="K37" s="98"/>
    </row>
    <row r="38" spans="1:11" ht="15" customHeight="1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</row>
    <row r="39" spans="1:11" ht="15" customHeight="1">
      <c r="A39" s="98"/>
      <c r="B39" s="98"/>
      <c r="C39" s="98"/>
      <c r="D39" s="98"/>
      <c r="E39" s="98"/>
      <c r="F39" s="98"/>
      <c r="G39" s="98"/>
      <c r="H39" s="98"/>
      <c r="I39" s="98"/>
      <c r="J39" s="98"/>
      <c r="K39" s="98"/>
    </row>
    <row r="40" spans="1:11" ht="15" customHeight="1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</row>
    <row r="41" spans="1:11" ht="15" customHeight="1">
      <c r="A41" s="98"/>
      <c r="B41" s="98"/>
      <c r="C41" s="98"/>
      <c r="D41" s="98"/>
      <c r="E41" s="98"/>
      <c r="F41" s="98"/>
      <c r="G41" s="98"/>
      <c r="H41" s="98"/>
      <c r="I41" s="98"/>
      <c r="J41" s="98"/>
      <c r="K41" s="98"/>
    </row>
    <row r="42" spans="1:11" ht="15" customHeight="1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</row>
    <row r="43" spans="1:11" ht="15" customHeight="1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</row>
    <row r="44" spans="1:11" ht="15" customHeight="1">
      <c r="A44" s="98"/>
      <c r="B44" s="98"/>
      <c r="C44" s="98"/>
      <c r="D44" s="98"/>
      <c r="E44" s="98"/>
      <c r="F44" s="98"/>
      <c r="G44" s="98"/>
      <c r="H44" s="98"/>
      <c r="I44" s="98"/>
      <c r="J44" s="98"/>
      <c r="K44" s="98"/>
    </row>
    <row r="45" spans="1:11" ht="15" customHeight="1">
      <c r="A45" s="98"/>
      <c r="B45" s="98"/>
      <c r="C45" s="98"/>
      <c r="D45" s="98"/>
      <c r="E45" s="98"/>
      <c r="F45" s="98"/>
      <c r="G45" s="98"/>
      <c r="H45" s="98"/>
      <c r="I45" s="98"/>
      <c r="J45" s="98"/>
      <c r="K45" s="98"/>
    </row>
    <row r="46" spans="1:11" ht="15" customHeight="1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</row>
    <row r="47" spans="1:11" ht="15" customHeight="1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</row>
    <row r="48" spans="1:11" ht="15" customHeight="1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</row>
    <row r="49" spans="1:11" ht="15" customHeight="1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</row>
    <row r="50" spans="1:11" ht="15" customHeight="1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8">
    <mergeCell ref="A1:K1"/>
    <mergeCell ref="G4:K4"/>
    <mergeCell ref="C3:K3"/>
    <mergeCell ref="F17:K17"/>
    <mergeCell ref="B18:C18"/>
    <mergeCell ref="A3:B3"/>
    <mergeCell ref="C4:F4"/>
    <mergeCell ref="A2:B2"/>
    <mergeCell ref="B5:B6"/>
    <mergeCell ref="C12:F13"/>
    <mergeCell ref="G12:K12"/>
    <mergeCell ref="G13:K13"/>
    <mergeCell ref="B35:C35"/>
    <mergeCell ref="H36:I36"/>
    <mergeCell ref="A34:E34"/>
    <mergeCell ref="F34:K35"/>
    <mergeCell ref="A17:E17"/>
    <mergeCell ref="H18:I18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K57"/>
  <sheetViews>
    <sheetView showGridLines="0" zoomScaleNormal="100" zoomScaleSheetLayoutView="100" workbookViewId="0">
      <selection sqref="A1:K1"/>
    </sheetView>
  </sheetViews>
  <sheetFormatPr defaultColWidth="9.140625" defaultRowHeight="12.75"/>
  <cols>
    <col min="1" max="1" width="18.28515625" style="241" customWidth="1"/>
    <col min="2" max="2" width="10.140625" style="241" customWidth="1"/>
    <col min="3" max="3" width="9.140625" style="241" customWidth="1"/>
    <col min="4" max="4" width="9.42578125" style="241" customWidth="1"/>
    <col min="5" max="6" width="8.5703125" style="241" customWidth="1"/>
    <col min="7" max="10" width="6.85546875" style="241" customWidth="1"/>
    <col min="11" max="11" width="7.85546875" style="241" customWidth="1"/>
    <col min="12" max="13" width="9.140625" style="241"/>
    <col min="14" max="14" width="11.140625" style="241" customWidth="1"/>
    <col min="15" max="16384" width="9.140625" style="241"/>
  </cols>
  <sheetData>
    <row r="1" spans="1:11" ht="15.75" customHeight="1">
      <c r="A1" s="686" t="str">
        <f>"5.8. Spotřeba zemního plynu a teplota ovzduší: "&amp;LOWER(C3)</f>
        <v>5.8. Spotřeba zemního plynu a teplota ovzduší: březen</v>
      </c>
      <c r="B1" s="686"/>
      <c r="C1" s="686"/>
      <c r="D1" s="686"/>
      <c r="E1" s="686"/>
      <c r="F1" s="686"/>
      <c r="G1" s="686"/>
      <c r="H1" s="686"/>
      <c r="I1" s="686"/>
      <c r="J1" s="686"/>
      <c r="K1" s="686"/>
    </row>
    <row r="2" spans="1:11" ht="6" customHeight="1">
      <c r="A2" s="698"/>
      <c r="B2" s="698"/>
      <c r="C2" s="243"/>
      <c r="D2" s="244"/>
      <c r="E2" s="245"/>
      <c r="F2" s="245"/>
      <c r="G2" s="245"/>
      <c r="H2" s="245"/>
      <c r="I2" s="103"/>
      <c r="J2" s="103"/>
      <c r="K2" s="103"/>
    </row>
    <row r="3" spans="1:11" ht="18.75" customHeight="1">
      <c r="A3" s="691"/>
      <c r="B3" s="692"/>
      <c r="C3" s="689" t="str">
        <f>'3.1'!F6</f>
        <v>Březen</v>
      </c>
      <c r="D3" s="690"/>
      <c r="E3" s="690"/>
      <c r="F3" s="690"/>
      <c r="G3" s="690"/>
      <c r="H3" s="690"/>
      <c r="I3" s="690"/>
      <c r="J3" s="690"/>
      <c r="K3" s="690"/>
    </row>
    <row r="4" spans="1:11" ht="24.95" customHeight="1">
      <c r="A4" s="332"/>
      <c r="B4" s="320"/>
      <c r="C4" s="695" t="s">
        <v>67</v>
      </c>
      <c r="D4" s="696"/>
      <c r="E4" s="696"/>
      <c r="F4" s="697"/>
      <c r="G4" s="687" t="s">
        <v>258</v>
      </c>
      <c r="H4" s="687"/>
      <c r="I4" s="687"/>
      <c r="J4" s="687"/>
      <c r="K4" s="688"/>
    </row>
    <row r="5" spans="1:11" ht="25.5">
      <c r="A5" s="337"/>
      <c r="B5" s="693" t="s">
        <v>254</v>
      </c>
      <c r="C5" s="321"/>
      <c r="D5" s="322"/>
      <c r="E5" s="323" t="s">
        <v>255</v>
      </c>
      <c r="F5" s="323" t="s">
        <v>240</v>
      </c>
      <c r="G5" s="324" t="s">
        <v>74</v>
      </c>
      <c r="H5" s="324" t="s">
        <v>241</v>
      </c>
      <c r="I5" s="324" t="s">
        <v>242</v>
      </c>
      <c r="J5" s="324" t="s">
        <v>256</v>
      </c>
      <c r="K5" s="324" t="s">
        <v>257</v>
      </c>
    </row>
    <row r="6" spans="1:11" ht="14.1" customHeight="1">
      <c r="A6" s="463" t="s">
        <v>253</v>
      </c>
      <c r="B6" s="694"/>
      <c r="C6" s="416" t="s">
        <v>294</v>
      </c>
      <c r="D6" s="414" t="s">
        <v>289</v>
      </c>
      <c r="E6" s="415" t="s">
        <v>295</v>
      </c>
      <c r="F6" s="415" t="s">
        <v>295</v>
      </c>
      <c r="G6" s="325" t="s">
        <v>292</v>
      </c>
      <c r="H6" s="326" t="s">
        <v>292</v>
      </c>
      <c r="I6" s="326" t="s">
        <v>292</v>
      </c>
      <c r="J6" s="326" t="s">
        <v>292</v>
      </c>
      <c r="K6" s="326" t="s">
        <v>292</v>
      </c>
    </row>
    <row r="7" spans="1:11" ht="15.95" customHeight="1">
      <c r="A7" s="412" t="s">
        <v>21</v>
      </c>
      <c r="B7" s="127">
        <f>'5.2'!D28</f>
        <v>419486</v>
      </c>
      <c r="C7" s="123">
        <f>'5.2'!E28</f>
        <v>100518.29895887963</v>
      </c>
      <c r="D7" s="127">
        <f>'5.2'!F28</f>
        <v>1071801.27745202</v>
      </c>
      <c r="E7" s="129">
        <f>C7/$C$11</f>
        <v>0.10936163055686791</v>
      </c>
      <c r="F7" s="129">
        <f>'5.2'!H28</f>
        <v>3.9295107761999369E-2</v>
      </c>
      <c r="G7" s="132">
        <v>5.5709677419354842</v>
      </c>
      <c r="H7" s="132">
        <v>11.6</v>
      </c>
      <c r="I7" s="132">
        <v>-0.7</v>
      </c>
      <c r="J7" s="132">
        <v>4.599999999999997</v>
      </c>
      <c r="K7" s="464">
        <v>0.97096774193548718</v>
      </c>
    </row>
    <row r="8" spans="1:11" ht="15.95" customHeight="1">
      <c r="A8" s="413" t="s">
        <v>104</v>
      </c>
      <c r="B8" s="122">
        <f>'5.3'!D28</f>
        <v>2289453</v>
      </c>
      <c r="C8" s="123">
        <f>'5.3'!E28</f>
        <v>726450.67627771804</v>
      </c>
      <c r="D8" s="122">
        <f>'5.3'!F28</f>
        <v>7749313.4673799993</v>
      </c>
      <c r="E8" s="125">
        <f t="shared" ref="E8:E10" si="0">C8/$C$11</f>
        <v>0.79036186743839176</v>
      </c>
      <c r="F8" s="125">
        <f>'5.3'!H28</f>
        <v>4.9382604738358198E-2</v>
      </c>
      <c r="G8" s="132">
        <v>4.1145161290322587</v>
      </c>
      <c r="H8" s="133">
        <v>9.8666666666666671</v>
      </c>
      <c r="I8" s="133">
        <v>-2.2166666666666668</v>
      </c>
      <c r="J8" s="133">
        <v>3.383333333333336</v>
      </c>
      <c r="K8" s="132">
        <v>0.73118279569892275</v>
      </c>
    </row>
    <row r="9" spans="1:11" ht="15.95" customHeight="1">
      <c r="A9" s="413" t="s">
        <v>22</v>
      </c>
      <c r="B9" s="122">
        <f>'5.4'!D28</f>
        <v>114329</v>
      </c>
      <c r="C9" s="123">
        <f>'5.4'!E28</f>
        <v>36263.548989999996</v>
      </c>
      <c r="D9" s="122">
        <f>'5.4'!F28</f>
        <v>387407.89498999994</v>
      </c>
      <c r="E9" s="125">
        <f t="shared" si="0"/>
        <v>3.9453919220694529E-2</v>
      </c>
      <c r="F9" s="125">
        <f>'5.4'!H28</f>
        <v>7.7442819435713392E-2</v>
      </c>
      <c r="G9" s="132">
        <v>3.8258064516129027</v>
      </c>
      <c r="H9" s="133">
        <v>11</v>
      </c>
      <c r="I9" s="133">
        <v>-2.9</v>
      </c>
      <c r="J9" s="133">
        <v>2.9000000000000008</v>
      </c>
      <c r="K9" s="132">
        <v>0.92580645161290187</v>
      </c>
    </row>
    <row r="10" spans="1:11" ht="15.95" customHeight="1">
      <c r="A10" s="413" t="s">
        <v>36</v>
      </c>
      <c r="B10" s="122">
        <f>'5.5'!D28</f>
        <v>8194</v>
      </c>
      <c r="C10" s="123">
        <f>'5.5'!E28</f>
        <v>55904.27399999999</v>
      </c>
      <c r="D10" s="122">
        <f>'5.5'!F28</f>
        <v>596022.01623999979</v>
      </c>
      <c r="E10" s="125">
        <f t="shared" si="0"/>
        <v>6.0822582784045745E-2</v>
      </c>
      <c r="F10" s="125">
        <f>'5.5'!H28</f>
        <v>1.581160749280919</v>
      </c>
      <c r="G10" s="132">
        <v>4.1483870967741927</v>
      </c>
      <c r="H10" s="133">
        <v>10.1</v>
      </c>
      <c r="I10" s="133">
        <v>-2.2999999999999998</v>
      </c>
      <c r="J10" s="133">
        <v>3.512903225806451</v>
      </c>
      <c r="K10" s="132">
        <v>0.63548387096774173</v>
      </c>
    </row>
    <row r="11" spans="1:11" ht="15.95" customHeight="1">
      <c r="A11" s="465" t="s">
        <v>3</v>
      </c>
      <c r="B11" s="376">
        <f>SUM(B7:B10)</f>
        <v>2831462</v>
      </c>
      <c r="C11" s="377">
        <f t="shared" ref="C11:E11" si="1">SUM(C7:C10)</f>
        <v>919136.79822659772</v>
      </c>
      <c r="D11" s="376">
        <f t="shared" si="1"/>
        <v>9804544.6560620219</v>
      </c>
      <c r="E11" s="380">
        <f t="shared" si="1"/>
        <v>0.99999999999999989</v>
      </c>
      <c r="F11" s="380">
        <f>'5.1'!H29</f>
        <v>8.8639967491121255E-2</v>
      </c>
      <c r="G11" s="383">
        <v>4.1483870967741927</v>
      </c>
      <c r="H11" s="384">
        <v>10.1</v>
      </c>
      <c r="I11" s="384">
        <v>-2.2999999999999998</v>
      </c>
      <c r="J11" s="384">
        <v>3.512903225806451</v>
      </c>
      <c r="K11" s="385">
        <v>0.63548387096774173</v>
      </c>
    </row>
    <row r="12" spans="1:11" ht="15" customHeight="1">
      <c r="A12" s="216"/>
      <c r="B12" s="217"/>
      <c r="C12" s="699" t="s">
        <v>216</v>
      </c>
      <c r="D12" s="699"/>
      <c r="E12" s="699"/>
      <c r="F12" s="699"/>
      <c r="G12" s="702" t="s">
        <v>132</v>
      </c>
      <c r="H12" s="702"/>
      <c r="I12" s="702"/>
      <c r="J12" s="702"/>
      <c r="K12" s="702"/>
    </row>
    <row r="13" spans="1:11" ht="15" customHeight="1">
      <c r="A13" s="121"/>
      <c r="B13" s="121"/>
      <c r="C13" s="685"/>
      <c r="D13" s="685"/>
      <c r="E13" s="685"/>
      <c r="F13" s="685"/>
      <c r="G13" s="703" t="s">
        <v>133</v>
      </c>
      <c r="H13" s="703"/>
      <c r="I13" s="703"/>
      <c r="J13" s="703"/>
      <c r="K13" s="703"/>
    </row>
    <row r="14" spans="1:11" ht="15" customHeight="1">
      <c r="A14" s="121"/>
      <c r="B14" s="121"/>
      <c r="C14" s="201"/>
      <c r="D14" s="201"/>
      <c r="E14" s="201"/>
      <c r="F14" s="201"/>
      <c r="G14" s="202"/>
      <c r="H14" s="202"/>
      <c r="I14" s="202"/>
      <c r="J14" s="202"/>
      <c r="K14" s="202"/>
    </row>
    <row r="15" spans="1:11" ht="15" customHeight="1">
      <c r="A15" s="121"/>
      <c r="B15" s="121"/>
      <c r="C15" s="121"/>
      <c r="D15" s="251"/>
      <c r="E15" s="252"/>
      <c r="F15" s="252"/>
      <c r="G15" s="121"/>
      <c r="H15" s="249"/>
      <c r="I15" s="202"/>
      <c r="J15" s="121"/>
      <c r="K15" s="121"/>
    </row>
    <row r="16" spans="1:11" ht="18" customHeight="1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</row>
    <row r="17" spans="1:11" ht="15" customHeight="1">
      <c r="A17" s="651" t="s">
        <v>306</v>
      </c>
      <c r="B17" s="651"/>
      <c r="C17" s="651"/>
      <c r="D17" s="651"/>
      <c r="E17" s="651"/>
      <c r="F17" s="651" t="s">
        <v>224</v>
      </c>
      <c r="G17" s="651"/>
      <c r="H17" s="651"/>
      <c r="I17" s="651"/>
      <c r="J17" s="651"/>
      <c r="K17" s="651"/>
    </row>
    <row r="18" spans="1:11" ht="15" customHeight="1">
      <c r="A18" s="419"/>
      <c r="B18" s="643" t="str">
        <f>C3</f>
        <v>Březen</v>
      </c>
      <c r="C18" s="643"/>
      <c r="D18" s="419"/>
      <c r="E18" s="419"/>
      <c r="F18" s="419"/>
      <c r="G18" s="419"/>
      <c r="H18" s="643" t="str">
        <f>C3</f>
        <v>Březen</v>
      </c>
      <c r="I18" s="643"/>
      <c r="J18" s="419"/>
      <c r="K18" s="419"/>
    </row>
    <row r="19" spans="1:11" ht="15" customHeight="1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</row>
    <row r="20" spans="1:11" ht="15" customHeight="1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</row>
    <row r="21" spans="1:11" ht="15" customHeight="1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</row>
    <row r="22" spans="1:11" ht="15" customHeight="1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</row>
    <row r="23" spans="1:11" ht="15" customHeight="1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</row>
    <row r="24" spans="1:11" ht="15" customHeight="1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</row>
    <row r="25" spans="1:11" ht="15" customHeight="1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</row>
    <row r="26" spans="1:11" ht="15" customHeight="1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</row>
    <row r="27" spans="1:11" ht="15" customHeight="1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</row>
    <row r="28" spans="1:11" ht="15" customHeight="1">
      <c r="A28" s="121"/>
      <c r="B28" s="121"/>
      <c r="C28" s="121"/>
      <c r="D28" s="121"/>
      <c r="E28" s="121"/>
      <c r="F28" s="121"/>
      <c r="G28" s="121"/>
      <c r="H28" s="121"/>
      <c r="I28" s="121"/>
      <c r="J28" s="121"/>
      <c r="K28" s="121"/>
    </row>
    <row r="29" spans="1:11" ht="15" customHeight="1">
      <c r="A29" s="121"/>
      <c r="B29" s="121"/>
      <c r="C29" s="121"/>
      <c r="D29" s="121"/>
      <c r="E29" s="121"/>
      <c r="F29" s="121"/>
      <c r="G29" s="121"/>
      <c r="H29" s="121"/>
      <c r="I29" s="121"/>
      <c r="J29" s="121"/>
      <c r="K29" s="121"/>
    </row>
    <row r="30" spans="1:11" ht="15" customHeight="1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</row>
    <row r="31" spans="1:11" ht="15" customHeight="1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</row>
    <row r="32" spans="1:11" ht="15" customHeight="1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</row>
    <row r="33" spans="1:11" ht="15" customHeight="1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98"/>
    </row>
    <row r="34" spans="1:11" ht="15" customHeight="1">
      <c r="A34" s="651" t="s">
        <v>78</v>
      </c>
      <c r="B34" s="651"/>
      <c r="C34" s="651"/>
      <c r="D34" s="651"/>
      <c r="E34" s="651"/>
      <c r="F34" s="701" t="s">
        <v>79</v>
      </c>
      <c r="G34" s="701"/>
      <c r="H34" s="701"/>
      <c r="I34" s="701"/>
      <c r="J34" s="701"/>
      <c r="K34" s="701"/>
    </row>
    <row r="35" spans="1:11" ht="15" customHeight="1">
      <c r="A35" s="419"/>
      <c r="B35" s="643" t="str">
        <f>C3</f>
        <v>Březen</v>
      </c>
      <c r="C35" s="643"/>
      <c r="D35" s="419"/>
      <c r="E35" s="420"/>
      <c r="F35" s="701"/>
      <c r="G35" s="701"/>
      <c r="H35" s="701"/>
      <c r="I35" s="701"/>
      <c r="J35" s="701"/>
      <c r="K35" s="701"/>
    </row>
    <row r="36" spans="1:11" ht="15" customHeight="1">
      <c r="A36" s="419"/>
      <c r="B36" s="419"/>
      <c r="C36" s="419"/>
      <c r="D36" s="419"/>
      <c r="E36" s="421"/>
      <c r="F36" s="421"/>
      <c r="G36" s="421"/>
      <c r="H36" s="700" t="str">
        <f>C3</f>
        <v>Březen</v>
      </c>
      <c r="I36" s="700"/>
      <c r="J36" s="421"/>
      <c r="K36" s="421"/>
    </row>
    <row r="37" spans="1:11" ht="15" customHeight="1">
      <c r="A37" s="98"/>
      <c r="B37" s="98"/>
      <c r="C37" s="98"/>
      <c r="D37" s="98"/>
      <c r="E37" s="98"/>
      <c r="F37" s="98"/>
      <c r="G37" s="98"/>
      <c r="H37" s="98"/>
      <c r="I37" s="98"/>
      <c r="J37" s="98"/>
      <c r="K37" s="98"/>
    </row>
    <row r="38" spans="1:11" ht="15" customHeight="1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</row>
    <row r="39" spans="1:11" ht="15" customHeight="1">
      <c r="A39" s="98"/>
      <c r="B39" s="98"/>
      <c r="C39" s="98"/>
      <c r="D39" s="98"/>
      <c r="E39" s="98"/>
      <c r="F39" s="98"/>
      <c r="G39" s="98"/>
      <c r="H39" s="98"/>
      <c r="I39" s="98"/>
      <c r="J39" s="98"/>
      <c r="K39" s="98"/>
    </row>
    <row r="40" spans="1:11" ht="15" customHeight="1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</row>
    <row r="41" spans="1:11" ht="15" customHeight="1">
      <c r="A41" s="98"/>
      <c r="B41" s="98"/>
      <c r="C41" s="98"/>
      <c r="D41" s="98"/>
      <c r="E41" s="98"/>
      <c r="F41" s="98"/>
      <c r="G41" s="98"/>
      <c r="H41" s="98"/>
      <c r="I41" s="98"/>
      <c r="J41" s="98"/>
      <c r="K41" s="98"/>
    </row>
    <row r="42" spans="1:11" ht="15" customHeight="1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</row>
    <row r="43" spans="1:11" ht="15" customHeight="1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</row>
    <row r="44" spans="1:11" ht="15" customHeight="1">
      <c r="A44" s="98"/>
      <c r="B44" s="98"/>
      <c r="C44" s="98"/>
      <c r="D44" s="98"/>
      <c r="E44" s="98"/>
      <c r="F44" s="98"/>
      <c r="G44" s="98"/>
      <c r="H44" s="98"/>
      <c r="I44" s="98"/>
      <c r="J44" s="98"/>
      <c r="K44" s="98"/>
    </row>
    <row r="45" spans="1:11" ht="15" customHeight="1">
      <c r="A45" s="98"/>
      <c r="B45" s="98"/>
      <c r="C45" s="98"/>
      <c r="D45" s="98"/>
      <c r="E45" s="98"/>
      <c r="F45" s="98"/>
      <c r="G45" s="98"/>
      <c r="H45" s="98"/>
      <c r="I45" s="98"/>
      <c r="J45" s="98"/>
      <c r="K45" s="98"/>
    </row>
    <row r="46" spans="1:11" ht="15" customHeight="1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</row>
    <row r="47" spans="1:11" ht="15" customHeight="1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</row>
    <row r="48" spans="1:11" ht="15" customHeight="1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</row>
    <row r="49" spans="1:11" ht="15" customHeight="1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</row>
    <row r="50" spans="1:11" ht="15" customHeight="1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8">
    <mergeCell ref="A1:K1"/>
    <mergeCell ref="G4:K4"/>
    <mergeCell ref="C3:K3"/>
    <mergeCell ref="A2:B2"/>
    <mergeCell ref="A3:B3"/>
    <mergeCell ref="C4:F4"/>
    <mergeCell ref="H36:I36"/>
    <mergeCell ref="A34:E34"/>
    <mergeCell ref="F34:K35"/>
    <mergeCell ref="B5:B6"/>
    <mergeCell ref="C12:F13"/>
    <mergeCell ref="G12:K12"/>
    <mergeCell ref="G13:K13"/>
    <mergeCell ref="A17:E17"/>
    <mergeCell ref="F17:K17"/>
    <mergeCell ref="B18:C18"/>
    <mergeCell ref="H18:I18"/>
    <mergeCell ref="B35:C3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K57"/>
  <sheetViews>
    <sheetView showGridLines="0" zoomScaleNormal="100" zoomScaleSheetLayoutView="100" workbookViewId="0">
      <selection sqref="A1:K1"/>
    </sheetView>
  </sheetViews>
  <sheetFormatPr defaultColWidth="9.140625" defaultRowHeight="12.75"/>
  <cols>
    <col min="1" max="1" width="18.28515625" style="241" customWidth="1"/>
    <col min="2" max="2" width="10.140625" style="241" customWidth="1"/>
    <col min="3" max="3" width="9.140625" style="241" customWidth="1"/>
    <col min="4" max="4" width="9.42578125" style="241" customWidth="1"/>
    <col min="5" max="6" width="8.5703125" style="241" customWidth="1"/>
    <col min="7" max="10" width="6.85546875" style="241" customWidth="1"/>
    <col min="11" max="11" width="7.85546875" style="241" customWidth="1"/>
    <col min="12" max="13" width="9.140625" style="241"/>
    <col min="14" max="14" width="11.140625" style="241" customWidth="1"/>
    <col min="15" max="16384" width="9.140625" style="241"/>
  </cols>
  <sheetData>
    <row r="1" spans="1:11" ht="15.75" customHeight="1">
      <c r="A1" s="686" t="str">
        <f>"5.9. Spotřeba zemního plynu a teplota ovzduší: "&amp;(C3)</f>
        <v>5.9. Spotřeba zemního plynu a teplota ovzduší: I. čtvrtletí</v>
      </c>
      <c r="B1" s="686"/>
      <c r="C1" s="686"/>
      <c r="D1" s="686"/>
      <c r="E1" s="686"/>
      <c r="F1" s="686"/>
      <c r="G1" s="686"/>
      <c r="H1" s="686"/>
      <c r="I1" s="686"/>
      <c r="J1" s="686"/>
      <c r="K1" s="686"/>
    </row>
    <row r="2" spans="1:11" ht="6" customHeight="1">
      <c r="A2" s="698"/>
      <c r="B2" s="698"/>
      <c r="C2" s="243"/>
      <c r="D2" s="244"/>
      <c r="E2" s="245"/>
      <c r="F2" s="245"/>
      <c r="G2" s="245"/>
      <c r="H2" s="245"/>
      <c r="I2" s="103"/>
      <c r="J2" s="103"/>
      <c r="K2" s="103"/>
    </row>
    <row r="3" spans="1:11" ht="18.75" customHeight="1">
      <c r="A3" s="691"/>
      <c r="B3" s="692"/>
      <c r="C3" s="689" t="str">
        <f>'3.1'!G6</f>
        <v>I. čtvrtletí</v>
      </c>
      <c r="D3" s="690"/>
      <c r="E3" s="690"/>
      <c r="F3" s="690"/>
      <c r="G3" s="690"/>
      <c r="H3" s="690"/>
      <c r="I3" s="690"/>
      <c r="J3" s="690"/>
      <c r="K3" s="690"/>
    </row>
    <row r="4" spans="1:11" ht="24.95" customHeight="1">
      <c r="A4" s="332"/>
      <c r="B4" s="320"/>
      <c r="C4" s="695" t="s">
        <v>67</v>
      </c>
      <c r="D4" s="696"/>
      <c r="E4" s="696"/>
      <c r="F4" s="697"/>
      <c r="G4" s="687" t="s">
        <v>258</v>
      </c>
      <c r="H4" s="687"/>
      <c r="I4" s="687"/>
      <c r="J4" s="687"/>
      <c r="K4" s="688"/>
    </row>
    <row r="5" spans="1:11" ht="25.5">
      <c r="A5" s="337"/>
      <c r="B5" s="693" t="s">
        <v>254</v>
      </c>
      <c r="C5" s="321"/>
      <c r="D5" s="322"/>
      <c r="E5" s="323" t="s">
        <v>255</v>
      </c>
      <c r="F5" s="323" t="s">
        <v>240</v>
      </c>
      <c r="G5" s="324" t="s">
        <v>74</v>
      </c>
      <c r="H5" s="324" t="s">
        <v>241</v>
      </c>
      <c r="I5" s="324" t="s">
        <v>242</v>
      </c>
      <c r="J5" s="324" t="s">
        <v>256</v>
      </c>
      <c r="K5" s="324" t="s">
        <v>257</v>
      </c>
    </row>
    <row r="6" spans="1:11" ht="14.1" customHeight="1">
      <c r="A6" s="463" t="s">
        <v>253</v>
      </c>
      <c r="B6" s="694"/>
      <c r="C6" s="416" t="s">
        <v>294</v>
      </c>
      <c r="D6" s="414" t="s">
        <v>289</v>
      </c>
      <c r="E6" s="415" t="s">
        <v>295</v>
      </c>
      <c r="F6" s="415" t="s">
        <v>295</v>
      </c>
      <c r="G6" s="325" t="s">
        <v>292</v>
      </c>
      <c r="H6" s="326" t="s">
        <v>292</v>
      </c>
      <c r="I6" s="326" t="s">
        <v>292</v>
      </c>
      <c r="J6" s="326" t="s">
        <v>292</v>
      </c>
      <c r="K6" s="326" t="s">
        <v>292</v>
      </c>
    </row>
    <row r="7" spans="1:11" ht="15.95" customHeight="1">
      <c r="A7" s="412" t="s">
        <v>21</v>
      </c>
      <c r="B7" s="127">
        <f>'5.2'!D35</f>
        <v>419486</v>
      </c>
      <c r="C7" s="123">
        <f>'5.2'!E35</f>
        <v>344124.35814673814</v>
      </c>
      <c r="D7" s="127">
        <f>'5.2'!F35</f>
        <v>3668331.3144120197</v>
      </c>
      <c r="E7" s="129">
        <f>C7/$C$11</f>
        <v>0.11060076876872509</v>
      </c>
      <c r="F7" s="129">
        <f>'5.2'!H35</f>
        <v>-6.2140900195523964E-2</v>
      </c>
      <c r="G7" s="132">
        <f>AVERAGE('5.6'!G7,'5.7'!G7,'5.8'!G7)</f>
        <v>4.5154761904761918</v>
      </c>
      <c r="H7" s="132">
        <f>MAX('5.6'!H7,'5.7'!H7,'5.8'!H7)</f>
        <v>11.6</v>
      </c>
      <c r="I7" s="132">
        <f>MIN('5.6'!I7,'5.7'!I7,'5.8'!I7)</f>
        <v>-4.4000000000000004</v>
      </c>
      <c r="J7" s="132">
        <f>AVERAGE('5.6'!J7,'5.7'!J7,'5.8'!J7)</f>
        <v>1.5666666666666655</v>
      </c>
      <c r="K7" s="464">
        <f>G7-J7</f>
        <v>2.9488095238095262</v>
      </c>
    </row>
    <row r="8" spans="1:11" ht="15.95" customHeight="1">
      <c r="A8" s="413" t="s">
        <v>104</v>
      </c>
      <c r="B8" s="122">
        <f>'5.3'!D35</f>
        <v>2289453</v>
      </c>
      <c r="C8" s="123">
        <f>'5.3'!E35</f>
        <v>2446471.1744401595</v>
      </c>
      <c r="D8" s="122">
        <f>'5.3'!F35</f>
        <v>26093724.925490003</v>
      </c>
      <c r="E8" s="125">
        <f t="shared" ref="E8:E10" si="0">C8/$C$11</f>
        <v>0.78629014848239431</v>
      </c>
      <c r="F8" s="125">
        <f>'5.3'!H35</f>
        <v>-2.3995378666844796E-2</v>
      </c>
      <c r="G8" s="132">
        <f>AVERAGE('5.6'!G8,'5.7'!G8,'5.8'!G8)</f>
        <v>2.8569252432155658</v>
      </c>
      <c r="H8" s="133">
        <f>MAX('5.6'!H8,'5.7'!H8,'5.8'!H8)</f>
        <v>9.8666666666666671</v>
      </c>
      <c r="I8" s="133">
        <f>MIN('5.6'!I8,'5.7'!I8,'5.8'!I8)</f>
        <v>-2.4666666666666668</v>
      </c>
      <c r="J8" s="133">
        <f>AVERAGE('5.6'!J8,'5.7'!J8,'5.8'!J8)</f>
        <v>0.42777777777777876</v>
      </c>
      <c r="K8" s="132">
        <f t="shared" ref="K8:K11" si="1">G8-J8</f>
        <v>2.4291474654377869</v>
      </c>
    </row>
    <row r="9" spans="1:11" ht="15.95" customHeight="1">
      <c r="A9" s="413" t="s">
        <v>22</v>
      </c>
      <c r="B9" s="122">
        <f>'5.4'!D35</f>
        <v>114329</v>
      </c>
      <c r="C9" s="123">
        <f>'5.4'!E35</f>
        <v>118692.59297999999</v>
      </c>
      <c r="D9" s="122">
        <f>'5.4'!F35</f>
        <v>1268122.7814100001</v>
      </c>
      <c r="E9" s="125">
        <f t="shared" si="0"/>
        <v>3.8147523475056316E-2</v>
      </c>
      <c r="F9" s="125">
        <f>'5.4'!H35</f>
        <v>-3.1120229766196768E-2</v>
      </c>
      <c r="G9" s="132">
        <f>AVERAGE('5.6'!G9,'5.7'!G9,'5.8'!G9)</f>
        <v>2.6800307219662058</v>
      </c>
      <c r="H9" s="133">
        <f>MAX('5.6'!H9,'5.7'!H9,'5.8'!H9)</f>
        <v>11</v>
      </c>
      <c r="I9" s="133">
        <f>MIN('5.6'!I9,'5.7'!I9,'5.8'!I9)</f>
        <v>-3.4</v>
      </c>
      <c r="J9" s="133">
        <f>AVERAGE('5.6'!J9,'5.7'!J9,'5.8'!J9)</f>
        <v>-6.6666666666666582E-2</v>
      </c>
      <c r="K9" s="132">
        <f t="shared" si="1"/>
        <v>2.7466973886328723</v>
      </c>
    </row>
    <row r="10" spans="1:11" ht="15.95" customHeight="1">
      <c r="A10" s="413" t="s">
        <v>36</v>
      </c>
      <c r="B10" s="122">
        <f>'5.5'!D35</f>
        <v>8194</v>
      </c>
      <c r="C10" s="123">
        <f>'5.5'!E35</f>
        <v>202122.05699999997</v>
      </c>
      <c r="D10" s="122">
        <f>'5.5'!F35</f>
        <v>2155025.9256815892</v>
      </c>
      <c r="E10" s="125">
        <f t="shared" si="0"/>
        <v>6.4961559273824299E-2</v>
      </c>
      <c r="F10" s="125">
        <f>'5.5'!H35</f>
        <v>0.49155326896341339</v>
      </c>
      <c r="G10" s="132">
        <f>AVERAGE('5.6'!G10,'5.7'!G10,'5.8'!G10)</f>
        <v>2.8438556067588325</v>
      </c>
      <c r="H10" s="133">
        <f>MAX('5.6'!H10,'5.7'!H10,'5.8'!H10)</f>
        <v>10.1</v>
      </c>
      <c r="I10" s="133">
        <f>MIN('5.6'!I10,'5.7'!I10,'5.8'!I10)</f>
        <v>-2.5</v>
      </c>
      <c r="J10" s="133">
        <f>AVERAGE('5.6'!J10,'5.7'!J10,'5.8'!J10)</f>
        <v>0.71064145346681462</v>
      </c>
      <c r="K10" s="132">
        <f t="shared" si="1"/>
        <v>2.1332141532920179</v>
      </c>
    </row>
    <row r="11" spans="1:11" ht="15.95" customHeight="1">
      <c r="A11" s="465" t="s">
        <v>3</v>
      </c>
      <c r="B11" s="376">
        <f>'5.1'!D36</f>
        <v>2831462</v>
      </c>
      <c r="C11" s="377">
        <f>'5.1'!E36</f>
        <v>3111410.1825668975</v>
      </c>
      <c r="D11" s="376">
        <f>'5.1'!F36</f>
        <v>33185204.946993612</v>
      </c>
      <c r="E11" s="380">
        <f t="shared" ref="E11" si="2">SUM(E7:E10)</f>
        <v>1</v>
      </c>
      <c r="F11" s="380">
        <f>'5.1'!H36</f>
        <v>-6.4344235859917073E-3</v>
      </c>
      <c r="G11" s="383">
        <f>AVERAGE('5.6'!G11,'5.7'!G11,'5.8'!G11)</f>
        <v>2.8438556067588325</v>
      </c>
      <c r="H11" s="384">
        <f>MAX('5.6'!H11,'5.7'!H11,'5.8'!H11)</f>
        <v>10.1</v>
      </c>
      <c r="I11" s="384">
        <f>MIN('5.6'!I11,'5.7'!I11,'5.8'!I11)</f>
        <v>-2.5</v>
      </c>
      <c r="J11" s="384">
        <f>AVERAGE('5.6'!J11,'5.7'!J11,'5.8'!J11)</f>
        <v>0.71064145346681462</v>
      </c>
      <c r="K11" s="385">
        <f t="shared" si="1"/>
        <v>2.1332141532920179</v>
      </c>
    </row>
    <row r="12" spans="1:11" ht="15" customHeight="1">
      <c r="A12" s="216"/>
      <c r="B12" s="217"/>
      <c r="C12" s="699" t="s">
        <v>216</v>
      </c>
      <c r="D12" s="699"/>
      <c r="E12" s="699"/>
      <c r="F12" s="699"/>
      <c r="G12" s="702" t="s">
        <v>132</v>
      </c>
      <c r="H12" s="702"/>
      <c r="I12" s="702"/>
      <c r="J12" s="702"/>
      <c r="K12" s="702"/>
    </row>
    <row r="13" spans="1:11" ht="15" customHeight="1">
      <c r="A13" s="121"/>
      <c r="B13" s="121"/>
      <c r="C13" s="685"/>
      <c r="D13" s="685"/>
      <c r="E13" s="685"/>
      <c r="F13" s="685"/>
      <c r="G13" s="703" t="s">
        <v>133</v>
      </c>
      <c r="H13" s="703"/>
      <c r="I13" s="703"/>
      <c r="J13" s="703"/>
      <c r="K13" s="703"/>
    </row>
    <row r="14" spans="1:11" ht="15" customHeight="1">
      <c r="A14" s="121"/>
      <c r="B14" s="121"/>
      <c r="C14" s="201"/>
      <c r="D14" s="201"/>
      <c r="E14" s="201"/>
      <c r="F14" s="201"/>
      <c r="G14" s="202"/>
      <c r="H14" s="202"/>
      <c r="I14" s="202"/>
      <c r="J14" s="202"/>
      <c r="K14" s="202"/>
    </row>
    <row r="15" spans="1:11" ht="15" customHeight="1">
      <c r="A15" s="121"/>
      <c r="B15" s="121"/>
      <c r="C15" s="121"/>
      <c r="D15" s="251"/>
      <c r="E15" s="252"/>
      <c r="F15" s="252"/>
      <c r="G15" s="121"/>
      <c r="H15" s="249"/>
      <c r="I15" s="202"/>
      <c r="J15" s="121"/>
      <c r="K15" s="121"/>
    </row>
    <row r="16" spans="1:11" ht="18" customHeight="1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</row>
    <row r="17" spans="1:11" ht="15" customHeight="1">
      <c r="A17" s="651" t="s">
        <v>306</v>
      </c>
      <c r="B17" s="651"/>
      <c r="C17" s="651"/>
      <c r="D17" s="651"/>
      <c r="E17" s="651"/>
      <c r="F17" s="651" t="s">
        <v>224</v>
      </c>
      <c r="G17" s="651"/>
      <c r="H17" s="651"/>
      <c r="I17" s="651"/>
      <c r="J17" s="651"/>
      <c r="K17" s="651"/>
    </row>
    <row r="18" spans="1:11" ht="15" customHeight="1">
      <c r="A18" s="419"/>
      <c r="B18" s="652" t="str">
        <f>C3</f>
        <v>I. čtvrtletí</v>
      </c>
      <c r="C18" s="652"/>
      <c r="D18" s="419"/>
      <c r="E18" s="419"/>
      <c r="F18" s="419"/>
      <c r="G18" s="419"/>
      <c r="H18" s="652" t="str">
        <f>C3</f>
        <v>I. čtvrtletí</v>
      </c>
      <c r="I18" s="652"/>
      <c r="J18" s="419"/>
      <c r="K18" s="419"/>
    </row>
    <row r="19" spans="1:11" ht="15" customHeight="1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</row>
    <row r="20" spans="1:11" ht="15" customHeight="1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</row>
    <row r="21" spans="1:11" ht="15" customHeight="1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</row>
    <row r="22" spans="1:11" ht="15" customHeight="1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</row>
    <row r="23" spans="1:11" ht="15" customHeight="1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</row>
    <row r="24" spans="1:11" ht="15" customHeight="1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</row>
    <row r="25" spans="1:11" ht="15" customHeight="1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</row>
    <row r="26" spans="1:11" ht="15" customHeight="1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</row>
    <row r="27" spans="1:11" ht="15" customHeight="1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</row>
    <row r="28" spans="1:11" ht="15" customHeight="1">
      <c r="A28" s="121"/>
      <c r="B28" s="121"/>
      <c r="C28" s="121"/>
      <c r="D28" s="121"/>
      <c r="E28" s="121"/>
      <c r="F28" s="121"/>
      <c r="G28" s="121"/>
      <c r="H28" s="121"/>
      <c r="I28" s="121"/>
      <c r="J28" s="121"/>
      <c r="K28" s="121"/>
    </row>
    <row r="29" spans="1:11" ht="15" customHeight="1">
      <c r="A29" s="121"/>
      <c r="B29" s="121"/>
      <c r="C29" s="121"/>
      <c r="D29" s="121"/>
      <c r="E29" s="121"/>
      <c r="F29" s="121"/>
      <c r="G29" s="121"/>
      <c r="H29" s="121"/>
      <c r="I29" s="121"/>
      <c r="J29" s="121"/>
      <c r="K29" s="121"/>
    </row>
    <row r="30" spans="1:11" ht="15" customHeight="1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</row>
    <row r="31" spans="1:11" ht="15" customHeight="1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</row>
    <row r="32" spans="1:11" ht="15" customHeight="1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</row>
    <row r="33" spans="1:11" ht="15" customHeight="1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98"/>
    </row>
    <row r="34" spans="1:11" ht="15" customHeight="1">
      <c r="A34" s="651" t="s">
        <v>78</v>
      </c>
      <c r="B34" s="651"/>
      <c r="C34" s="651"/>
      <c r="D34" s="651"/>
      <c r="E34" s="651"/>
      <c r="F34" s="701" t="s">
        <v>79</v>
      </c>
      <c r="G34" s="701"/>
      <c r="H34" s="701"/>
      <c r="I34" s="701"/>
      <c r="J34" s="701"/>
      <c r="K34" s="701"/>
    </row>
    <row r="35" spans="1:11" ht="15" customHeight="1">
      <c r="A35" s="419"/>
      <c r="B35" s="652" t="str">
        <f>C3</f>
        <v>I. čtvrtletí</v>
      </c>
      <c r="C35" s="652"/>
      <c r="D35" s="419"/>
      <c r="E35" s="420"/>
      <c r="F35" s="701"/>
      <c r="G35" s="701"/>
      <c r="H35" s="701"/>
      <c r="I35" s="701"/>
      <c r="J35" s="701"/>
      <c r="K35" s="701"/>
    </row>
    <row r="36" spans="1:11" ht="15" customHeight="1">
      <c r="A36" s="419"/>
      <c r="B36" s="419"/>
      <c r="C36" s="419"/>
      <c r="D36" s="419"/>
      <c r="E36" s="421"/>
      <c r="F36" s="421"/>
      <c r="G36" s="421"/>
      <c r="H36" s="704" t="str">
        <f>C3</f>
        <v>I. čtvrtletí</v>
      </c>
      <c r="I36" s="704"/>
      <c r="J36" s="421"/>
      <c r="K36" s="421"/>
    </row>
    <row r="37" spans="1:11" ht="15" customHeight="1">
      <c r="A37" s="98"/>
      <c r="B37" s="98"/>
      <c r="C37" s="98"/>
      <c r="D37" s="98"/>
      <c r="E37" s="98"/>
      <c r="F37" s="98"/>
      <c r="G37" s="98"/>
      <c r="H37" s="98"/>
      <c r="I37" s="98"/>
      <c r="J37" s="98"/>
      <c r="K37" s="98"/>
    </row>
    <row r="38" spans="1:11" ht="15" customHeight="1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</row>
    <row r="39" spans="1:11" ht="15" customHeight="1">
      <c r="A39" s="98"/>
      <c r="B39" s="98"/>
      <c r="C39" s="98"/>
      <c r="D39" s="98"/>
      <c r="E39" s="98"/>
      <c r="F39" s="98"/>
      <c r="G39" s="98"/>
      <c r="H39" s="98"/>
      <c r="I39" s="98"/>
      <c r="J39" s="98"/>
      <c r="K39" s="98"/>
    </row>
    <row r="40" spans="1:11" ht="15" customHeight="1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</row>
    <row r="41" spans="1:11" ht="15" customHeight="1">
      <c r="A41" s="98"/>
      <c r="B41" s="98"/>
      <c r="C41" s="98"/>
      <c r="D41" s="98"/>
      <c r="E41" s="98"/>
      <c r="F41" s="98"/>
      <c r="G41" s="98"/>
      <c r="H41" s="98"/>
      <c r="I41" s="98"/>
      <c r="J41" s="98"/>
      <c r="K41" s="98"/>
    </row>
    <row r="42" spans="1:11" ht="15" customHeight="1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</row>
    <row r="43" spans="1:11" ht="15" customHeight="1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</row>
    <row r="44" spans="1:11" ht="15" customHeight="1">
      <c r="A44" s="98"/>
      <c r="B44" s="98"/>
      <c r="C44" s="98"/>
      <c r="D44" s="98"/>
      <c r="E44" s="98"/>
      <c r="F44" s="98"/>
      <c r="G44" s="98"/>
      <c r="H44" s="98"/>
      <c r="I44" s="98"/>
      <c r="J44" s="98"/>
      <c r="K44" s="98"/>
    </row>
    <row r="45" spans="1:11" ht="15" customHeight="1">
      <c r="A45" s="98"/>
      <c r="B45" s="98"/>
      <c r="C45" s="98"/>
      <c r="D45" s="98"/>
      <c r="E45" s="98"/>
      <c r="F45" s="98"/>
      <c r="G45" s="98"/>
      <c r="H45" s="98"/>
      <c r="I45" s="98"/>
      <c r="J45" s="98"/>
      <c r="K45" s="98"/>
    </row>
    <row r="46" spans="1:11" ht="15" customHeight="1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</row>
    <row r="47" spans="1:11" ht="15" customHeight="1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</row>
    <row r="48" spans="1:11" ht="15" customHeight="1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</row>
    <row r="49" spans="1:11" ht="15" customHeight="1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</row>
    <row r="50" spans="1:11" ht="15" customHeight="1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8">
    <mergeCell ref="A3:B3"/>
    <mergeCell ref="C4:F4"/>
    <mergeCell ref="A2:B2"/>
    <mergeCell ref="A1:K1"/>
    <mergeCell ref="G4:K4"/>
    <mergeCell ref="C3:K3"/>
    <mergeCell ref="H36:I36"/>
    <mergeCell ref="A34:E34"/>
    <mergeCell ref="F34:K35"/>
    <mergeCell ref="B5:B6"/>
    <mergeCell ref="C12:F13"/>
    <mergeCell ref="G12:K12"/>
    <mergeCell ref="G13:K13"/>
    <mergeCell ref="A17:E17"/>
    <mergeCell ref="F17:K17"/>
    <mergeCell ref="B18:C18"/>
    <mergeCell ref="H18:I18"/>
    <mergeCell ref="B35:C3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E47"/>
  <sheetViews>
    <sheetView showGridLines="0" zoomScaleNormal="100" zoomScaleSheetLayoutView="100" workbookViewId="0"/>
  </sheetViews>
  <sheetFormatPr defaultColWidth="9.140625" defaultRowHeight="12.75"/>
  <cols>
    <col min="1" max="1" width="4.7109375" style="18" customWidth="1"/>
    <col min="2" max="2" width="90" style="17" customWidth="1"/>
    <col min="3" max="3" width="3.28515625" style="2" bestFit="1" customWidth="1"/>
    <col min="4" max="4" width="9.140625" style="2" customWidth="1"/>
    <col min="5" max="5" width="9.140625" style="2" hidden="1" customWidth="1"/>
    <col min="6" max="16384" width="9.140625" style="2"/>
  </cols>
  <sheetData>
    <row r="1" spans="1:5" ht="18.75">
      <c r="A1" s="16" t="s">
        <v>143</v>
      </c>
    </row>
    <row r="2" spans="1:5" ht="6" customHeight="1"/>
    <row r="3" spans="1:5" ht="15">
      <c r="A3" s="206" t="str">
        <f>MID(E3,1,2+IF(MID(E3,3,1)&lt;&gt;" ",IF(MID(E3,4,1)&lt;&gt;" ",IF(MID(E3,5,1)&lt;&gt;" ",3,2),1),0))</f>
        <v>1.</v>
      </c>
      <c r="B3" s="207" t="str">
        <f>MID(E3,4+IF(MID(E3,3,1)&lt;&gt;" ",IF(MID(E3,4,1)&lt;&gt;" ",IF(MID(E3,5,1)&lt;&gt;" ",3,2),1),0),100)</f>
        <v>Zkratky a pojmy</v>
      </c>
      <c r="C3" s="208">
        <v>4</v>
      </c>
      <c r="E3" s="212" t="str">
        <f>'1'!A1</f>
        <v>1. Zkratky a pojmy</v>
      </c>
    </row>
    <row r="4" spans="1:5" ht="15">
      <c r="A4" s="206" t="str">
        <f t="shared" ref="A4:A36" si="0">MID(E4,1,2+IF(MID(E4,3,1)&lt;&gt;" ",IF(MID(E4,4,1)&lt;&gt;" ",IF(MID(E4,5,1)&lt;&gt;" ",3,2),1),0))</f>
        <v>2.</v>
      </c>
      <c r="B4" s="207" t="str">
        <f t="shared" ref="B4:B36" si="1">MID(E4,4+IF(MID(E4,3,1)&lt;&gt;" ",IF(MID(E4,4,1)&lt;&gt;" ",IF(MID(E4,5,1)&lt;&gt;" ",3,2),1),0),100)</f>
        <v>Komentář</v>
      </c>
      <c r="C4" s="208">
        <v>6</v>
      </c>
      <c r="E4" s="212" t="str">
        <f>'2'!A1</f>
        <v>2. Komentář</v>
      </c>
    </row>
    <row r="5" spans="1:5" ht="15">
      <c r="A5" s="206" t="str">
        <f t="shared" si="0"/>
        <v>3.</v>
      </c>
      <c r="B5" s="207" t="str">
        <f t="shared" si="1"/>
        <v>Plynárenská soustava</v>
      </c>
      <c r="C5" s="208">
        <v>7</v>
      </c>
      <c r="E5" s="212" t="str">
        <f>'3.1'!A1</f>
        <v>3. Plynárenská soustava</v>
      </c>
    </row>
    <row r="6" spans="1:5" ht="15">
      <c r="A6" s="209" t="str">
        <f t="shared" si="0"/>
        <v>3.1.</v>
      </c>
      <c r="B6" s="210" t="str">
        <f t="shared" si="1"/>
        <v>Čtvrtletní bilance plynárenské soustavy ČR</v>
      </c>
      <c r="C6" s="211">
        <v>7</v>
      </c>
      <c r="E6" s="213" t="str">
        <f>'3.1'!A2</f>
        <v>3.1. Čtvrtletní bilance plynárenské soustavy ČR</v>
      </c>
    </row>
    <row r="7" spans="1:5" ht="15">
      <c r="A7" s="209" t="str">
        <f t="shared" si="0"/>
        <v>3.2.</v>
      </c>
      <c r="B7" s="210" t="str">
        <f t="shared" si="1"/>
        <v>Bilance plynárenské soustavy ČR v průběhu roku</v>
      </c>
      <c r="C7" s="211">
        <v>8</v>
      </c>
      <c r="E7" s="213" t="str">
        <f>'3.2'!A1</f>
        <v>3.2. Bilance plynárenské soustavy ČR v průběhu roku</v>
      </c>
    </row>
    <row r="8" spans="1:5" ht="15">
      <c r="A8" s="206" t="str">
        <f t="shared" si="0"/>
        <v>4.</v>
      </c>
      <c r="B8" s="207" t="str">
        <f t="shared" si="1"/>
        <v>Spotřeba zemního plynu</v>
      </c>
      <c r="C8" s="208">
        <v>9</v>
      </c>
      <c r="E8" s="212" t="str">
        <f>'4.1'!A1</f>
        <v>4. Spotřeba zemního plynu</v>
      </c>
    </row>
    <row r="9" spans="1:5" ht="15">
      <c r="A9" s="209" t="str">
        <f t="shared" ref="A9" si="2">MID(E9,1,2+IF(MID(E9,3,1)&lt;&gt;" ",IF(MID(E9,4,1)&lt;&gt;" ",IF(MID(E9,5,1)&lt;&gt;" ",3,2),1),0))</f>
        <v>4.1.</v>
      </c>
      <c r="B9" s="210" t="str">
        <f t="shared" ref="B9" si="3">MID(E9,4+IF(MID(E9,3,1)&lt;&gt;" ",IF(MID(E9,4,1)&lt;&gt;" ",IF(MID(E9,5,1)&lt;&gt;" ",3,2),1),0),100)</f>
        <v>Spotřeba zemního plynu v ČR v průběhu roku</v>
      </c>
      <c r="C9" s="211">
        <v>9</v>
      </c>
      <c r="E9" s="212" t="str">
        <f>'4.1'!A2</f>
        <v>4.1. Spotřeba zemního plynu v ČR v průběhu roku</v>
      </c>
    </row>
    <row r="10" spans="1:5" ht="15">
      <c r="A10" s="209" t="str">
        <f t="shared" si="0"/>
        <v>4.2.</v>
      </c>
      <c r="B10" s="210" t="str">
        <f t="shared" si="1"/>
        <v>Spotřeba zemního plynu v ČR podle kategorií zákazníků v průběhu roku</v>
      </c>
      <c r="C10" s="211">
        <v>10</v>
      </c>
      <c r="E10" s="213" t="str">
        <f>'4.2'!A1</f>
        <v>4.2. Spotřeba zemního plynu v ČR podle kategorií zákazníků v průběhu roku</v>
      </c>
    </row>
    <row r="11" spans="1:5" ht="15">
      <c r="A11" s="209" t="str">
        <f t="shared" si="0"/>
        <v>4.3.</v>
      </c>
      <c r="B11" s="210" t="str">
        <f t="shared" si="1"/>
        <v>Denní průběh spotřeb zemního plynu v ČR</v>
      </c>
      <c r="C11" s="211">
        <v>11</v>
      </c>
      <c r="E11" s="213" t="str">
        <f>'4.3'!A1</f>
        <v>4.3. Denní průběh spotřeb zemního plynu v ČR</v>
      </c>
    </row>
    <row r="12" spans="1:5" ht="15">
      <c r="A12" s="206" t="str">
        <f t="shared" si="0"/>
        <v>5.</v>
      </c>
      <c r="B12" s="207" t="str">
        <f t="shared" si="1"/>
        <v>Spotřeba zemního plynu podle distribučních soustav</v>
      </c>
      <c r="C12" s="208">
        <v>12</v>
      </c>
      <c r="E12" s="212" t="str">
        <f>'5.1'!A1</f>
        <v>5. Spotřeba zemního plynu podle distribučních soustav</v>
      </c>
    </row>
    <row r="13" spans="1:5" ht="15">
      <c r="A13" s="209" t="str">
        <f t="shared" si="0"/>
        <v>5.1.</v>
      </c>
      <c r="B13" s="210" t="str">
        <f t="shared" si="1"/>
        <v>Spotřeba zemního plynu podle kategorií zákazníků v ČR</v>
      </c>
      <c r="C13" s="211">
        <v>12</v>
      </c>
      <c r="E13" s="213" t="str">
        <f>'5.1'!A2</f>
        <v>5.1. Spotřeba zemního plynu podle kategorií zákazníků v ČR</v>
      </c>
    </row>
    <row r="14" spans="1:5" ht="15">
      <c r="A14" s="209" t="str">
        <f t="shared" ref="A14:A17" si="4">MID(E14,1,2+IF(MID(E14,3,1)&lt;&gt;" ",IF(MID(E14,4,1)&lt;&gt;" ",IF(MID(E14,5,1)&lt;&gt;" ",3,2),1),0))</f>
        <v>5.2.</v>
      </c>
      <c r="B14" s="210" t="str">
        <f t="shared" ref="B14:B17" si="5">MID(E14,4+IF(MID(E14,3,1)&lt;&gt;" ",IF(MID(E14,4,1)&lt;&gt;" ",IF(MID(E14,5,1)&lt;&gt;" ",3,2),1),0),100)</f>
        <v>Spotřeba zemního plynu u společnosti PP Distribuce</v>
      </c>
      <c r="C14" s="211">
        <v>13</v>
      </c>
      <c r="E14" s="274" t="str">
        <f>'5.2'!A1</f>
        <v>5.2. Spotřeba zemního plynu u společnosti PP Distribuce</v>
      </c>
    </row>
    <row r="15" spans="1:5" ht="15">
      <c r="A15" s="209" t="str">
        <f t="shared" si="4"/>
        <v>5.3.</v>
      </c>
      <c r="B15" s="210" t="str">
        <f t="shared" si="5"/>
        <v>Spotřeba zemního plynu u společnosti GasNet</v>
      </c>
      <c r="C15" s="211">
        <v>14</v>
      </c>
      <c r="E15" s="275" t="str">
        <f>'5.3'!A1</f>
        <v>5.3. Spotřeba zemního plynu u společnosti GasNet</v>
      </c>
    </row>
    <row r="16" spans="1:5" ht="15">
      <c r="A16" s="209" t="str">
        <f t="shared" si="4"/>
        <v>5.4.</v>
      </c>
      <c r="B16" s="210" t="str">
        <f t="shared" si="5"/>
        <v>Spotřeba zemního plynu u společnosti E.ON Distribuce</v>
      </c>
      <c r="C16" s="211">
        <v>15</v>
      </c>
      <c r="E16" s="275" t="str">
        <f>'5.4'!A1</f>
        <v>5.4. Spotřeba zemního plynu u společnosti E.ON Distribuce</v>
      </c>
    </row>
    <row r="17" spans="1:5" ht="15">
      <c r="A17" s="209" t="str">
        <f t="shared" si="4"/>
        <v>5.5.</v>
      </c>
      <c r="B17" s="210" t="str">
        <f t="shared" si="5"/>
        <v>Spotřeba zemního plynu u ostatních společností</v>
      </c>
      <c r="C17" s="211">
        <v>16</v>
      </c>
      <c r="E17" s="275" t="str">
        <f>'5.5'!A1</f>
        <v>5.5. Spotřeba zemního plynu u ostatních společností</v>
      </c>
    </row>
    <row r="18" spans="1:5" ht="15">
      <c r="A18" s="209" t="str">
        <f t="shared" si="0"/>
        <v>5.6.</v>
      </c>
      <c r="B18" s="210" t="str">
        <f t="shared" si="1"/>
        <v>Spotřeba zemního plynu a teplota ovzduší: leden</v>
      </c>
      <c r="C18" s="211">
        <v>17</v>
      </c>
      <c r="E18" s="213" t="str">
        <f>'5.6'!A1</f>
        <v>5.6. Spotřeba zemního plynu a teplota ovzduší: leden</v>
      </c>
    </row>
    <row r="19" spans="1:5" ht="15">
      <c r="A19" s="209" t="str">
        <f t="shared" ref="A19:A21" si="6">MID(E19,1,2+IF(MID(E19,3,1)&lt;&gt;" ",IF(MID(E19,4,1)&lt;&gt;" ",IF(MID(E19,5,1)&lt;&gt;" ",3,2),1),0))</f>
        <v>5.7.</v>
      </c>
      <c r="B19" s="210" t="str">
        <f t="shared" ref="B19:B21" si="7">MID(E19,4+IF(MID(E19,3,1)&lt;&gt;" ",IF(MID(E19,4,1)&lt;&gt;" ",IF(MID(E19,5,1)&lt;&gt;" ",3,2),1),0),100)</f>
        <v>Spotřeba zemního plynu a teplota ovzduší: únor</v>
      </c>
      <c r="C19" s="211">
        <v>18</v>
      </c>
      <c r="E19" s="213" t="str">
        <f>'5.7'!A1</f>
        <v>5.7. Spotřeba zemního plynu a teplota ovzduší: únor</v>
      </c>
    </row>
    <row r="20" spans="1:5" ht="15">
      <c r="A20" s="209" t="str">
        <f t="shared" si="6"/>
        <v>5.8.</v>
      </c>
      <c r="B20" s="210" t="str">
        <f t="shared" si="7"/>
        <v>Spotřeba zemního plynu a teplota ovzduší: březen</v>
      </c>
      <c r="C20" s="211">
        <v>19</v>
      </c>
      <c r="E20" s="213" t="str">
        <f>'5.8'!A1</f>
        <v>5.8. Spotřeba zemního plynu a teplota ovzduší: březen</v>
      </c>
    </row>
    <row r="21" spans="1:5" ht="15">
      <c r="A21" s="209" t="str">
        <f t="shared" si="6"/>
        <v>5.9.</v>
      </c>
      <c r="B21" s="210" t="str">
        <f t="shared" si="7"/>
        <v>Spotřeba zemního plynu a teplota ovzduší: I. čtvrtletí</v>
      </c>
      <c r="C21" s="211">
        <v>20</v>
      </c>
      <c r="E21" s="213" t="str">
        <f>'5.9'!A1</f>
        <v>5.9. Spotřeba zemního plynu a teplota ovzduší: I. čtvrtletí</v>
      </c>
    </row>
    <row r="22" spans="1:5" ht="15">
      <c r="A22" s="209" t="str">
        <f t="shared" si="0"/>
        <v>5.10.</v>
      </c>
      <c r="B22" s="210" t="str">
        <f t="shared" si="1"/>
        <v>Spotřeba zemního plynu podle plynárenských soustav v průběhu roku</v>
      </c>
      <c r="C22" s="211">
        <v>21</v>
      </c>
      <c r="E22" s="213" t="str">
        <f>'5.10'!A1</f>
        <v>5.10. Spotřeba zemního plynu podle plynárenských soustav v průběhu roku</v>
      </c>
    </row>
    <row r="23" spans="1:5" ht="15">
      <c r="A23" s="206" t="str">
        <f t="shared" si="0"/>
        <v>6.</v>
      </c>
      <c r="B23" s="207" t="str">
        <f t="shared" si="1"/>
        <v>Spotřeba zemního plynu podle krajů</v>
      </c>
      <c r="C23" s="208">
        <v>22</v>
      </c>
      <c r="E23" s="212" t="str">
        <f>'6.1'!A1</f>
        <v>6. Spotřeba zemního plynu podle krajů</v>
      </c>
    </row>
    <row r="24" spans="1:5" ht="15">
      <c r="A24" s="209" t="str">
        <f t="shared" si="0"/>
        <v>6.1.</v>
      </c>
      <c r="B24" s="210" t="str">
        <f t="shared" si="1"/>
        <v>Spotřeba zemního plynu: Jihočeský a Jihomoravský kraj</v>
      </c>
      <c r="C24" s="211">
        <v>22</v>
      </c>
      <c r="E24" s="213" t="str">
        <f>'6.1'!A2</f>
        <v>6.1. Spotřeba zemního plynu: Jihočeský a Jihomoravský kraj</v>
      </c>
    </row>
    <row r="25" spans="1:5" ht="15">
      <c r="A25" s="209" t="str">
        <f t="shared" ref="A25:A30" si="8">MID(E25,1,2+IF(MID(E25,3,1)&lt;&gt;" ",IF(MID(E25,4,1)&lt;&gt;" ",IF(MID(E25,5,1)&lt;&gt;" ",3,2),1),0))</f>
        <v>6.2.</v>
      </c>
      <c r="B25" s="210" t="str">
        <f t="shared" ref="B25:B30" si="9">MID(E25,4+IF(MID(E25,3,1)&lt;&gt;" ",IF(MID(E25,4,1)&lt;&gt;" ",IF(MID(E25,5,1)&lt;&gt;" ",3,2),1),0),100)</f>
        <v>Spotřeba zemního plynu: Karlovarský a Královéhradecký kraj</v>
      </c>
      <c r="C25" s="211">
        <v>23</v>
      </c>
      <c r="E25" s="213" t="str">
        <f>'6.2'!A1</f>
        <v>6.2. Spotřeba zemního plynu: Karlovarský a Královéhradecký kraj</v>
      </c>
    </row>
    <row r="26" spans="1:5" ht="15">
      <c r="A26" s="209" t="str">
        <f t="shared" si="8"/>
        <v>6.3.</v>
      </c>
      <c r="B26" s="210" t="str">
        <f t="shared" si="9"/>
        <v>Spotřeba zemního plynu: Liberecký a Moravskoslezský kraj</v>
      </c>
      <c r="C26" s="211">
        <v>24</v>
      </c>
      <c r="E26" s="213" t="str">
        <f>'6.3'!A1</f>
        <v>6.3. Spotřeba zemního plynu: Liberecký a Moravskoslezský kraj</v>
      </c>
    </row>
    <row r="27" spans="1:5" ht="15">
      <c r="A27" s="209" t="str">
        <f t="shared" si="8"/>
        <v>6.4.</v>
      </c>
      <c r="B27" s="210" t="str">
        <f t="shared" si="9"/>
        <v>Spotřeba zemního plynu: Olomoucký a Pardubický kraj</v>
      </c>
      <c r="C27" s="211">
        <v>25</v>
      </c>
      <c r="E27" s="213" t="str">
        <f>'6.4'!A1</f>
        <v>6.4. Spotřeba zemního plynu: Olomoucký a Pardubický kraj</v>
      </c>
    </row>
    <row r="28" spans="1:5" ht="15">
      <c r="A28" s="209" t="str">
        <f t="shared" si="8"/>
        <v>6.5.</v>
      </c>
      <c r="B28" s="210" t="str">
        <f t="shared" si="9"/>
        <v>Spotřeba zemního plynu: Plzeňský kraj a Hlavní město Praha</v>
      </c>
      <c r="C28" s="211">
        <v>26</v>
      </c>
      <c r="E28" s="213" t="str">
        <f>'6.5'!A1</f>
        <v>6.5. Spotřeba zemního plynu: Plzeňský kraj a Hlavní město Praha</v>
      </c>
    </row>
    <row r="29" spans="1:5" ht="15">
      <c r="A29" s="209" t="str">
        <f t="shared" si="8"/>
        <v>6.6.</v>
      </c>
      <c r="B29" s="210" t="str">
        <f t="shared" si="9"/>
        <v>Spotřeba zemního plynu: Středočeský a Ústecký kraj</v>
      </c>
      <c r="C29" s="211">
        <v>27</v>
      </c>
      <c r="E29" s="213" t="str">
        <f>'6.6'!A1</f>
        <v>6.6. Spotřeba zemního plynu: Středočeský a Ústecký kraj</v>
      </c>
    </row>
    <row r="30" spans="1:5" ht="15">
      <c r="A30" s="209" t="str">
        <f t="shared" si="8"/>
        <v>6.7.</v>
      </c>
      <c r="B30" s="210" t="str">
        <f t="shared" si="9"/>
        <v>Spotřeba zemního plynu: Kraj Vysočina a Zlínský kraj</v>
      </c>
      <c r="C30" s="211">
        <v>28</v>
      </c>
      <c r="E30" s="213" t="str">
        <f>'6.7'!A1</f>
        <v>6.7. Spotřeba zemního plynu: Kraj Vysočina a Zlínský kraj</v>
      </c>
    </row>
    <row r="31" spans="1:5" ht="15">
      <c r="A31" s="209" t="str">
        <f t="shared" si="0"/>
        <v>6.8.</v>
      </c>
      <c r="B31" s="210" t="str">
        <f t="shared" si="1"/>
        <v>Spotřeba zemního plynu a teplota ovzduší podle krajů: leden</v>
      </c>
      <c r="C31" s="211">
        <v>29</v>
      </c>
      <c r="E31" s="213" t="str">
        <f>'6.8'!A1</f>
        <v>6.8. Spotřeba zemního plynu a teplota ovzduší podle krajů: leden</v>
      </c>
    </row>
    <row r="32" spans="1:5" ht="15">
      <c r="A32" s="209" t="str">
        <f t="shared" ref="A32:A34" si="10">MID(E32,1,2+IF(MID(E32,3,1)&lt;&gt;" ",IF(MID(E32,4,1)&lt;&gt;" ",IF(MID(E32,5,1)&lt;&gt;" ",3,2),1),0))</f>
        <v>6.9.</v>
      </c>
      <c r="B32" s="210" t="str">
        <f t="shared" ref="B32:B34" si="11">MID(E32,4+IF(MID(E32,3,1)&lt;&gt;" ",IF(MID(E32,4,1)&lt;&gt;" ",IF(MID(E32,5,1)&lt;&gt;" ",3,2),1),0),100)</f>
        <v>Spotřeba zemního plynu a teplota ovzduší podle krajů: únor</v>
      </c>
      <c r="C32" s="211">
        <v>30</v>
      </c>
      <c r="E32" s="213" t="str">
        <f>'6.9'!A1</f>
        <v>6.9. Spotřeba zemního plynu a teplota ovzduší podle krajů: únor</v>
      </c>
    </row>
    <row r="33" spans="1:5" ht="15">
      <c r="A33" s="209" t="str">
        <f t="shared" si="10"/>
        <v>6.10.</v>
      </c>
      <c r="B33" s="210" t="str">
        <f t="shared" si="11"/>
        <v>Spotřeba zemního plynu a teplota ovzduší podle krajů: březen</v>
      </c>
      <c r="C33" s="211">
        <v>31</v>
      </c>
      <c r="E33" s="213" t="str">
        <f>'6.10'!A1</f>
        <v>6.10. Spotřeba zemního plynu a teplota ovzduší podle krajů: březen</v>
      </c>
    </row>
    <row r="34" spans="1:5" ht="15">
      <c r="A34" s="209" t="str">
        <f t="shared" si="10"/>
        <v>6.11.</v>
      </c>
      <c r="B34" s="210" t="str">
        <f t="shared" si="11"/>
        <v>Spotřeba zemního plynu a teplota ovzduší podle krajů: i. čtvrtletí</v>
      </c>
      <c r="C34" s="211">
        <v>32</v>
      </c>
      <c r="E34" s="213" t="str">
        <f>'6.11'!A1</f>
        <v>6.11. Spotřeba zemního plynu a teplota ovzduší podle krajů: i. čtvrtletí</v>
      </c>
    </row>
    <row r="35" spans="1:5" ht="15">
      <c r="A35" s="209" t="str">
        <f t="shared" si="0"/>
        <v>6.12.</v>
      </c>
      <c r="B35" s="210" t="str">
        <f t="shared" si="1"/>
        <v>Spotřeba zemního plynu podle krajů v ČR v průběhu roku</v>
      </c>
      <c r="C35" s="211">
        <v>33</v>
      </c>
      <c r="E35" s="213" t="str">
        <f>'6.12'!A1</f>
        <v>6.12. Spotřeba zemního plynu podle krajů v ČR v průběhu roku</v>
      </c>
    </row>
    <row r="36" spans="1:5" ht="15">
      <c r="A36" s="206" t="str">
        <f t="shared" si="0"/>
        <v>7.</v>
      </c>
      <c r="B36" s="207" t="str">
        <f t="shared" si="1"/>
        <v>Mapa přepravní soustavy a toky plynu v plynárenské soustavě</v>
      </c>
      <c r="C36" s="208">
        <v>35</v>
      </c>
      <c r="E36" s="212" t="str">
        <f>'7'!A1</f>
        <v>7. Mapa přepravní soustavy a toky plynu v plynárenské soustavě</v>
      </c>
    </row>
    <row r="37" spans="1:5" ht="12" customHeight="1">
      <c r="A37" s="2"/>
      <c r="B37" s="23"/>
    </row>
    <row r="38" spans="1:5" ht="12" customHeight="1">
      <c r="A38" s="2"/>
      <c r="B38" s="23"/>
    </row>
    <row r="39" spans="1:5" ht="12" customHeight="1">
      <c r="A39" s="2"/>
      <c r="B39" s="23"/>
    </row>
    <row r="40" spans="1:5" ht="12" customHeight="1">
      <c r="A40" s="2"/>
      <c r="B40" s="23"/>
    </row>
    <row r="41" spans="1:5" ht="12" customHeight="1">
      <c r="A41" s="2"/>
      <c r="B41" s="24"/>
    </row>
    <row r="42" spans="1:5" ht="12" customHeight="1"/>
    <row r="43" spans="1:5" ht="12" customHeight="1"/>
    <row r="44" spans="1:5" ht="12" customHeight="1"/>
    <row r="45" spans="1:5" ht="12" customHeight="1"/>
    <row r="46" spans="1:5" ht="12" customHeight="1"/>
    <row r="47" spans="1:5" ht="12" customHeight="1"/>
  </sheetData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O43"/>
  <sheetViews>
    <sheetView showGridLines="0" zoomScaleNormal="100" zoomScaleSheetLayoutView="100" workbookViewId="0">
      <selection sqref="A1:K1"/>
    </sheetView>
  </sheetViews>
  <sheetFormatPr defaultRowHeight="11.25"/>
  <cols>
    <col min="1" max="1" width="10.7109375" style="87" customWidth="1"/>
    <col min="2" max="10" width="8.85546875" style="87" customWidth="1"/>
    <col min="11" max="11" width="9" style="87" customWidth="1"/>
    <col min="12" max="12" width="9.28515625" style="87" bestFit="1" customWidth="1"/>
    <col min="13" max="13" width="11.42578125" style="87" bestFit="1" customWidth="1"/>
    <col min="14" max="252" width="9.140625" style="87"/>
    <col min="253" max="265" width="10.7109375" style="87" customWidth="1"/>
    <col min="266" max="508" width="9.140625" style="87"/>
    <col min="509" max="521" width="10.7109375" style="87" customWidth="1"/>
    <col min="522" max="764" width="9.140625" style="87"/>
    <col min="765" max="777" width="10.7109375" style="87" customWidth="1"/>
    <col min="778" max="1020" width="9.140625" style="87"/>
    <col min="1021" max="1033" width="10.7109375" style="87" customWidth="1"/>
    <col min="1034" max="1276" width="9.140625" style="87"/>
    <col min="1277" max="1289" width="10.7109375" style="87" customWidth="1"/>
    <col min="1290" max="1532" width="9.140625" style="87"/>
    <col min="1533" max="1545" width="10.7109375" style="87" customWidth="1"/>
    <col min="1546" max="1788" width="9.140625" style="87"/>
    <col min="1789" max="1801" width="10.7109375" style="87" customWidth="1"/>
    <col min="1802" max="2044" width="9.140625" style="87"/>
    <col min="2045" max="2057" width="10.7109375" style="87" customWidth="1"/>
    <col min="2058" max="2300" width="9.140625" style="87"/>
    <col min="2301" max="2313" width="10.7109375" style="87" customWidth="1"/>
    <col min="2314" max="2556" width="9.140625" style="87"/>
    <col min="2557" max="2569" width="10.7109375" style="87" customWidth="1"/>
    <col min="2570" max="2812" width="9.140625" style="87"/>
    <col min="2813" max="2825" width="10.7109375" style="87" customWidth="1"/>
    <col min="2826" max="3068" width="9.140625" style="87"/>
    <col min="3069" max="3081" width="10.7109375" style="87" customWidth="1"/>
    <col min="3082" max="3324" width="9.140625" style="87"/>
    <col min="3325" max="3337" width="10.7109375" style="87" customWidth="1"/>
    <col min="3338" max="3580" width="9.140625" style="87"/>
    <col min="3581" max="3593" width="10.7109375" style="87" customWidth="1"/>
    <col min="3594" max="3836" width="9.140625" style="87"/>
    <col min="3837" max="3849" width="10.7109375" style="87" customWidth="1"/>
    <col min="3850" max="4092" width="9.140625" style="87"/>
    <col min="4093" max="4105" width="10.7109375" style="87" customWidth="1"/>
    <col min="4106" max="4348" width="9.140625" style="87"/>
    <col min="4349" max="4361" width="10.7109375" style="87" customWidth="1"/>
    <col min="4362" max="4604" width="9.140625" style="87"/>
    <col min="4605" max="4617" width="10.7109375" style="87" customWidth="1"/>
    <col min="4618" max="4860" width="9.140625" style="87"/>
    <col min="4861" max="4873" width="10.7109375" style="87" customWidth="1"/>
    <col min="4874" max="5116" width="9.140625" style="87"/>
    <col min="5117" max="5129" width="10.7109375" style="87" customWidth="1"/>
    <col min="5130" max="5372" width="9.140625" style="87"/>
    <col min="5373" max="5385" width="10.7109375" style="87" customWidth="1"/>
    <col min="5386" max="5628" width="9.140625" style="87"/>
    <col min="5629" max="5641" width="10.7109375" style="87" customWidth="1"/>
    <col min="5642" max="5884" width="9.140625" style="87"/>
    <col min="5885" max="5897" width="10.7109375" style="87" customWidth="1"/>
    <col min="5898" max="6140" width="9.140625" style="87"/>
    <col min="6141" max="6153" width="10.7109375" style="87" customWidth="1"/>
    <col min="6154" max="6396" width="9.140625" style="87"/>
    <col min="6397" max="6409" width="10.7109375" style="87" customWidth="1"/>
    <col min="6410" max="6652" width="9.140625" style="87"/>
    <col min="6653" max="6665" width="10.7109375" style="87" customWidth="1"/>
    <col min="6666" max="6908" width="9.140625" style="87"/>
    <col min="6909" max="6921" width="10.7109375" style="87" customWidth="1"/>
    <col min="6922" max="7164" width="9.140625" style="87"/>
    <col min="7165" max="7177" width="10.7109375" style="87" customWidth="1"/>
    <col min="7178" max="7420" width="9.140625" style="87"/>
    <col min="7421" max="7433" width="10.7109375" style="87" customWidth="1"/>
    <col min="7434" max="7676" width="9.140625" style="87"/>
    <col min="7677" max="7689" width="10.7109375" style="87" customWidth="1"/>
    <col min="7690" max="7932" width="9.140625" style="87"/>
    <col min="7933" max="7945" width="10.7109375" style="87" customWidth="1"/>
    <col min="7946" max="8188" width="9.140625" style="87"/>
    <col min="8189" max="8201" width="10.7109375" style="87" customWidth="1"/>
    <col min="8202" max="8444" width="9.140625" style="87"/>
    <col min="8445" max="8457" width="10.7109375" style="87" customWidth="1"/>
    <col min="8458" max="8700" width="9.140625" style="87"/>
    <col min="8701" max="8713" width="10.7109375" style="87" customWidth="1"/>
    <col min="8714" max="8956" width="9.140625" style="87"/>
    <col min="8957" max="8969" width="10.7109375" style="87" customWidth="1"/>
    <col min="8970" max="9212" width="9.140625" style="87"/>
    <col min="9213" max="9225" width="10.7109375" style="87" customWidth="1"/>
    <col min="9226" max="9468" width="9.140625" style="87"/>
    <col min="9469" max="9481" width="10.7109375" style="87" customWidth="1"/>
    <col min="9482" max="9724" width="9.140625" style="87"/>
    <col min="9725" max="9737" width="10.7109375" style="87" customWidth="1"/>
    <col min="9738" max="9980" width="9.140625" style="87"/>
    <col min="9981" max="9993" width="10.7109375" style="87" customWidth="1"/>
    <col min="9994" max="10236" width="9.140625" style="87"/>
    <col min="10237" max="10249" width="10.7109375" style="87" customWidth="1"/>
    <col min="10250" max="10492" width="9.140625" style="87"/>
    <col min="10493" max="10505" width="10.7109375" style="87" customWidth="1"/>
    <col min="10506" max="10748" width="9.140625" style="87"/>
    <col min="10749" max="10761" width="10.7109375" style="87" customWidth="1"/>
    <col min="10762" max="11004" width="9.140625" style="87"/>
    <col min="11005" max="11017" width="10.7109375" style="87" customWidth="1"/>
    <col min="11018" max="11260" width="9.140625" style="87"/>
    <col min="11261" max="11273" width="10.7109375" style="87" customWidth="1"/>
    <col min="11274" max="11516" width="9.140625" style="87"/>
    <col min="11517" max="11529" width="10.7109375" style="87" customWidth="1"/>
    <col min="11530" max="11772" width="9.140625" style="87"/>
    <col min="11773" max="11785" width="10.7109375" style="87" customWidth="1"/>
    <col min="11786" max="12028" width="9.140625" style="87"/>
    <col min="12029" max="12041" width="10.7109375" style="87" customWidth="1"/>
    <col min="12042" max="12284" width="9.140625" style="87"/>
    <col min="12285" max="12297" width="10.7109375" style="87" customWidth="1"/>
    <col min="12298" max="12540" width="9.140625" style="87"/>
    <col min="12541" max="12553" width="10.7109375" style="87" customWidth="1"/>
    <col min="12554" max="12796" width="9.140625" style="87"/>
    <col min="12797" max="12809" width="10.7109375" style="87" customWidth="1"/>
    <col min="12810" max="13052" width="9.140625" style="87"/>
    <col min="13053" max="13065" width="10.7109375" style="87" customWidth="1"/>
    <col min="13066" max="13308" width="9.140625" style="87"/>
    <col min="13309" max="13321" width="10.7109375" style="87" customWidth="1"/>
    <col min="13322" max="13564" width="9.140625" style="87"/>
    <col min="13565" max="13577" width="10.7109375" style="87" customWidth="1"/>
    <col min="13578" max="13820" width="9.140625" style="87"/>
    <col min="13821" max="13833" width="10.7109375" style="87" customWidth="1"/>
    <col min="13834" max="14076" width="9.140625" style="87"/>
    <col min="14077" max="14089" width="10.7109375" style="87" customWidth="1"/>
    <col min="14090" max="14332" width="9.140625" style="87"/>
    <col min="14333" max="14345" width="10.7109375" style="87" customWidth="1"/>
    <col min="14346" max="14588" width="9.140625" style="87"/>
    <col min="14589" max="14601" width="10.7109375" style="87" customWidth="1"/>
    <col min="14602" max="14844" width="9.140625" style="87"/>
    <col min="14845" max="14857" width="10.7109375" style="87" customWidth="1"/>
    <col min="14858" max="15100" width="9.140625" style="87"/>
    <col min="15101" max="15113" width="10.7109375" style="87" customWidth="1"/>
    <col min="15114" max="15356" width="9.140625" style="87"/>
    <col min="15357" max="15369" width="10.7109375" style="87" customWidth="1"/>
    <col min="15370" max="15612" width="9.140625" style="87"/>
    <col min="15613" max="15625" width="10.7109375" style="87" customWidth="1"/>
    <col min="15626" max="15868" width="9.140625" style="87"/>
    <col min="15869" max="15881" width="10.7109375" style="87" customWidth="1"/>
    <col min="15882" max="16124" width="9.140625" style="87"/>
    <col min="16125" max="16137" width="10.7109375" style="87" customWidth="1"/>
    <col min="16138" max="16384" width="9.140625" style="87"/>
  </cols>
  <sheetData>
    <row r="1" spans="1:15" ht="15.75">
      <c r="A1" s="618" t="s">
        <v>285</v>
      </c>
      <c r="B1" s="618"/>
      <c r="C1" s="618"/>
      <c r="D1" s="618"/>
      <c r="E1" s="618"/>
      <c r="F1" s="618"/>
      <c r="G1" s="618"/>
      <c r="H1" s="618"/>
      <c r="I1" s="618"/>
      <c r="J1" s="618"/>
      <c r="K1" s="618"/>
    </row>
    <row r="2" spans="1:15" ht="6" customHeight="1">
      <c r="A2" s="705"/>
      <c r="B2" s="706"/>
      <c r="C2" s="706"/>
      <c r="D2" s="706"/>
      <c r="E2" s="706"/>
      <c r="F2" s="706"/>
      <c r="G2" s="706"/>
      <c r="H2" s="706"/>
      <c r="I2" s="706"/>
      <c r="J2" s="235"/>
      <c r="K2" s="234"/>
    </row>
    <row r="3" spans="1:15" ht="17.25" customHeight="1">
      <c r="A3" s="615">
        <f>'3.1'!D4</f>
        <v>2020</v>
      </c>
      <c r="B3" s="615"/>
      <c r="C3" s="615"/>
      <c r="D3" s="615"/>
      <c r="E3" s="615"/>
      <c r="F3" s="615"/>
      <c r="G3" s="615"/>
      <c r="H3" s="615"/>
      <c r="I3" s="615"/>
      <c r="J3" s="615"/>
      <c r="K3" s="615"/>
    </row>
    <row r="4" spans="1:15" ht="20.100000000000001" customHeight="1">
      <c r="A4" s="466"/>
      <c r="B4" s="623" t="s">
        <v>297</v>
      </c>
      <c r="C4" s="624"/>
      <c r="D4" s="624"/>
      <c r="E4" s="624"/>
      <c r="F4" s="707"/>
      <c r="G4" s="623" t="s">
        <v>298</v>
      </c>
      <c r="H4" s="624"/>
      <c r="I4" s="624"/>
      <c r="J4" s="624"/>
      <c r="K4" s="624"/>
    </row>
    <row r="5" spans="1:15" ht="67.5" customHeight="1">
      <c r="A5" s="467" t="s">
        <v>225</v>
      </c>
      <c r="B5" s="327" t="s">
        <v>96</v>
      </c>
      <c r="C5" s="328" t="s">
        <v>107</v>
      </c>
      <c r="D5" s="328" t="s">
        <v>97</v>
      </c>
      <c r="E5" s="328" t="s">
        <v>98</v>
      </c>
      <c r="F5" s="562" t="s">
        <v>95</v>
      </c>
      <c r="G5" s="327" t="s">
        <v>96</v>
      </c>
      <c r="H5" s="328" t="s">
        <v>107</v>
      </c>
      <c r="I5" s="328" t="s">
        <v>97</v>
      </c>
      <c r="J5" s="329" t="s">
        <v>98</v>
      </c>
      <c r="K5" s="328" t="s">
        <v>95</v>
      </c>
    </row>
    <row r="6" spans="1:15" ht="18" customHeight="1">
      <c r="A6" s="468" t="s">
        <v>227</v>
      </c>
      <c r="B6" s="92">
        <v>136917.21535539071</v>
      </c>
      <c r="C6" s="92">
        <v>954758.51609770872</v>
      </c>
      <c r="D6" s="93">
        <v>45892.195999999996</v>
      </c>
      <c r="E6" s="469">
        <v>79164.196999999971</v>
      </c>
      <c r="F6" s="163">
        <v>1216732.1244530994</v>
      </c>
      <c r="G6" s="93">
        <v>1459302.3576599997</v>
      </c>
      <c r="H6" s="93">
        <v>10182055.67575</v>
      </c>
      <c r="I6" s="93">
        <v>490446.71398</v>
      </c>
      <c r="J6" s="137">
        <v>844049.88630858925</v>
      </c>
      <c r="K6" s="469">
        <v>12975854.63369859</v>
      </c>
      <c r="L6" s="88"/>
      <c r="M6" s="232"/>
      <c r="N6" s="232"/>
      <c r="O6" s="232"/>
    </row>
    <row r="7" spans="1:15" ht="18" customHeight="1">
      <c r="A7" s="470" t="s">
        <v>228</v>
      </c>
      <c r="B7" s="92">
        <v>106688.84383246783</v>
      </c>
      <c r="C7" s="93">
        <v>765261.9820647327</v>
      </c>
      <c r="D7" s="93">
        <v>36536.847990000009</v>
      </c>
      <c r="E7" s="93">
        <v>67053.58600000001</v>
      </c>
      <c r="F7" s="165">
        <v>975541.25988720055</v>
      </c>
      <c r="G7" s="93">
        <v>1137227.6793</v>
      </c>
      <c r="H7" s="93">
        <v>8162355.7823599996</v>
      </c>
      <c r="I7" s="93">
        <v>390268.17244000005</v>
      </c>
      <c r="J7" s="138">
        <v>714954.02313300013</v>
      </c>
      <c r="K7" s="93">
        <v>10404805.657233</v>
      </c>
      <c r="L7" s="78"/>
      <c r="M7" s="232"/>
      <c r="N7" s="232"/>
      <c r="O7" s="232"/>
    </row>
    <row r="8" spans="1:15" ht="18" customHeight="1">
      <c r="A8" s="471" t="s">
        <v>229</v>
      </c>
      <c r="B8" s="139">
        <v>100518.29895887963</v>
      </c>
      <c r="C8" s="94">
        <v>726450.67627771804</v>
      </c>
      <c r="D8" s="94">
        <v>36263.548989999996</v>
      </c>
      <c r="E8" s="94">
        <v>55904.273999999998</v>
      </c>
      <c r="F8" s="167">
        <v>919136.79822659772</v>
      </c>
      <c r="G8" s="141">
        <v>1071801.27745202</v>
      </c>
      <c r="H8" s="94">
        <v>7749313.4673799993</v>
      </c>
      <c r="I8" s="94">
        <v>387407.89498999994</v>
      </c>
      <c r="J8" s="140">
        <v>596022.01623999991</v>
      </c>
      <c r="K8" s="94">
        <v>9804544.6560620219</v>
      </c>
      <c r="L8" s="231"/>
      <c r="M8" s="232"/>
      <c r="N8" s="232"/>
      <c r="O8" s="232"/>
    </row>
    <row r="9" spans="1:15" ht="18" customHeight="1">
      <c r="A9" s="468" t="s">
        <v>230</v>
      </c>
      <c r="B9" s="92"/>
      <c r="C9" s="93"/>
      <c r="D9" s="93"/>
      <c r="E9" s="469"/>
      <c r="F9" s="163"/>
      <c r="G9" s="93"/>
      <c r="H9" s="93"/>
      <c r="I9" s="93"/>
      <c r="J9" s="137"/>
      <c r="K9" s="469"/>
      <c r="L9" s="78"/>
      <c r="M9" s="232"/>
      <c r="N9" s="232"/>
      <c r="O9" s="232"/>
    </row>
    <row r="10" spans="1:15" ht="18" customHeight="1">
      <c r="A10" s="470" t="s">
        <v>231</v>
      </c>
      <c r="B10" s="92"/>
      <c r="C10" s="93"/>
      <c r="D10" s="93"/>
      <c r="E10" s="93"/>
      <c r="F10" s="165"/>
      <c r="G10" s="93"/>
      <c r="H10" s="93"/>
      <c r="I10" s="93"/>
      <c r="J10" s="138"/>
      <c r="K10" s="93"/>
      <c r="L10" s="78"/>
      <c r="M10" s="232"/>
      <c r="N10" s="232"/>
      <c r="O10" s="232"/>
    </row>
    <row r="11" spans="1:15" ht="18" customHeight="1">
      <c r="A11" s="471" t="s">
        <v>232</v>
      </c>
      <c r="B11" s="139"/>
      <c r="C11" s="94"/>
      <c r="D11" s="94"/>
      <c r="E11" s="94"/>
      <c r="F11" s="167"/>
      <c r="G11" s="141"/>
      <c r="H11" s="94"/>
      <c r="I11" s="94"/>
      <c r="J11" s="140"/>
      <c r="K11" s="94"/>
      <c r="L11" s="78"/>
      <c r="M11" s="232"/>
      <c r="N11" s="232"/>
      <c r="O11" s="232"/>
    </row>
    <row r="12" spans="1:15" ht="18" customHeight="1">
      <c r="A12" s="468" t="s">
        <v>233</v>
      </c>
      <c r="B12" s="92"/>
      <c r="C12" s="93"/>
      <c r="D12" s="93"/>
      <c r="E12" s="469"/>
      <c r="F12" s="163"/>
      <c r="G12" s="93"/>
      <c r="H12" s="93"/>
      <c r="I12" s="93"/>
      <c r="J12" s="137"/>
      <c r="K12" s="469"/>
      <c r="L12" s="78"/>
      <c r="M12" s="232"/>
      <c r="N12" s="232"/>
      <c r="O12" s="232"/>
    </row>
    <row r="13" spans="1:15" ht="18" customHeight="1">
      <c r="A13" s="470" t="s">
        <v>234</v>
      </c>
      <c r="B13" s="92"/>
      <c r="C13" s="93"/>
      <c r="D13" s="93"/>
      <c r="E13" s="93"/>
      <c r="F13" s="165"/>
      <c r="G13" s="93"/>
      <c r="H13" s="93"/>
      <c r="I13" s="93"/>
      <c r="J13" s="138"/>
      <c r="K13" s="93"/>
      <c r="L13" s="78"/>
      <c r="M13" s="232"/>
      <c r="N13" s="232"/>
      <c r="O13" s="232"/>
    </row>
    <row r="14" spans="1:15" ht="18" customHeight="1">
      <c r="A14" s="471" t="s">
        <v>235</v>
      </c>
      <c r="B14" s="139"/>
      <c r="C14" s="94"/>
      <c r="D14" s="94"/>
      <c r="E14" s="94"/>
      <c r="F14" s="167"/>
      <c r="G14" s="141"/>
      <c r="H14" s="94"/>
      <c r="I14" s="94"/>
      <c r="J14" s="140"/>
      <c r="K14" s="94"/>
      <c r="L14" s="78"/>
      <c r="M14" s="232"/>
      <c r="N14" s="232"/>
      <c r="O14" s="232"/>
    </row>
    <row r="15" spans="1:15" ht="18" customHeight="1">
      <c r="A15" s="468" t="s">
        <v>236</v>
      </c>
      <c r="B15" s="92"/>
      <c r="C15" s="93"/>
      <c r="D15" s="93"/>
      <c r="E15" s="469"/>
      <c r="F15" s="163"/>
      <c r="G15" s="93"/>
      <c r="H15" s="93"/>
      <c r="I15" s="93"/>
      <c r="J15" s="137"/>
      <c r="K15" s="469"/>
      <c r="L15" s="78"/>
      <c r="M15" s="232"/>
      <c r="N15" s="232"/>
      <c r="O15" s="232"/>
    </row>
    <row r="16" spans="1:15" ht="18" customHeight="1">
      <c r="A16" s="470" t="s">
        <v>237</v>
      </c>
      <c r="B16" s="92"/>
      <c r="C16" s="93"/>
      <c r="D16" s="93"/>
      <c r="E16" s="93"/>
      <c r="F16" s="165"/>
      <c r="G16" s="93"/>
      <c r="H16" s="93"/>
      <c r="I16" s="93"/>
      <c r="J16" s="138"/>
      <c r="K16" s="93"/>
      <c r="L16" s="78"/>
      <c r="M16" s="232"/>
      <c r="N16" s="232"/>
      <c r="O16" s="232"/>
    </row>
    <row r="17" spans="1:15" ht="18" customHeight="1">
      <c r="A17" s="471" t="s">
        <v>238</v>
      </c>
      <c r="B17" s="139"/>
      <c r="C17" s="94"/>
      <c r="D17" s="94"/>
      <c r="E17" s="94"/>
      <c r="F17" s="167"/>
      <c r="G17" s="141"/>
      <c r="H17" s="94"/>
      <c r="I17" s="94"/>
      <c r="J17" s="140"/>
      <c r="K17" s="94"/>
      <c r="L17" s="78"/>
      <c r="M17" s="232"/>
      <c r="N17" s="232"/>
      <c r="O17" s="232"/>
    </row>
    <row r="18" spans="1:15" ht="18" customHeight="1">
      <c r="A18" s="472" t="s">
        <v>54</v>
      </c>
      <c r="B18" s="368">
        <f>SUM(B6:B8)</f>
        <v>344124.35814673814</v>
      </c>
      <c r="C18" s="368">
        <f>SUM(C6:C8)</f>
        <v>2446471.1744401595</v>
      </c>
      <c r="D18" s="368">
        <f t="shared" ref="D18:J18" si="0">SUM(D6:D8)</f>
        <v>118692.59298</v>
      </c>
      <c r="E18" s="473">
        <f t="shared" si="0"/>
        <v>202122.057</v>
      </c>
      <c r="F18" s="400">
        <f t="shared" si="0"/>
        <v>3111410.1825668979</v>
      </c>
      <c r="G18" s="368">
        <f t="shared" si="0"/>
        <v>3668331.3144120197</v>
      </c>
      <c r="H18" s="368">
        <f t="shared" si="0"/>
        <v>26093724.925489999</v>
      </c>
      <c r="I18" s="368">
        <f t="shared" si="0"/>
        <v>1268122.7814100001</v>
      </c>
      <c r="J18" s="386">
        <f t="shared" si="0"/>
        <v>2155025.9256815892</v>
      </c>
      <c r="K18" s="473">
        <f>SUM(K6:K8)</f>
        <v>33185204.946993612</v>
      </c>
    </row>
    <row r="19" spans="1:15" ht="18" customHeight="1">
      <c r="A19" s="474" t="s">
        <v>63</v>
      </c>
      <c r="B19" s="369">
        <f>SUM(B9:B11)</f>
        <v>0</v>
      </c>
      <c r="C19" s="369">
        <f>SUM(C9:C11)</f>
        <v>0</v>
      </c>
      <c r="D19" s="369">
        <f t="shared" ref="D19:J19" si="1">SUM(D9:D11)</f>
        <v>0</v>
      </c>
      <c r="E19" s="369">
        <f t="shared" si="1"/>
        <v>0</v>
      </c>
      <c r="F19" s="401">
        <f t="shared" si="1"/>
        <v>0</v>
      </c>
      <c r="G19" s="369">
        <f t="shared" si="1"/>
        <v>0</v>
      </c>
      <c r="H19" s="369">
        <f t="shared" si="1"/>
        <v>0</v>
      </c>
      <c r="I19" s="369">
        <f t="shared" si="1"/>
        <v>0</v>
      </c>
      <c r="J19" s="387">
        <f t="shared" si="1"/>
        <v>0</v>
      </c>
      <c r="K19" s="369">
        <f>SUM(K9:K11)</f>
        <v>0</v>
      </c>
    </row>
    <row r="20" spans="1:15" ht="18" customHeight="1">
      <c r="A20" s="474" t="s">
        <v>75</v>
      </c>
      <c r="B20" s="369">
        <f>SUM(B12:B14)</f>
        <v>0</v>
      </c>
      <c r="C20" s="369">
        <f>SUM(C12:C14)</f>
        <v>0</v>
      </c>
      <c r="D20" s="369">
        <f t="shared" ref="D20:J20" si="2">SUM(D12:D14)</f>
        <v>0</v>
      </c>
      <c r="E20" s="369">
        <f t="shared" si="2"/>
        <v>0</v>
      </c>
      <c r="F20" s="401">
        <f t="shared" si="2"/>
        <v>0</v>
      </c>
      <c r="G20" s="369">
        <f t="shared" si="2"/>
        <v>0</v>
      </c>
      <c r="H20" s="369">
        <f t="shared" si="2"/>
        <v>0</v>
      </c>
      <c r="I20" s="369">
        <f t="shared" si="2"/>
        <v>0</v>
      </c>
      <c r="J20" s="387">
        <f t="shared" si="2"/>
        <v>0</v>
      </c>
      <c r="K20" s="369">
        <f>SUM(K12:K14)</f>
        <v>0</v>
      </c>
    </row>
    <row r="21" spans="1:15" ht="18" customHeight="1">
      <c r="A21" s="475" t="s">
        <v>64</v>
      </c>
      <c r="B21" s="388">
        <f>SUM(B15:B17)</f>
        <v>0</v>
      </c>
      <c r="C21" s="370">
        <f>SUM(C15:C17)</f>
        <v>0</v>
      </c>
      <c r="D21" s="370">
        <f t="shared" ref="D21:J21" si="3">SUM(D15:D17)</f>
        <v>0</v>
      </c>
      <c r="E21" s="370">
        <f t="shared" si="3"/>
        <v>0</v>
      </c>
      <c r="F21" s="402">
        <f t="shared" si="3"/>
        <v>0</v>
      </c>
      <c r="G21" s="388">
        <f t="shared" si="3"/>
        <v>0</v>
      </c>
      <c r="H21" s="370">
        <f t="shared" si="3"/>
        <v>0</v>
      </c>
      <c r="I21" s="370">
        <f t="shared" si="3"/>
        <v>0</v>
      </c>
      <c r="J21" s="389">
        <f t="shared" si="3"/>
        <v>0</v>
      </c>
      <c r="K21" s="370">
        <f>SUM(K15:K17)</f>
        <v>0</v>
      </c>
    </row>
    <row r="22" spans="1:15" ht="18" customHeight="1">
      <c r="A22" s="468" t="s">
        <v>65</v>
      </c>
      <c r="B22" s="90">
        <f>SUM(B6:B11)</f>
        <v>344124.35814673814</v>
      </c>
      <c r="C22" s="90">
        <f>SUM(C6:C11)</f>
        <v>2446471.1744401595</v>
      </c>
      <c r="D22" s="90">
        <f t="shared" ref="D22:J22" si="4">SUM(D6:D11)</f>
        <v>118692.59298</v>
      </c>
      <c r="E22" s="476">
        <f t="shared" si="4"/>
        <v>202122.057</v>
      </c>
      <c r="F22" s="160">
        <f t="shared" si="4"/>
        <v>3111410.1825668979</v>
      </c>
      <c r="G22" s="90">
        <f t="shared" si="4"/>
        <v>3668331.3144120197</v>
      </c>
      <c r="H22" s="90">
        <f t="shared" si="4"/>
        <v>26093724.925489999</v>
      </c>
      <c r="I22" s="90">
        <f t="shared" si="4"/>
        <v>1268122.7814100001</v>
      </c>
      <c r="J22" s="134">
        <f t="shared" si="4"/>
        <v>2155025.9256815892</v>
      </c>
      <c r="K22" s="476">
        <f>SUM(K6:K11)</f>
        <v>33185204.946993612</v>
      </c>
    </row>
    <row r="23" spans="1:15" ht="18" customHeight="1">
      <c r="A23" s="471" t="s">
        <v>66</v>
      </c>
      <c r="B23" s="135">
        <f>SUM(B12:B17)</f>
        <v>0</v>
      </c>
      <c r="C23" s="91">
        <f>SUM(C12:C17)</f>
        <v>0</v>
      </c>
      <c r="D23" s="91">
        <f t="shared" ref="D23:J23" si="5">SUM(D12:D17)</f>
        <v>0</v>
      </c>
      <c r="E23" s="91">
        <f t="shared" si="5"/>
        <v>0</v>
      </c>
      <c r="F23" s="161">
        <f t="shared" si="5"/>
        <v>0</v>
      </c>
      <c r="G23" s="135">
        <f t="shared" si="5"/>
        <v>0</v>
      </c>
      <c r="H23" s="91">
        <f t="shared" si="5"/>
        <v>0</v>
      </c>
      <c r="I23" s="91">
        <f t="shared" si="5"/>
        <v>0</v>
      </c>
      <c r="J23" s="136">
        <f t="shared" si="5"/>
        <v>0</v>
      </c>
      <c r="K23" s="91">
        <f>SUM(K12:K17)</f>
        <v>0</v>
      </c>
    </row>
    <row r="24" spans="1:15" ht="18" customHeight="1">
      <c r="A24" s="477" t="s">
        <v>239</v>
      </c>
      <c r="B24" s="390">
        <f>SUM(B6:B17)</f>
        <v>344124.35814673814</v>
      </c>
      <c r="C24" s="371">
        <f>SUM(C6:C17)</f>
        <v>2446471.1744401595</v>
      </c>
      <c r="D24" s="371">
        <f t="shared" ref="D24:J24" si="6">SUM(D6:D17)</f>
        <v>118692.59298</v>
      </c>
      <c r="E24" s="371">
        <f t="shared" si="6"/>
        <v>202122.057</v>
      </c>
      <c r="F24" s="403">
        <f t="shared" si="6"/>
        <v>3111410.1825668979</v>
      </c>
      <c r="G24" s="390">
        <f t="shared" si="6"/>
        <v>3668331.3144120197</v>
      </c>
      <c r="H24" s="371">
        <f t="shared" si="6"/>
        <v>26093724.925489999</v>
      </c>
      <c r="I24" s="371">
        <f t="shared" si="6"/>
        <v>1268122.7814100001</v>
      </c>
      <c r="J24" s="391">
        <f t="shared" si="6"/>
        <v>2155025.9256815892</v>
      </c>
      <c r="K24" s="371">
        <f>SUM(K6:K17)</f>
        <v>33185204.946993612</v>
      </c>
    </row>
    <row r="25" spans="1:15">
      <c r="A25" s="224"/>
      <c r="B25" s="224"/>
      <c r="C25" s="224"/>
      <c r="D25" s="224"/>
      <c r="E25" s="224"/>
      <c r="F25" s="224"/>
      <c r="G25" s="224"/>
      <c r="H25" s="224"/>
      <c r="I25" s="224"/>
      <c r="J25" s="224"/>
      <c r="K25" s="224"/>
    </row>
    <row r="26" spans="1:15" ht="12" customHeight="1">
      <c r="A26" s="176"/>
      <c r="B26" s="176"/>
      <c r="C26" s="176"/>
      <c r="H26" s="176"/>
      <c r="I26" s="176"/>
      <c r="J26" s="176"/>
      <c r="K26" s="176"/>
    </row>
    <row r="27" spans="1:15" ht="12" customHeight="1">
      <c r="E27" s="89"/>
      <c r="F27" s="89"/>
      <c r="G27" s="89"/>
      <c r="H27" s="89"/>
    </row>
    <row r="28" spans="1:15" ht="12" customHeight="1">
      <c r="E28" s="89"/>
      <c r="F28" s="89"/>
      <c r="G28" s="89"/>
    </row>
    <row r="29" spans="1:15" ht="12" customHeight="1">
      <c r="E29" s="89"/>
      <c r="F29" s="89"/>
      <c r="G29" s="89"/>
    </row>
    <row r="30" spans="1:15" ht="12" customHeight="1">
      <c r="E30" s="89"/>
      <c r="F30" s="89"/>
      <c r="G30" s="89"/>
    </row>
    <row r="31" spans="1:15" ht="12" customHeight="1">
      <c r="E31" s="89" t="str">
        <f>B5</f>
        <v xml:space="preserve"> PP Distribuce</v>
      </c>
      <c r="F31" s="89" t="str">
        <f t="shared" ref="F31:H31" si="7">C5</f>
        <v xml:space="preserve"> GasNet</v>
      </c>
      <c r="G31" s="89" t="str">
        <f t="shared" si="7"/>
        <v xml:space="preserve"> E.ON Distribuce</v>
      </c>
      <c r="H31" s="89" t="str">
        <f t="shared" si="7"/>
        <v xml:space="preserve"> Ostatní společnosti</v>
      </c>
    </row>
    <row r="32" spans="1:15" ht="12" customHeight="1">
      <c r="D32" s="87" t="str">
        <f>A18</f>
        <v>I. čtvrtletí</v>
      </c>
      <c r="E32" s="87">
        <f t="shared" ref="E32:H35" si="8">B18</f>
        <v>344124.35814673814</v>
      </c>
      <c r="F32" s="87">
        <f t="shared" si="8"/>
        <v>2446471.1744401595</v>
      </c>
      <c r="G32" s="87">
        <f t="shared" si="8"/>
        <v>118692.59298</v>
      </c>
      <c r="H32" s="87">
        <f t="shared" si="8"/>
        <v>202122.057</v>
      </c>
    </row>
    <row r="33" spans="4:8" ht="12" customHeight="1">
      <c r="D33" s="87" t="str">
        <f t="shared" ref="D33:D35" si="9">A19</f>
        <v>II. čtvrtletí</v>
      </c>
      <c r="E33" s="87">
        <f t="shared" si="8"/>
        <v>0</v>
      </c>
      <c r="F33" s="87">
        <f t="shared" si="8"/>
        <v>0</v>
      </c>
      <c r="G33" s="87">
        <f t="shared" si="8"/>
        <v>0</v>
      </c>
      <c r="H33" s="87">
        <f t="shared" si="8"/>
        <v>0</v>
      </c>
    </row>
    <row r="34" spans="4:8" ht="12" customHeight="1">
      <c r="D34" s="87" t="str">
        <f t="shared" si="9"/>
        <v>III. čtvrtletí</v>
      </c>
      <c r="E34" s="87">
        <f t="shared" si="8"/>
        <v>0</v>
      </c>
      <c r="F34" s="87">
        <f t="shared" si="8"/>
        <v>0</v>
      </c>
      <c r="G34" s="87">
        <f t="shared" si="8"/>
        <v>0</v>
      </c>
      <c r="H34" s="87">
        <f t="shared" si="8"/>
        <v>0</v>
      </c>
    </row>
    <row r="35" spans="4:8" ht="12" customHeight="1">
      <c r="D35" s="87" t="str">
        <f t="shared" si="9"/>
        <v>IV. čtvrtletí</v>
      </c>
      <c r="E35" s="87">
        <f t="shared" si="8"/>
        <v>0</v>
      </c>
      <c r="F35" s="87">
        <f t="shared" si="8"/>
        <v>0</v>
      </c>
      <c r="G35" s="87">
        <f t="shared" si="8"/>
        <v>0</v>
      </c>
      <c r="H35" s="87">
        <f t="shared" si="8"/>
        <v>0</v>
      </c>
    </row>
    <row r="36" spans="4:8" ht="12" customHeight="1">
      <c r="E36" s="89"/>
      <c r="F36" s="89"/>
      <c r="G36" s="89"/>
    </row>
    <row r="37" spans="4:8" ht="12" customHeight="1">
      <c r="E37" s="89"/>
      <c r="F37" s="89"/>
      <c r="G37" s="89"/>
    </row>
    <row r="38" spans="4:8" ht="12" customHeight="1">
      <c r="E38" s="89"/>
      <c r="F38" s="89"/>
      <c r="G38" s="89"/>
    </row>
    <row r="39" spans="4:8" ht="12" customHeight="1"/>
    <row r="40" spans="4:8" ht="12" customHeight="1"/>
    <row r="41" spans="4:8" ht="12" customHeight="1"/>
    <row r="42" spans="4:8" ht="12" customHeight="1"/>
    <row r="43" spans="4:8" ht="12" customHeight="1"/>
  </sheetData>
  <mergeCells count="5">
    <mergeCell ref="A1:K1"/>
    <mergeCell ref="A2:I2"/>
    <mergeCell ref="B4:F4"/>
    <mergeCell ref="G4:K4"/>
    <mergeCell ref="A3:K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B19:K19" formulaRange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T120"/>
  <sheetViews>
    <sheetView showGridLines="0" zoomScaleNormal="100" zoomScaleSheetLayoutView="100" workbookViewId="0"/>
  </sheetViews>
  <sheetFormatPr defaultColWidth="9.140625" defaultRowHeight="12.75"/>
  <cols>
    <col min="1" max="1" width="9.42578125" style="241" customWidth="1"/>
    <col min="2" max="2" width="3.85546875" style="241" customWidth="1"/>
    <col min="3" max="11" width="9.5703125" style="241" customWidth="1"/>
    <col min="12" max="13" width="9.140625" style="241"/>
    <col min="14" max="14" width="11.140625" style="241" customWidth="1"/>
    <col min="15" max="16384" width="9.140625" style="241"/>
  </cols>
  <sheetData>
    <row r="1" spans="1:16" ht="18.75">
      <c r="A1" s="31" t="s">
        <v>146</v>
      </c>
    </row>
    <row r="2" spans="1:16" s="253" customFormat="1" ht="15.75">
      <c r="A2" s="686" t="s">
        <v>266</v>
      </c>
      <c r="B2" s="686"/>
      <c r="C2" s="686"/>
      <c r="D2" s="686"/>
      <c r="E2" s="686"/>
      <c r="F2" s="686"/>
      <c r="G2" s="686"/>
      <c r="H2" s="686"/>
      <c r="I2" s="686"/>
      <c r="J2" s="686"/>
      <c r="K2" s="686"/>
    </row>
    <row r="3" spans="1:16" ht="6" customHeight="1">
      <c r="A3" s="664"/>
      <c r="B3" s="664"/>
      <c r="C3" s="664"/>
      <c r="D3" s="243"/>
      <c r="E3" s="243"/>
      <c r="F3" s="244"/>
      <c r="G3" s="245"/>
      <c r="H3" s="245"/>
      <c r="I3" s="245"/>
      <c r="J3" s="103"/>
      <c r="K3" s="103"/>
    </row>
    <row r="4" spans="1:16" ht="12.95" customHeight="1">
      <c r="A4" s="691" t="s">
        <v>39</v>
      </c>
      <c r="B4" s="691"/>
      <c r="C4" s="691"/>
      <c r="D4" s="692"/>
      <c r="E4" s="478"/>
      <c r="F4" s="479"/>
      <c r="G4" s="330"/>
      <c r="H4" s="331"/>
      <c r="I4" s="479"/>
      <c r="J4" s="480"/>
      <c r="K4" s="480"/>
    </row>
    <row r="5" spans="1:16" ht="24.95" customHeight="1">
      <c r="A5" s="332"/>
      <c r="B5" s="332"/>
      <c r="C5" s="332"/>
      <c r="D5" s="320"/>
      <c r="E5" s="672">
        <f>'3.1'!D4</f>
        <v>2020</v>
      </c>
      <c r="F5" s="673"/>
      <c r="G5" s="674"/>
      <c r="H5" s="333"/>
      <c r="I5" s="675">
        <f>E5-1</f>
        <v>2019</v>
      </c>
      <c r="J5" s="676"/>
      <c r="K5" s="676"/>
    </row>
    <row r="6" spans="1:16" ht="24.95" customHeight="1">
      <c r="A6" s="481"/>
      <c r="B6" s="334"/>
      <c r="C6" s="335"/>
      <c r="D6" s="336"/>
      <c r="E6" s="667" t="s">
        <v>67</v>
      </c>
      <c r="F6" s="668"/>
      <c r="G6" s="716" t="s">
        <v>37</v>
      </c>
      <c r="H6" s="709" t="s">
        <v>299</v>
      </c>
      <c r="I6" s="665" t="s">
        <v>67</v>
      </c>
      <c r="J6" s="711"/>
      <c r="K6" s="680" t="s">
        <v>37</v>
      </c>
    </row>
    <row r="7" spans="1:16" ht="24.95" customHeight="1">
      <c r="A7" s="481"/>
      <c r="B7" s="337"/>
      <c r="C7" s="337"/>
      <c r="D7" s="693" t="s">
        <v>226</v>
      </c>
      <c r="E7" s="667"/>
      <c r="F7" s="669"/>
      <c r="G7" s="650"/>
      <c r="H7" s="709"/>
      <c r="I7" s="665"/>
      <c r="J7" s="712"/>
      <c r="K7" s="681"/>
    </row>
    <row r="8" spans="1:16" ht="15" customHeight="1">
      <c r="A8" s="708" t="s">
        <v>225</v>
      </c>
      <c r="B8" s="708"/>
      <c r="C8" s="417" t="s">
        <v>252</v>
      </c>
      <c r="D8" s="694"/>
      <c r="E8" s="416" t="s">
        <v>294</v>
      </c>
      <c r="F8" s="414" t="s">
        <v>289</v>
      </c>
      <c r="G8" s="415" t="s">
        <v>295</v>
      </c>
      <c r="H8" s="710"/>
      <c r="I8" s="338" t="s">
        <v>296</v>
      </c>
      <c r="J8" s="339" t="s">
        <v>289</v>
      </c>
      <c r="K8" s="338" t="s">
        <v>295</v>
      </c>
    </row>
    <row r="9" spans="1:16" ht="11.1" customHeight="1">
      <c r="A9" s="654" t="str">
        <f>'3.1'!D6</f>
        <v>Leden</v>
      </c>
      <c r="B9" s="655"/>
      <c r="C9" s="413" t="s">
        <v>4</v>
      </c>
      <c r="D9" s="127">
        <v>99</v>
      </c>
      <c r="E9" s="123">
        <v>9706.8732600000003</v>
      </c>
      <c r="F9" s="127">
        <v>103736.3838</v>
      </c>
      <c r="G9" s="129">
        <f>E9/$E$14</f>
        <v>0.24428372637033227</v>
      </c>
      <c r="H9" s="129">
        <f>(E9-I9)/I9</f>
        <v>-1.0718321556939825E-2</v>
      </c>
      <c r="I9" s="126">
        <v>9812.0418800000007</v>
      </c>
      <c r="J9" s="143">
        <v>105020.24668</v>
      </c>
      <c r="K9" s="482">
        <f>I9/$I$14</f>
        <v>0.2289086188996331</v>
      </c>
    </row>
    <row r="10" spans="1:16" ht="11.1" customHeight="1">
      <c r="A10" s="656"/>
      <c r="B10" s="657"/>
      <c r="C10" s="413" t="s">
        <v>5</v>
      </c>
      <c r="D10" s="122">
        <v>309</v>
      </c>
      <c r="E10" s="123">
        <v>5408.3999100000001</v>
      </c>
      <c r="F10" s="122">
        <v>57797.33584</v>
      </c>
      <c r="G10" s="125">
        <f>E10/$E$14</f>
        <v>0.13610810075785101</v>
      </c>
      <c r="H10" s="125">
        <f>(E10-I10)/I10</f>
        <v>8.8210713187164544E-2</v>
      </c>
      <c r="I10" s="126">
        <v>4969.9932599999993</v>
      </c>
      <c r="J10" s="142">
        <v>53193.547529999996</v>
      </c>
      <c r="K10" s="483">
        <f>I10/$I$14</f>
        <v>0.11594674248242048</v>
      </c>
      <c r="L10" s="247"/>
      <c r="N10" s="247"/>
      <c r="O10" s="247"/>
      <c r="P10" s="247"/>
    </row>
    <row r="11" spans="1:16" ht="11.1" customHeight="1">
      <c r="A11" s="656"/>
      <c r="B11" s="657"/>
      <c r="C11" s="413" t="s">
        <v>6</v>
      </c>
      <c r="D11" s="122">
        <v>9409</v>
      </c>
      <c r="E11" s="123">
        <v>9391.4608100000005</v>
      </c>
      <c r="F11" s="122">
        <v>100363.37837000001</v>
      </c>
      <c r="G11" s="125">
        <f>E11/$E$14</f>
        <v>0.23634603865506112</v>
      </c>
      <c r="H11" s="125">
        <f t="shared" ref="H11:H13" si="0">(E11-I11)/I11</f>
        <v>-0.12598159777030452</v>
      </c>
      <c r="I11" s="126">
        <v>10745.152259999999</v>
      </c>
      <c r="J11" s="142">
        <v>115006.62235999999</v>
      </c>
      <c r="K11" s="483">
        <f>I11/$I$14</f>
        <v>0.2506774832174759</v>
      </c>
      <c r="L11" s="247"/>
      <c r="N11" s="247"/>
      <c r="O11" s="247"/>
      <c r="P11" s="247"/>
    </row>
    <row r="12" spans="1:16" ht="11.1" customHeight="1">
      <c r="A12" s="656"/>
      <c r="B12" s="657"/>
      <c r="C12" s="413" t="s">
        <v>7</v>
      </c>
      <c r="D12" s="122">
        <v>94754</v>
      </c>
      <c r="E12" s="123">
        <v>14841.84787</v>
      </c>
      <c r="F12" s="122">
        <v>158611.52655000001</v>
      </c>
      <c r="G12" s="125">
        <f>E12/$E$14</f>
        <v>0.37351079042575019</v>
      </c>
      <c r="H12" s="125">
        <f t="shared" si="0"/>
        <v>-0.12407977904129429</v>
      </c>
      <c r="I12" s="126">
        <v>16944.291860000001</v>
      </c>
      <c r="J12" s="142">
        <v>181356.09106999999</v>
      </c>
      <c r="K12" s="483">
        <f>I12/$I$14</f>
        <v>0.3952994183413428</v>
      </c>
      <c r="L12" s="247"/>
      <c r="N12" s="247"/>
      <c r="O12" s="247"/>
      <c r="P12" s="247"/>
    </row>
    <row r="13" spans="1:16" ht="11.1" customHeight="1">
      <c r="A13" s="656"/>
      <c r="B13" s="657"/>
      <c r="C13" s="413" t="s">
        <v>112</v>
      </c>
      <c r="D13" s="122">
        <v>13</v>
      </c>
      <c r="E13" s="123">
        <v>387.48</v>
      </c>
      <c r="F13" s="122">
        <v>4140.6880000000001</v>
      </c>
      <c r="G13" s="125">
        <f>E13/$E$14</f>
        <v>9.7513437910052968E-3</v>
      </c>
      <c r="H13" s="125">
        <f t="shared" si="0"/>
        <v>-1.3970532101687173E-2</v>
      </c>
      <c r="I13" s="126">
        <v>392.97</v>
      </c>
      <c r="J13" s="142">
        <v>4206.4489999999996</v>
      </c>
      <c r="K13" s="483">
        <f>I13/$I$14</f>
        <v>9.1677370591276789E-3</v>
      </c>
      <c r="L13" s="247"/>
      <c r="N13" s="247"/>
      <c r="O13" s="247"/>
      <c r="P13" s="247"/>
    </row>
    <row r="14" spans="1:16" ht="11.1" customHeight="1">
      <c r="A14" s="658"/>
      <c r="B14" s="659"/>
      <c r="C14" s="375" t="s">
        <v>0</v>
      </c>
      <c r="D14" s="376">
        <v>104584</v>
      </c>
      <c r="E14" s="377">
        <v>39736.061850000006</v>
      </c>
      <c r="F14" s="376">
        <v>424649.31256000005</v>
      </c>
      <c r="G14" s="380">
        <f>SUM(G9:G13)</f>
        <v>0.99999999999999989</v>
      </c>
      <c r="H14" s="380">
        <f>(E14-I14)/I14</f>
        <v>-7.2983263847024998E-2</v>
      </c>
      <c r="I14" s="381">
        <v>42864.449260000001</v>
      </c>
      <c r="J14" s="392">
        <v>458782.95663999999</v>
      </c>
      <c r="K14" s="484">
        <f>SUM(K9:K13)</f>
        <v>1</v>
      </c>
      <c r="L14" s="247"/>
      <c r="M14" s="247"/>
    </row>
    <row r="15" spans="1:16" ht="11.1" customHeight="1">
      <c r="A15" s="660" t="str">
        <f>'3.1'!E6</f>
        <v>Únor</v>
      </c>
      <c r="B15" s="661"/>
      <c r="C15" s="413" t="s">
        <v>4</v>
      </c>
      <c r="D15" s="127">
        <v>93</v>
      </c>
      <c r="E15" s="123">
        <v>8494.2255600000008</v>
      </c>
      <c r="F15" s="127">
        <v>90731.070340000006</v>
      </c>
      <c r="G15" s="129">
        <f>E15/$E$20</f>
        <v>0.26865449945332054</v>
      </c>
      <c r="H15" s="129">
        <f>(E15-I15)/I15</f>
        <v>-8.0383638250824362E-3</v>
      </c>
      <c r="I15" s="126">
        <v>8563.05854</v>
      </c>
      <c r="J15" s="143">
        <v>91632.433109999998</v>
      </c>
      <c r="K15" s="482">
        <f>I15/$I$20</f>
        <v>0.2533143840993799</v>
      </c>
      <c r="L15" s="247"/>
      <c r="M15" s="247"/>
    </row>
    <row r="16" spans="1:16" ht="11.1" customHeight="1">
      <c r="A16" s="660"/>
      <c r="B16" s="661"/>
      <c r="C16" s="413" t="s">
        <v>5</v>
      </c>
      <c r="D16" s="122">
        <v>313</v>
      </c>
      <c r="E16" s="123">
        <v>3960.8006700000001</v>
      </c>
      <c r="F16" s="122">
        <v>42306.239430000001</v>
      </c>
      <c r="G16" s="125">
        <f>E16/$E$20</f>
        <v>0.12527179952038223</v>
      </c>
      <c r="H16" s="125">
        <f>(E16-I16)/I16</f>
        <v>2.5256560004936861E-2</v>
      </c>
      <c r="I16" s="126">
        <v>3863.2287999999999</v>
      </c>
      <c r="J16" s="142">
        <v>41339.020320000003</v>
      </c>
      <c r="K16" s="483">
        <f>I16/$I$20</f>
        <v>0.11428293051316528</v>
      </c>
      <c r="L16" s="248"/>
      <c r="M16" s="247"/>
    </row>
    <row r="17" spans="1:20" ht="11.1" customHeight="1">
      <c r="A17" s="660"/>
      <c r="B17" s="661"/>
      <c r="C17" s="413" t="s">
        <v>6</v>
      </c>
      <c r="D17" s="122">
        <v>9575</v>
      </c>
      <c r="E17" s="123">
        <v>7257.8336300000001</v>
      </c>
      <c r="F17" s="122">
        <v>77523.835999999996</v>
      </c>
      <c r="G17" s="125">
        <f>E17/$E$20</f>
        <v>0.2295500216247055</v>
      </c>
      <c r="H17" s="125">
        <f t="shared" ref="H17:H20" si="1">(E17-I17)/I17</f>
        <v>-0.10920401572768884</v>
      </c>
      <c r="I17" s="126">
        <v>8147.5823399999999</v>
      </c>
      <c r="J17" s="142">
        <v>87185.387000000002</v>
      </c>
      <c r="K17" s="483">
        <f>I17/$I$20</f>
        <v>0.24102367077313996</v>
      </c>
      <c r="L17" s="247"/>
      <c r="M17" s="247"/>
      <c r="N17" s="247"/>
      <c r="O17" s="247"/>
    </row>
    <row r="18" spans="1:20" ht="11.1" customHeight="1">
      <c r="A18" s="660"/>
      <c r="B18" s="661"/>
      <c r="C18" s="413" t="s">
        <v>7</v>
      </c>
      <c r="D18" s="122">
        <v>94812</v>
      </c>
      <c r="E18" s="123">
        <v>11540.837189999998</v>
      </c>
      <c r="F18" s="122">
        <v>123271.10204</v>
      </c>
      <c r="G18" s="125">
        <f>E18/$E$20</f>
        <v>0.3650124212797235</v>
      </c>
      <c r="H18" s="125">
        <f t="shared" si="1"/>
        <v>-0.1036697369079089</v>
      </c>
      <c r="I18" s="126">
        <v>12875.65272</v>
      </c>
      <c r="J18" s="142">
        <v>137780.28099999999</v>
      </c>
      <c r="K18" s="483">
        <f>I18/$I$20</f>
        <v>0.38089054552280399</v>
      </c>
      <c r="L18" s="247"/>
      <c r="M18" s="247"/>
      <c r="N18" s="247"/>
      <c r="O18" s="247"/>
    </row>
    <row r="19" spans="1:20" ht="11.1" customHeight="1">
      <c r="A19" s="660"/>
      <c r="B19" s="661"/>
      <c r="C19" s="413" t="s">
        <v>112</v>
      </c>
      <c r="D19" s="122">
        <v>13</v>
      </c>
      <c r="E19" s="123">
        <v>363.959</v>
      </c>
      <c r="F19" s="122">
        <v>3887.893</v>
      </c>
      <c r="G19" s="125">
        <f>E19/$E$20</f>
        <v>1.1511258121868272E-2</v>
      </c>
      <c r="H19" s="125">
        <f t="shared" si="1"/>
        <v>2.6529178994395778E-2</v>
      </c>
      <c r="I19" s="126">
        <v>354.553</v>
      </c>
      <c r="J19" s="142">
        <v>3792.9830000000002</v>
      </c>
      <c r="K19" s="483">
        <f>I19/$I$20</f>
        <v>1.0488469091510782E-2</v>
      </c>
      <c r="L19" s="247"/>
      <c r="M19" s="247"/>
      <c r="N19" s="247"/>
      <c r="O19" s="247"/>
    </row>
    <row r="20" spans="1:20" ht="11.1" customHeight="1">
      <c r="A20" s="660"/>
      <c r="B20" s="661"/>
      <c r="C20" s="375" t="s">
        <v>0</v>
      </c>
      <c r="D20" s="376">
        <v>104806</v>
      </c>
      <c r="E20" s="377">
        <v>31617.656049999998</v>
      </c>
      <c r="F20" s="376">
        <v>337720.14080999995</v>
      </c>
      <c r="G20" s="380">
        <f>SUM(G15:G19)</f>
        <v>1.0000000000000002</v>
      </c>
      <c r="H20" s="380">
        <f t="shared" si="1"/>
        <v>-6.4679164394480196E-2</v>
      </c>
      <c r="I20" s="381">
        <v>33804.075400000002</v>
      </c>
      <c r="J20" s="392">
        <v>361730.10442999995</v>
      </c>
      <c r="K20" s="484">
        <f>SUM(K15:K19)</f>
        <v>1</v>
      </c>
      <c r="L20" s="247"/>
      <c r="M20" s="247"/>
      <c r="N20" s="247"/>
      <c r="O20" s="247"/>
    </row>
    <row r="21" spans="1:20" ht="11.1" customHeight="1">
      <c r="A21" s="660" t="str">
        <f>'3.1'!F6</f>
        <v>Březen</v>
      </c>
      <c r="B21" s="661"/>
      <c r="C21" s="412" t="s">
        <v>4</v>
      </c>
      <c r="D21" s="127">
        <v>93</v>
      </c>
      <c r="E21" s="279">
        <v>10254.37327</v>
      </c>
      <c r="F21" s="127">
        <v>109548.4951</v>
      </c>
      <c r="G21" s="129">
        <f>E21/$E$26</f>
        <v>0.32587061059300126</v>
      </c>
      <c r="H21" s="129">
        <f>(E21-I21)/I21</f>
        <v>-4.9615957588462229E-3</v>
      </c>
      <c r="I21" s="561">
        <v>10305.505020000001</v>
      </c>
      <c r="J21" s="143">
        <v>110072.06851</v>
      </c>
      <c r="K21" s="482">
        <f>I21/$I$26</f>
        <v>0.35566585929583838</v>
      </c>
      <c r="L21" s="123"/>
      <c r="M21" s="123"/>
      <c r="N21" s="123"/>
      <c r="O21" s="123"/>
      <c r="P21" s="123"/>
      <c r="Q21" s="123"/>
      <c r="R21" s="123"/>
      <c r="S21" s="123"/>
      <c r="T21" s="123"/>
    </row>
    <row r="22" spans="1:20" ht="11.1" customHeight="1">
      <c r="A22" s="660"/>
      <c r="B22" s="661"/>
      <c r="C22" s="413" t="s">
        <v>5</v>
      </c>
      <c r="D22" s="122">
        <v>313</v>
      </c>
      <c r="E22" s="123">
        <v>3790.7973899999997</v>
      </c>
      <c r="F22" s="122">
        <v>40496.722679999999</v>
      </c>
      <c r="G22" s="125">
        <f>E22/$E$26</f>
        <v>0.12046659777128002</v>
      </c>
      <c r="H22" s="125">
        <f t="shared" ref="H22:H26" si="2">(E22-I22)/I22</f>
        <v>-0.10518426258143705</v>
      </c>
      <c r="I22" s="126">
        <v>4236.3999999999996</v>
      </c>
      <c r="J22" s="142">
        <v>45248.547509999997</v>
      </c>
      <c r="K22" s="483">
        <f>I22/$I$26</f>
        <v>0.14620756997320736</v>
      </c>
      <c r="L22" s="123"/>
      <c r="M22" s="123"/>
      <c r="N22" s="123"/>
      <c r="O22" s="123"/>
      <c r="P22" s="123"/>
      <c r="Q22" s="123"/>
      <c r="R22" s="123"/>
      <c r="S22" s="123"/>
      <c r="T22" s="123"/>
    </row>
    <row r="23" spans="1:20" ht="11.1" customHeight="1">
      <c r="A23" s="660"/>
      <c r="B23" s="661"/>
      <c r="C23" s="413" t="s">
        <v>6</v>
      </c>
      <c r="D23" s="122">
        <v>9575</v>
      </c>
      <c r="E23" s="123">
        <v>6593.59674</v>
      </c>
      <c r="F23" s="122">
        <v>70439.000440000003</v>
      </c>
      <c r="G23" s="125">
        <f>E23/$E$26</f>
        <v>0.20953590620246873</v>
      </c>
      <c r="H23" s="125">
        <f t="shared" si="2"/>
        <v>0.21084471524592291</v>
      </c>
      <c r="I23" s="126">
        <v>5445.4519700000001</v>
      </c>
      <c r="J23" s="142">
        <v>58162.071940000002</v>
      </c>
      <c r="K23" s="483">
        <f>I23/$I$26</f>
        <v>0.18793463788582637</v>
      </c>
      <c r="L23" s="123"/>
      <c r="M23" s="123"/>
      <c r="N23" s="123"/>
      <c r="O23" s="123"/>
      <c r="P23" s="123"/>
      <c r="Q23" s="123"/>
      <c r="R23" s="123"/>
      <c r="S23" s="123"/>
      <c r="T23" s="123"/>
    </row>
    <row r="24" spans="1:20" ht="11.1" customHeight="1">
      <c r="A24" s="660"/>
      <c r="B24" s="661"/>
      <c r="C24" s="413" t="s">
        <v>7</v>
      </c>
      <c r="D24" s="122">
        <v>94812</v>
      </c>
      <c r="E24" s="123">
        <v>10479.778829999999</v>
      </c>
      <c r="F24" s="122">
        <v>111955.71528999999</v>
      </c>
      <c r="G24" s="125">
        <f>E24/$E$26</f>
        <v>0.33303370535600835</v>
      </c>
      <c r="H24" s="125">
        <f t="shared" si="2"/>
        <v>0.21783224536919418</v>
      </c>
      <c r="I24" s="126">
        <v>8605.2729099999997</v>
      </c>
      <c r="J24" s="142">
        <v>91912.486449999997</v>
      </c>
      <c r="K24" s="483">
        <f>I24/$I$26</f>
        <v>0.29698707419681114</v>
      </c>
      <c r="L24" s="123"/>
      <c r="M24" s="123"/>
      <c r="N24" s="123"/>
      <c r="O24" s="123"/>
      <c r="P24" s="123"/>
      <c r="Q24" s="123"/>
      <c r="R24" s="123"/>
      <c r="S24" s="123"/>
      <c r="T24" s="123"/>
    </row>
    <row r="25" spans="1:20" ht="11.1" customHeight="1">
      <c r="A25" s="660"/>
      <c r="B25" s="661"/>
      <c r="C25" s="413" t="s">
        <v>112</v>
      </c>
      <c r="D25" s="122">
        <v>13</v>
      </c>
      <c r="E25" s="123">
        <v>349.07600000000002</v>
      </c>
      <c r="F25" s="122">
        <v>3729.4189999999999</v>
      </c>
      <c r="G25" s="125">
        <f>E25/$E$26</f>
        <v>1.1093180077241572E-2</v>
      </c>
      <c r="H25" s="125">
        <f t="shared" si="2"/>
        <v>-8.7654921147683973E-2</v>
      </c>
      <c r="I25" s="126">
        <v>382.61399999999998</v>
      </c>
      <c r="J25" s="142">
        <v>4086.7020000000002</v>
      </c>
      <c r="K25" s="483">
        <f>I25/$I$26</f>
        <v>1.3204858648316675E-2</v>
      </c>
      <c r="L25" s="123"/>
      <c r="M25" s="123"/>
      <c r="N25" s="123"/>
      <c r="O25" s="123"/>
      <c r="P25" s="123"/>
      <c r="Q25" s="123"/>
      <c r="R25" s="123"/>
      <c r="S25" s="123"/>
      <c r="T25" s="123"/>
    </row>
    <row r="26" spans="1:20" ht="11.1" customHeight="1">
      <c r="A26" s="660"/>
      <c r="B26" s="661"/>
      <c r="C26" s="375" t="s">
        <v>0</v>
      </c>
      <c r="D26" s="376">
        <v>104806</v>
      </c>
      <c r="E26" s="377">
        <v>31467.622230000001</v>
      </c>
      <c r="F26" s="376">
        <v>336169.35251</v>
      </c>
      <c r="G26" s="380">
        <f>SUM(G21:G25)</f>
        <v>1</v>
      </c>
      <c r="H26" s="380">
        <f t="shared" si="2"/>
        <v>8.6017509933712738E-2</v>
      </c>
      <c r="I26" s="381">
        <v>28975.243900000001</v>
      </c>
      <c r="J26" s="392">
        <v>309481.87640999997</v>
      </c>
      <c r="K26" s="484">
        <f>SUM(K21:K25)</f>
        <v>0.99999999999999989</v>
      </c>
    </row>
    <row r="27" spans="1:20" ht="11.1" customHeight="1">
      <c r="A27" s="662" t="str">
        <f>'3.1'!G6</f>
        <v>I. čtvrtletí</v>
      </c>
      <c r="B27" s="663"/>
      <c r="C27" s="413" t="s">
        <v>4</v>
      </c>
      <c r="D27" s="122">
        <f>D21</f>
        <v>93</v>
      </c>
      <c r="E27" s="123">
        <f>E9+E15+E21</f>
        <v>28455.472089999999</v>
      </c>
      <c r="F27" s="122">
        <f>F9+F15+F21</f>
        <v>304015.94923999999</v>
      </c>
      <c r="G27" s="125">
        <f>E27/$E$32</f>
        <v>0.27674675367995516</v>
      </c>
      <c r="H27" s="125">
        <f>(E27-I27)/I27</f>
        <v>-7.8496721581064258E-3</v>
      </c>
      <c r="I27" s="126">
        <f>I9+I15+I21</f>
        <v>28680.605440000003</v>
      </c>
      <c r="J27" s="142">
        <f>J9+J15+J21</f>
        <v>306724.74829999998</v>
      </c>
      <c r="K27" s="483">
        <f>I27/$I$32</f>
        <v>0.27148411904400166</v>
      </c>
    </row>
    <row r="28" spans="1:20" ht="11.1" customHeight="1">
      <c r="A28" s="660"/>
      <c r="B28" s="661"/>
      <c r="C28" s="413" t="s">
        <v>5</v>
      </c>
      <c r="D28" s="122">
        <f>D22</f>
        <v>313</v>
      </c>
      <c r="E28" s="123">
        <f t="shared" ref="E28:F28" si="3">E10+E16+E22</f>
        <v>13159.99797</v>
      </c>
      <c r="F28" s="122">
        <f t="shared" si="3"/>
        <v>140600.29795000001</v>
      </c>
      <c r="G28" s="125">
        <f>E28/$E$32</f>
        <v>0.12798897537574822</v>
      </c>
      <c r="H28" s="125">
        <f t="shared" ref="H28:H31" si="4">(E28-I28)/I28</f>
        <v>6.9149597123086713E-3</v>
      </c>
      <c r="I28" s="126">
        <f t="shared" ref="I28:J28" si="5">I10+I16+I22</f>
        <v>13069.62206</v>
      </c>
      <c r="J28" s="142">
        <f t="shared" si="5"/>
        <v>139781.11536</v>
      </c>
      <c r="K28" s="483">
        <f>I28/$I$32</f>
        <v>0.12371408402169176</v>
      </c>
    </row>
    <row r="29" spans="1:20" ht="11.1" customHeight="1">
      <c r="A29" s="660"/>
      <c r="B29" s="661"/>
      <c r="C29" s="413" t="s">
        <v>6</v>
      </c>
      <c r="D29" s="122">
        <f>D23</f>
        <v>9575</v>
      </c>
      <c r="E29" s="123">
        <f t="shared" ref="E29:F29" si="6">E11+E17+E23</f>
        <v>23242.891180000002</v>
      </c>
      <c r="F29" s="122">
        <f t="shared" si="6"/>
        <v>248326.21481</v>
      </c>
      <c r="G29" s="125">
        <f>E29/$E$32</f>
        <v>0.22605123752144587</v>
      </c>
      <c r="H29" s="125">
        <f t="shared" si="4"/>
        <v>-4.5003163520411608E-2</v>
      </c>
      <c r="I29" s="126">
        <f t="shared" ref="I29:J29" si="7">I11+I17+I23</f>
        <v>24338.186569999998</v>
      </c>
      <c r="J29" s="142">
        <f t="shared" si="7"/>
        <v>260354.08129999999</v>
      </c>
      <c r="K29" s="483">
        <f>I29/$I$32</f>
        <v>0.23037976495676799</v>
      </c>
    </row>
    <row r="30" spans="1:20" ht="11.1" customHeight="1">
      <c r="A30" s="660"/>
      <c r="B30" s="661"/>
      <c r="C30" s="413" t="s">
        <v>7</v>
      </c>
      <c r="D30" s="122">
        <f>D24</f>
        <v>94812</v>
      </c>
      <c r="E30" s="123">
        <f t="shared" ref="E30:F31" si="8">E12+E18+E24</f>
        <v>36862.463889999999</v>
      </c>
      <c r="F30" s="122">
        <f t="shared" si="8"/>
        <v>393838.34387999994</v>
      </c>
      <c r="G30" s="125">
        <f>E30/$E$32</f>
        <v>0.35850985644997158</v>
      </c>
      <c r="H30" s="125">
        <f t="shared" si="4"/>
        <v>-4.0670000121839349E-2</v>
      </c>
      <c r="I30" s="126">
        <f t="shared" ref="I30:J30" si="9">I12+I18+I24</f>
        <v>38425.217490000003</v>
      </c>
      <c r="J30" s="142">
        <f t="shared" si="9"/>
        <v>411048.85852000001</v>
      </c>
      <c r="K30" s="483">
        <f>I30/$I$32</f>
        <v>0.36372441094977159</v>
      </c>
    </row>
    <row r="31" spans="1:20" ht="11.1" customHeight="1">
      <c r="A31" s="660"/>
      <c r="B31" s="661"/>
      <c r="C31" s="413" t="s">
        <v>112</v>
      </c>
      <c r="D31" s="122">
        <f>D25</f>
        <v>13</v>
      </c>
      <c r="E31" s="123">
        <f>E13+E19+E25</f>
        <v>1100.5150000000001</v>
      </c>
      <c r="F31" s="122">
        <f t="shared" si="8"/>
        <v>11758</v>
      </c>
      <c r="G31" s="125">
        <f>E31/$E$32</f>
        <v>1.0703176972879241E-2</v>
      </c>
      <c r="H31" s="125">
        <f t="shared" si="4"/>
        <v>-2.6210981500472814E-2</v>
      </c>
      <c r="I31" s="126">
        <f>I13+I19+I25</f>
        <v>1130.1369999999999</v>
      </c>
      <c r="J31" s="142">
        <f t="shared" ref="J31" si="10">J13+J19+J25</f>
        <v>12086.134</v>
      </c>
      <c r="K31" s="483">
        <f>I31/$I$32</f>
        <v>1.0697621027766939E-2</v>
      </c>
    </row>
    <row r="32" spans="1:20" ht="11.1" customHeight="1">
      <c r="A32" s="660"/>
      <c r="B32" s="661"/>
      <c r="C32" s="375" t="s">
        <v>0</v>
      </c>
      <c r="D32" s="376">
        <f>SUM(D27:D31)</f>
        <v>104806</v>
      </c>
      <c r="E32" s="377">
        <f>SUM(E27:E31)</f>
        <v>102821.34013</v>
      </c>
      <c r="F32" s="376">
        <f>SUM(F27:F31)</f>
        <v>1098538.8058799999</v>
      </c>
      <c r="G32" s="380">
        <f>SUM(G27:G31)</f>
        <v>1</v>
      </c>
      <c r="H32" s="380">
        <f>(E32-I32)/I32</f>
        <v>-2.6716468642417144E-2</v>
      </c>
      <c r="I32" s="381">
        <f>SUM(I27:I31)</f>
        <v>105643.76856000001</v>
      </c>
      <c r="J32" s="392">
        <f>SUM(J27:J31)</f>
        <v>1129994.9374800001</v>
      </c>
      <c r="K32" s="484">
        <f>SUM(K27:K31)</f>
        <v>0.99999999999999989</v>
      </c>
    </row>
    <row r="33" spans="1:11" ht="9.9499999999999993" customHeight="1">
      <c r="A33" s="144"/>
      <c r="B33" s="145"/>
      <c r="C33" s="146"/>
      <c r="D33" s="112"/>
      <c r="E33" s="112"/>
      <c r="F33" s="112"/>
      <c r="G33" s="147"/>
      <c r="H33" s="148"/>
      <c r="I33" s="149"/>
      <c r="J33" s="149"/>
      <c r="K33" s="150"/>
    </row>
    <row r="34" spans="1:11" ht="12.95" customHeight="1">
      <c r="A34" s="713" t="s">
        <v>40</v>
      </c>
      <c r="B34" s="714"/>
      <c r="C34" s="714"/>
      <c r="D34" s="715"/>
      <c r="E34" s="340"/>
      <c r="F34" s="340"/>
      <c r="G34" s="341"/>
      <c r="H34" s="331"/>
      <c r="I34" s="342"/>
      <c r="J34" s="342"/>
      <c r="K34" s="485"/>
    </row>
    <row r="35" spans="1:11" ht="24.95" customHeight="1">
      <c r="A35" s="481"/>
      <c r="B35" s="334"/>
      <c r="C35" s="343"/>
      <c r="D35" s="344"/>
      <c r="E35" s="672">
        <f>'3.1'!D4</f>
        <v>2020</v>
      </c>
      <c r="F35" s="682"/>
      <c r="G35" s="683"/>
      <c r="H35" s="345"/>
      <c r="I35" s="675">
        <f>E35-1</f>
        <v>2019</v>
      </c>
      <c r="J35" s="684"/>
      <c r="K35" s="684"/>
    </row>
    <row r="36" spans="1:11" ht="24.95" customHeight="1">
      <c r="A36" s="481"/>
      <c r="B36" s="334"/>
      <c r="C36" s="335"/>
      <c r="D36" s="336"/>
      <c r="E36" s="667" t="s">
        <v>67</v>
      </c>
      <c r="F36" s="668"/>
      <c r="G36" s="716" t="s">
        <v>37</v>
      </c>
      <c r="H36" s="709" t="s">
        <v>299</v>
      </c>
      <c r="I36" s="665" t="s">
        <v>67</v>
      </c>
      <c r="J36" s="711"/>
      <c r="K36" s="680" t="s">
        <v>37</v>
      </c>
    </row>
    <row r="37" spans="1:11" ht="24.95" customHeight="1">
      <c r="A37" s="481"/>
      <c r="B37" s="337"/>
      <c r="C37" s="337"/>
      <c r="D37" s="693" t="s">
        <v>226</v>
      </c>
      <c r="E37" s="667"/>
      <c r="F37" s="669"/>
      <c r="G37" s="650"/>
      <c r="H37" s="709"/>
      <c r="I37" s="665"/>
      <c r="J37" s="712"/>
      <c r="K37" s="681"/>
    </row>
    <row r="38" spans="1:11" ht="15" customHeight="1">
      <c r="A38" s="708" t="s">
        <v>225</v>
      </c>
      <c r="B38" s="708"/>
      <c r="C38" s="417" t="s">
        <v>252</v>
      </c>
      <c r="D38" s="694"/>
      <c r="E38" s="416" t="s">
        <v>294</v>
      </c>
      <c r="F38" s="414" t="s">
        <v>289</v>
      </c>
      <c r="G38" s="415" t="s">
        <v>295</v>
      </c>
      <c r="H38" s="710"/>
      <c r="I38" s="338" t="s">
        <v>296</v>
      </c>
      <c r="J38" s="339" t="s">
        <v>289</v>
      </c>
      <c r="K38" s="338" t="s">
        <v>295</v>
      </c>
    </row>
    <row r="39" spans="1:11" ht="11.1" customHeight="1">
      <c r="A39" s="654" t="str">
        <f>'3.1'!D6</f>
        <v>Leden</v>
      </c>
      <c r="B39" s="655"/>
      <c r="C39" s="413" t="s">
        <v>4</v>
      </c>
      <c r="D39" s="127">
        <v>199</v>
      </c>
      <c r="E39" s="123">
        <v>53777.894999999997</v>
      </c>
      <c r="F39" s="127">
        <v>573515.93657000014</v>
      </c>
      <c r="G39" s="129">
        <f>E39/$E$44</f>
        <v>0.32240944244604314</v>
      </c>
      <c r="H39" s="129">
        <f>(E39-I39)/I39</f>
        <v>-8.8143394233032399E-2</v>
      </c>
      <c r="I39" s="126">
        <v>58976.262999999999</v>
      </c>
      <c r="J39" s="143">
        <v>630539.74062999978</v>
      </c>
      <c r="K39" s="482">
        <f>I39/$I$44</f>
        <v>0.32884601080275738</v>
      </c>
    </row>
    <row r="40" spans="1:11" ht="11.1" customHeight="1">
      <c r="A40" s="656"/>
      <c r="B40" s="657"/>
      <c r="C40" s="413" t="s">
        <v>5</v>
      </c>
      <c r="D40" s="122">
        <v>850</v>
      </c>
      <c r="E40" s="123">
        <v>17741.440000000002</v>
      </c>
      <c r="F40" s="122">
        <v>189204.18466999961</v>
      </c>
      <c r="G40" s="125">
        <f t="shared" ref="G40:G41" si="11">E40/$E$44</f>
        <v>0.10636354916067148</v>
      </c>
      <c r="H40" s="125">
        <f>(E40-I40)/I40</f>
        <v>-3.7441516704106788E-2</v>
      </c>
      <c r="I40" s="126">
        <v>18431.544999999998</v>
      </c>
      <c r="J40" s="142">
        <v>197058.85408000008</v>
      </c>
      <c r="K40" s="483">
        <f t="shared" ref="K40:K43" si="12">I40/$I$44</f>
        <v>0.10277253487867667</v>
      </c>
    </row>
    <row r="41" spans="1:11" ht="11.1" customHeight="1">
      <c r="A41" s="656"/>
      <c r="B41" s="657"/>
      <c r="C41" s="413" t="s">
        <v>6</v>
      </c>
      <c r="D41" s="122">
        <v>24715</v>
      </c>
      <c r="E41" s="123">
        <v>26725.757000000001</v>
      </c>
      <c r="F41" s="122">
        <v>285017.41149000003</v>
      </c>
      <c r="G41" s="125">
        <f t="shared" si="11"/>
        <v>0.16022636091127099</v>
      </c>
      <c r="H41" s="125">
        <f t="shared" ref="H41:H43" si="13">(E41-I41)/I41</f>
        <v>-0.18748618233600908</v>
      </c>
      <c r="I41" s="126">
        <v>32892.68</v>
      </c>
      <c r="J41" s="142">
        <v>351669.33476</v>
      </c>
      <c r="K41" s="483">
        <f t="shared" si="12"/>
        <v>0.18340644273462431</v>
      </c>
    </row>
    <row r="42" spans="1:11" ht="11.1" customHeight="1">
      <c r="A42" s="656"/>
      <c r="B42" s="657"/>
      <c r="C42" s="413" t="s">
        <v>7</v>
      </c>
      <c r="D42" s="122">
        <v>360233</v>
      </c>
      <c r="E42" s="123">
        <v>67389.7</v>
      </c>
      <c r="F42" s="122">
        <v>718680.1</v>
      </c>
      <c r="G42" s="125">
        <f>E42/$E$44</f>
        <v>0.40401498800959229</v>
      </c>
      <c r="H42" s="125">
        <f t="shared" si="13"/>
        <v>-7.6879128516694562E-3</v>
      </c>
      <c r="I42" s="126">
        <v>67911.8</v>
      </c>
      <c r="J42" s="142">
        <v>726073.1</v>
      </c>
      <c r="K42" s="483">
        <f t="shared" si="12"/>
        <v>0.37866971185398268</v>
      </c>
    </row>
    <row r="43" spans="1:11" ht="11.1" customHeight="1">
      <c r="A43" s="656"/>
      <c r="B43" s="657"/>
      <c r="C43" s="413" t="s">
        <v>112</v>
      </c>
      <c r="D43" s="122">
        <v>27</v>
      </c>
      <c r="E43" s="123">
        <v>1165.2080000000001</v>
      </c>
      <c r="F43" s="122">
        <v>12426.3902</v>
      </c>
      <c r="G43" s="125">
        <f>E43/$E$44</f>
        <v>6.9856594724220632E-3</v>
      </c>
      <c r="H43" s="125">
        <f t="shared" si="13"/>
        <v>3.0417080823337734E-2</v>
      </c>
      <c r="I43" s="126">
        <v>1130.8119999999999</v>
      </c>
      <c r="J43" s="142">
        <v>12089.973749999999</v>
      </c>
      <c r="K43" s="483">
        <f t="shared" si="12"/>
        <v>6.3052997299589434E-3</v>
      </c>
    </row>
    <row r="44" spans="1:11" ht="11.1" customHeight="1">
      <c r="A44" s="658"/>
      <c r="B44" s="659"/>
      <c r="C44" s="375" t="s">
        <v>0</v>
      </c>
      <c r="D44" s="376">
        <v>386024</v>
      </c>
      <c r="E44" s="377">
        <v>166800</v>
      </c>
      <c r="F44" s="376">
        <v>1778844.0229299997</v>
      </c>
      <c r="G44" s="380">
        <f>SUM(G39:G43)</f>
        <v>1</v>
      </c>
      <c r="H44" s="380">
        <f>(E44-I44)/I44</f>
        <v>-6.9939127850472113E-2</v>
      </c>
      <c r="I44" s="381">
        <v>179343.1</v>
      </c>
      <c r="J44" s="392">
        <v>1917431.0032199998</v>
      </c>
      <c r="K44" s="484">
        <f>SUM(K39:K43)</f>
        <v>1</v>
      </c>
    </row>
    <row r="45" spans="1:11" ht="11.1" customHeight="1">
      <c r="A45" s="654" t="str">
        <f>'3.1'!E6</f>
        <v>Únor</v>
      </c>
      <c r="B45" s="655"/>
      <c r="C45" s="413" t="s">
        <v>4</v>
      </c>
      <c r="D45" s="127">
        <v>199</v>
      </c>
      <c r="E45" s="123">
        <v>42704.810000000005</v>
      </c>
      <c r="F45" s="127">
        <v>455493.93711999984</v>
      </c>
      <c r="G45" s="129">
        <f>E45/$E$50</f>
        <v>0.33104606525911712</v>
      </c>
      <c r="H45" s="129">
        <f>(E45-I45)/I45</f>
        <v>-4.9441102046897042E-2</v>
      </c>
      <c r="I45" s="126">
        <v>44926.001000000004</v>
      </c>
      <c r="J45" s="143">
        <v>479968.83138999995</v>
      </c>
      <c r="K45" s="482">
        <f>I45/$I$50</f>
        <v>0.32678874024201837</v>
      </c>
    </row>
    <row r="46" spans="1:11" ht="11.1" customHeight="1">
      <c r="A46" s="656"/>
      <c r="B46" s="657"/>
      <c r="C46" s="413" t="s">
        <v>5</v>
      </c>
      <c r="D46" s="122">
        <v>852</v>
      </c>
      <c r="E46" s="123">
        <v>13141.703</v>
      </c>
      <c r="F46" s="122">
        <v>140170.66090999989</v>
      </c>
      <c r="G46" s="125">
        <f t="shared" ref="G46:G48" si="14">E46/$E$50</f>
        <v>0.10187398255498466</v>
      </c>
      <c r="H46" s="125">
        <f>(E46-I46)/I46</f>
        <v>-3.1746994236620335E-2</v>
      </c>
      <c r="I46" s="126">
        <v>13572.591999999999</v>
      </c>
      <c r="J46" s="142">
        <v>145004.40805999984</v>
      </c>
      <c r="K46" s="483">
        <f t="shared" ref="K46:K49" si="15">I46/$I$50</f>
        <v>9.8726130587471969E-2</v>
      </c>
    </row>
    <row r="47" spans="1:11" ht="11.1" customHeight="1">
      <c r="A47" s="656"/>
      <c r="B47" s="657"/>
      <c r="C47" s="413" t="s">
        <v>6</v>
      </c>
      <c r="D47" s="122">
        <v>24691</v>
      </c>
      <c r="E47" s="123">
        <v>19852.037999999997</v>
      </c>
      <c r="F47" s="122">
        <v>211744.17574000001</v>
      </c>
      <c r="G47" s="125">
        <f t="shared" si="14"/>
        <v>0.15389224462711509</v>
      </c>
      <c r="H47" s="125">
        <f t="shared" ref="H47:H49" si="16">(E47-I47)/I47</f>
        <v>-8.3005108268888281E-2</v>
      </c>
      <c r="I47" s="126">
        <v>21649.017</v>
      </c>
      <c r="J47" s="142">
        <v>231289.95517</v>
      </c>
      <c r="K47" s="483">
        <f t="shared" si="15"/>
        <v>0.15747350833447293</v>
      </c>
    </row>
    <row r="48" spans="1:11" ht="11.1" customHeight="1">
      <c r="A48" s="656"/>
      <c r="B48" s="657"/>
      <c r="C48" s="413" t="s">
        <v>7</v>
      </c>
      <c r="D48" s="122">
        <v>360068</v>
      </c>
      <c r="E48" s="123">
        <v>52199.5</v>
      </c>
      <c r="F48" s="122">
        <v>556765.1</v>
      </c>
      <c r="G48" s="125">
        <f t="shared" si="14"/>
        <v>0.40464854154586521</v>
      </c>
      <c r="H48" s="125">
        <f t="shared" si="16"/>
        <v>-7.30882261544335E-2</v>
      </c>
      <c r="I48" s="126">
        <v>56315.5</v>
      </c>
      <c r="J48" s="142">
        <v>601653.4</v>
      </c>
      <c r="K48" s="483">
        <f t="shared" si="15"/>
        <v>0.40963519769096263</v>
      </c>
    </row>
    <row r="49" spans="1:11" ht="11.1" customHeight="1">
      <c r="A49" s="656"/>
      <c r="B49" s="657"/>
      <c r="C49" s="413" t="s">
        <v>112</v>
      </c>
      <c r="D49" s="122">
        <v>27</v>
      </c>
      <c r="E49" s="123">
        <v>1101.549</v>
      </c>
      <c r="F49" s="122">
        <v>11749.2328</v>
      </c>
      <c r="G49" s="125">
        <f>E49/$E$50</f>
        <v>8.539166012917869E-3</v>
      </c>
      <c r="H49" s="125">
        <f t="shared" si="16"/>
        <v>8.6243824512617168E-2</v>
      </c>
      <c r="I49" s="126">
        <v>1014.09</v>
      </c>
      <c r="J49" s="142">
        <v>10837.744530000002</v>
      </c>
      <c r="K49" s="483">
        <f t="shared" si="15"/>
        <v>7.3764231450742391E-3</v>
      </c>
    </row>
    <row r="50" spans="1:11" ht="11.1" customHeight="1">
      <c r="A50" s="658"/>
      <c r="B50" s="659"/>
      <c r="C50" s="375" t="s">
        <v>0</v>
      </c>
      <c r="D50" s="376">
        <v>385837</v>
      </c>
      <c r="E50" s="377">
        <v>128999.6</v>
      </c>
      <c r="F50" s="376">
        <v>1375923.1065699998</v>
      </c>
      <c r="G50" s="380">
        <f>SUM(G45:G49)</f>
        <v>0.99999999999999989</v>
      </c>
      <c r="H50" s="380">
        <f t="shared" ref="H50" si="17">(E50-I50)/I50</f>
        <v>-6.1665497988029852E-2</v>
      </c>
      <c r="I50" s="381">
        <v>137477.19999999998</v>
      </c>
      <c r="J50" s="392">
        <v>1468754.3391499997</v>
      </c>
      <c r="K50" s="484">
        <f>SUM(K45:K49)</f>
        <v>1</v>
      </c>
    </row>
    <row r="51" spans="1:11" ht="11.1" customHeight="1">
      <c r="A51" s="660" t="str">
        <f>'3.1'!F6</f>
        <v>Březen</v>
      </c>
      <c r="B51" s="661"/>
      <c r="C51" s="412" t="s">
        <v>4</v>
      </c>
      <c r="D51" s="127">
        <v>199</v>
      </c>
      <c r="E51" s="279">
        <v>41210.905999999995</v>
      </c>
      <c r="F51" s="127">
        <v>439611.26945999992</v>
      </c>
      <c r="G51" s="129">
        <f>E51/$E$56</f>
        <v>0.34460765679470912</v>
      </c>
      <c r="H51" s="129">
        <f>(E51-I51)/I51</f>
        <v>-5.0865972080607648E-3</v>
      </c>
      <c r="I51" s="561">
        <v>41421.601000000002</v>
      </c>
      <c r="J51" s="143">
        <v>441433.48197999998</v>
      </c>
      <c r="K51" s="482">
        <f>I51/$I$56</f>
        <v>0.36092254755114545</v>
      </c>
    </row>
    <row r="52" spans="1:11" ht="11.1" customHeight="1">
      <c r="A52" s="660"/>
      <c r="B52" s="661"/>
      <c r="C52" s="413" t="s">
        <v>5</v>
      </c>
      <c r="D52" s="122">
        <v>832</v>
      </c>
      <c r="E52" s="123">
        <v>12096.462000000001</v>
      </c>
      <c r="F52" s="122">
        <v>129037.62851999993</v>
      </c>
      <c r="G52" s="125">
        <f t="shared" ref="G52:G55" si="18">E52/$E$56</f>
        <v>0.10115122014852675</v>
      </c>
      <c r="H52" s="125">
        <f t="shared" ref="H52:H55" si="19">(E52-I52)/I52</f>
        <v>5.3754589093220402E-2</v>
      </c>
      <c r="I52" s="126">
        <v>11479.392</v>
      </c>
      <c r="J52" s="142">
        <v>121886.51267000019</v>
      </c>
      <c r="K52" s="483">
        <f t="shared" ref="K52:K55" si="20">I52/$I$56</f>
        <v>0.10002441491767154</v>
      </c>
    </row>
    <row r="53" spans="1:11" ht="11.1" customHeight="1">
      <c r="A53" s="660"/>
      <c r="B53" s="661"/>
      <c r="C53" s="413" t="s">
        <v>6</v>
      </c>
      <c r="D53" s="122">
        <v>24696</v>
      </c>
      <c r="E53" s="123">
        <v>18587.737000000001</v>
      </c>
      <c r="F53" s="122">
        <v>198281.85619999998</v>
      </c>
      <c r="G53" s="125">
        <f t="shared" si="18"/>
        <v>0.15543158630597245</v>
      </c>
      <c r="H53" s="125">
        <f t="shared" si="19"/>
        <v>0.10394730293448193</v>
      </c>
      <c r="I53" s="126">
        <v>16837.521999999997</v>
      </c>
      <c r="J53" s="142">
        <v>179699.62906000001</v>
      </c>
      <c r="K53" s="483">
        <f t="shared" si="20"/>
        <v>0.1467118891587135</v>
      </c>
    </row>
    <row r="54" spans="1:11" ht="11.1" customHeight="1">
      <c r="A54" s="660"/>
      <c r="B54" s="661"/>
      <c r="C54" s="413" t="s">
        <v>7</v>
      </c>
      <c r="D54" s="122">
        <v>359964</v>
      </c>
      <c r="E54" s="123">
        <v>46633.3</v>
      </c>
      <c r="F54" s="122">
        <v>497454.7</v>
      </c>
      <c r="G54" s="125">
        <f t="shared" si="18"/>
        <v>0.38994998657890978</v>
      </c>
      <c r="H54" s="125">
        <f t="shared" si="19"/>
        <v>5.96622863726122E-2</v>
      </c>
      <c r="I54" s="126">
        <v>44007.7</v>
      </c>
      <c r="J54" s="142">
        <v>469675.2</v>
      </c>
      <c r="K54" s="483">
        <f t="shared" si="20"/>
        <v>0.38345623569370346</v>
      </c>
    </row>
    <row r="55" spans="1:11" ht="11.1" customHeight="1">
      <c r="A55" s="660"/>
      <c r="B55" s="661"/>
      <c r="C55" s="413" t="s">
        <v>112</v>
      </c>
      <c r="D55" s="122">
        <v>27</v>
      </c>
      <c r="E55" s="123">
        <v>1059.4949999999999</v>
      </c>
      <c r="F55" s="122">
        <v>11302.027629999999</v>
      </c>
      <c r="G55" s="125">
        <f t="shared" si="18"/>
        <v>8.8595501718819383E-3</v>
      </c>
      <c r="H55" s="125">
        <f t="shared" si="19"/>
        <v>3.9041468688859743E-2</v>
      </c>
      <c r="I55" s="126">
        <v>1019.6849999999999</v>
      </c>
      <c r="J55" s="142">
        <v>12152.507</v>
      </c>
      <c r="K55" s="483">
        <f t="shared" si="20"/>
        <v>8.8849126787660798E-3</v>
      </c>
    </row>
    <row r="56" spans="1:11" ht="11.1" customHeight="1">
      <c r="A56" s="660"/>
      <c r="B56" s="661"/>
      <c r="C56" s="375" t="s">
        <v>0</v>
      </c>
      <c r="D56" s="376">
        <v>385718</v>
      </c>
      <c r="E56" s="377">
        <v>119587.9</v>
      </c>
      <c r="F56" s="376">
        <v>1275687.4818099998</v>
      </c>
      <c r="G56" s="380">
        <f>SUM(G51:G55)</f>
        <v>1</v>
      </c>
      <c r="H56" s="380">
        <f t="shared" ref="H56" si="21">(E56-I56)/I56</f>
        <v>4.2015964672433188E-2</v>
      </c>
      <c r="I56" s="381">
        <v>114765.9</v>
      </c>
      <c r="J56" s="392">
        <v>1224847.3307100001</v>
      </c>
      <c r="K56" s="484">
        <f>SUM(K51:K55)</f>
        <v>1</v>
      </c>
    </row>
    <row r="57" spans="1:11" ht="11.1" customHeight="1">
      <c r="A57" s="662" t="str">
        <f>'3.1'!G6</f>
        <v>I. čtvrtletí</v>
      </c>
      <c r="B57" s="663"/>
      <c r="C57" s="413" t="s">
        <v>4</v>
      </c>
      <c r="D57" s="122">
        <f>D51</f>
        <v>199</v>
      </c>
      <c r="E57" s="123">
        <f>E39+E45+E51</f>
        <v>137693.611</v>
      </c>
      <c r="F57" s="122">
        <f>F39+F45+F51</f>
        <v>1468621.1431499999</v>
      </c>
      <c r="G57" s="125">
        <f>E57/$E$62</f>
        <v>0.33148231711353859</v>
      </c>
      <c r="H57" s="125">
        <f>(E57-I57)/I57</f>
        <v>-5.250516836997135E-2</v>
      </c>
      <c r="I57" s="126">
        <f>I39+I45+I51</f>
        <v>145323.86499999999</v>
      </c>
      <c r="J57" s="142">
        <f>J39+J45+J51</f>
        <v>1551942.0539999998</v>
      </c>
      <c r="K57" s="483">
        <f>I57/$I$62</f>
        <v>0.33672037011378031</v>
      </c>
    </row>
    <row r="58" spans="1:11" ht="11.1" customHeight="1">
      <c r="A58" s="660"/>
      <c r="B58" s="661"/>
      <c r="C58" s="413" t="s">
        <v>5</v>
      </c>
      <c r="D58" s="122">
        <f>D52</f>
        <v>832</v>
      </c>
      <c r="E58" s="123">
        <f t="shared" ref="E58:F58" si="22">E40+E46+E52</f>
        <v>42979.605000000003</v>
      </c>
      <c r="F58" s="122">
        <f t="shared" si="22"/>
        <v>458412.47409999941</v>
      </c>
      <c r="G58" s="125">
        <f t="shared" ref="G58:G61" si="23">E58/$E$62</f>
        <v>0.10346870091179923</v>
      </c>
      <c r="H58" s="125">
        <f t="shared" ref="H58:H61" si="24">(E58-I58)/I58</f>
        <v>-1.1588847814076724E-2</v>
      </c>
      <c r="I58" s="126">
        <f t="shared" ref="I58:J59" si="25">I40+I46+I52</f>
        <v>43483.528999999995</v>
      </c>
      <c r="J58" s="142">
        <f t="shared" si="25"/>
        <v>463949.77481000009</v>
      </c>
      <c r="K58" s="483">
        <f t="shared" ref="K58:K61" si="26">I58/$I$62</f>
        <v>0.10075282527569232</v>
      </c>
    </row>
    <row r="59" spans="1:11" ht="11.1" customHeight="1">
      <c r="A59" s="660"/>
      <c r="B59" s="661"/>
      <c r="C59" s="413" t="s">
        <v>6</v>
      </c>
      <c r="D59" s="122">
        <f>D53</f>
        <v>24696</v>
      </c>
      <c r="E59" s="123">
        <f>E41+E47+E53</f>
        <v>65165.531999999999</v>
      </c>
      <c r="F59" s="122">
        <f t="shared" ref="F59" si="27">F41+F47+F53</f>
        <v>695043.44342999998</v>
      </c>
      <c r="G59" s="125">
        <f t="shared" si="23"/>
        <v>0.15687889500767355</v>
      </c>
      <c r="H59" s="125">
        <f t="shared" si="24"/>
        <v>-8.7051765024215216E-2</v>
      </c>
      <c r="I59" s="126">
        <f>I41+I47+I53</f>
        <v>71379.218999999997</v>
      </c>
      <c r="J59" s="142">
        <f t="shared" si="25"/>
        <v>762658.91898999992</v>
      </c>
      <c r="K59" s="483">
        <f t="shared" si="26"/>
        <v>0.16538809396593313</v>
      </c>
    </row>
    <row r="60" spans="1:11" ht="11.1" customHeight="1">
      <c r="A60" s="660"/>
      <c r="B60" s="661"/>
      <c r="C60" s="413" t="s">
        <v>7</v>
      </c>
      <c r="D60" s="122">
        <f>D54</f>
        <v>359964</v>
      </c>
      <c r="E60" s="123">
        <f t="shared" ref="E60:F60" si="28">E42+E48+E54</f>
        <v>166222.5</v>
      </c>
      <c r="F60" s="122">
        <f t="shared" si="28"/>
        <v>1772899.9</v>
      </c>
      <c r="G60" s="125">
        <f t="shared" si="23"/>
        <v>0.4001624988715356</v>
      </c>
      <c r="H60" s="125">
        <f t="shared" si="24"/>
        <v>-1.1962433500757869E-2</v>
      </c>
      <c r="I60" s="126">
        <f t="shared" ref="I60:J61" si="29">I42+I48+I54</f>
        <v>168235</v>
      </c>
      <c r="J60" s="142">
        <f t="shared" si="29"/>
        <v>1797401.7</v>
      </c>
      <c r="K60" s="483">
        <f t="shared" si="26"/>
        <v>0.3898062542314838</v>
      </c>
    </row>
    <row r="61" spans="1:11" ht="11.1" customHeight="1">
      <c r="A61" s="660"/>
      <c r="B61" s="661"/>
      <c r="C61" s="413" t="s">
        <v>112</v>
      </c>
      <c r="D61" s="122">
        <f>D55</f>
        <v>27</v>
      </c>
      <c r="E61" s="123">
        <f>E43+E49+E55</f>
        <v>3326.252</v>
      </c>
      <c r="F61" s="122">
        <f t="shared" ref="F61" si="30">F43+F49+F55</f>
        <v>35477.650629999996</v>
      </c>
      <c r="G61" s="125">
        <f t="shared" si="23"/>
        <v>8.0075880954530408E-3</v>
      </c>
      <c r="H61" s="125">
        <f t="shared" si="24"/>
        <v>5.1085655094961831E-2</v>
      </c>
      <c r="I61" s="126">
        <f>I43+I49+I55</f>
        <v>3164.587</v>
      </c>
      <c r="J61" s="142">
        <f t="shared" si="29"/>
        <v>35080.225279999999</v>
      </c>
      <c r="K61" s="483">
        <f t="shared" si="26"/>
        <v>7.3324564131105217E-3</v>
      </c>
    </row>
    <row r="62" spans="1:11" ht="11.1" customHeight="1">
      <c r="A62" s="660"/>
      <c r="B62" s="661"/>
      <c r="C62" s="375" t="s">
        <v>0</v>
      </c>
      <c r="D62" s="376">
        <f>SUM(D57:D61)</f>
        <v>385718</v>
      </c>
      <c r="E62" s="377">
        <f>SUM(E57:E61)</f>
        <v>415387.5</v>
      </c>
      <c r="F62" s="376">
        <f>SUM(F57:F61)</f>
        <v>4430454.6113099987</v>
      </c>
      <c r="G62" s="380">
        <f>SUM(G57:G61)</f>
        <v>0.99999999999999989</v>
      </c>
      <c r="H62" s="380">
        <f>(E62-I62)/I62</f>
        <v>-3.7532942434211188E-2</v>
      </c>
      <c r="I62" s="381">
        <f>SUM(I57:I61)</f>
        <v>431586.19999999995</v>
      </c>
      <c r="J62" s="392">
        <f>SUM(J57:J61)</f>
        <v>4611032.6730800001</v>
      </c>
      <c r="K62" s="484">
        <f>SUM(K57:K61)</f>
        <v>1</v>
      </c>
    </row>
    <row r="63" spans="1:11" ht="15" customHeight="1">
      <c r="A63" s="121"/>
      <c r="B63" s="121"/>
      <c r="C63" s="121"/>
      <c r="D63" s="121"/>
      <c r="E63" s="121"/>
      <c r="F63" s="121"/>
      <c r="G63" s="121"/>
      <c r="H63" s="121"/>
      <c r="I63" s="121"/>
      <c r="J63" s="121"/>
      <c r="K63" s="121"/>
    </row>
    <row r="64" spans="1:11" ht="15" customHeight="1">
      <c r="A64" s="121"/>
      <c r="B64" s="121"/>
      <c r="C64" s="121"/>
      <c r="D64" s="121"/>
      <c r="E64" s="121"/>
      <c r="F64" s="121"/>
      <c r="G64" s="121"/>
      <c r="H64" s="121"/>
      <c r="I64" s="121"/>
      <c r="J64" s="121"/>
      <c r="K64" s="121"/>
    </row>
    <row r="65" spans="1:11" ht="15" customHeight="1">
      <c r="A65" s="121"/>
      <c r="B65" s="121"/>
      <c r="C65" s="121"/>
      <c r="D65" s="121"/>
      <c r="E65" s="121"/>
      <c r="F65" s="121"/>
      <c r="G65" s="121"/>
      <c r="H65" s="121"/>
      <c r="I65" s="121"/>
      <c r="J65" s="121"/>
      <c r="K65" s="121"/>
    </row>
    <row r="66" spans="1:11" ht="15" customHeight="1">
      <c r="A66" s="121"/>
      <c r="B66" s="121"/>
      <c r="C66" s="121"/>
      <c r="D66" s="121"/>
      <c r="E66" s="121"/>
      <c r="F66" s="121"/>
      <c r="G66" s="121"/>
      <c r="H66" s="121"/>
      <c r="I66" s="121"/>
      <c r="J66" s="121"/>
      <c r="K66" s="121"/>
    </row>
    <row r="67" spans="1:11" ht="15" customHeight="1">
      <c r="A67" s="121"/>
      <c r="B67" s="121"/>
      <c r="C67" s="121"/>
      <c r="D67" s="121"/>
      <c r="E67" s="121"/>
      <c r="F67" s="121"/>
      <c r="G67" s="121"/>
      <c r="H67" s="121"/>
      <c r="I67" s="121"/>
      <c r="J67" s="121"/>
      <c r="K67" s="121"/>
    </row>
    <row r="68" spans="1:11" ht="15" customHeight="1">
      <c r="A68" s="121"/>
      <c r="B68" s="121"/>
      <c r="C68" s="121"/>
      <c r="D68" s="121"/>
      <c r="E68" s="121"/>
      <c r="F68" s="121"/>
      <c r="G68" s="121"/>
      <c r="H68" s="121"/>
      <c r="I68" s="121"/>
      <c r="J68" s="121"/>
      <c r="K68" s="121"/>
    </row>
    <row r="69" spans="1:11" ht="15" customHeight="1">
      <c r="A69" s="121"/>
      <c r="B69" s="121"/>
      <c r="C69" s="121"/>
      <c r="D69" s="121"/>
      <c r="E69" s="121"/>
      <c r="F69" s="121"/>
      <c r="G69" s="121"/>
      <c r="H69" s="121"/>
      <c r="I69" s="121"/>
      <c r="J69" s="121"/>
      <c r="K69" s="121"/>
    </row>
    <row r="70" spans="1:11" ht="15" customHeight="1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</row>
    <row r="71" spans="1:11" ht="15" customHeight="1">
      <c r="A71" s="121"/>
      <c r="B71" s="121"/>
      <c r="C71" s="121"/>
      <c r="D71" s="121"/>
      <c r="E71" s="121"/>
      <c r="F71" s="121"/>
      <c r="G71" s="121"/>
      <c r="H71" s="121"/>
      <c r="I71" s="121"/>
      <c r="J71" s="121"/>
      <c r="K71" s="121"/>
    </row>
    <row r="72" spans="1:11" ht="15" customHeight="1">
      <c r="A72" s="121"/>
      <c r="B72" s="121"/>
      <c r="C72" s="121"/>
      <c r="D72" s="121"/>
      <c r="E72" s="121"/>
      <c r="F72" s="121"/>
      <c r="G72" s="121"/>
      <c r="H72" s="121"/>
      <c r="I72" s="121"/>
      <c r="J72" s="121"/>
      <c r="K72" s="121"/>
    </row>
    <row r="73" spans="1:11" ht="15" customHeight="1">
      <c r="A73" s="121"/>
      <c r="B73" s="121"/>
      <c r="C73" s="121"/>
      <c r="D73" s="121"/>
      <c r="E73" s="121"/>
      <c r="F73" s="121"/>
      <c r="G73" s="121"/>
      <c r="H73" s="121"/>
      <c r="I73" s="121"/>
      <c r="J73" s="121"/>
      <c r="K73" s="121"/>
    </row>
    <row r="74" spans="1:11" ht="15" customHeight="1">
      <c r="A74" s="121"/>
      <c r="B74" s="121"/>
      <c r="C74" s="121"/>
      <c r="D74" s="121"/>
      <c r="E74" s="121"/>
      <c r="F74" s="121"/>
      <c r="G74" s="121"/>
      <c r="H74" s="121"/>
      <c r="I74" s="121"/>
      <c r="J74" s="121"/>
      <c r="K74" s="121"/>
    </row>
    <row r="75" spans="1:11" ht="15" customHeight="1">
      <c r="A75" s="121"/>
      <c r="B75" s="121"/>
      <c r="C75" s="121"/>
      <c r="D75" s="121"/>
      <c r="E75" s="121"/>
      <c r="F75" s="121"/>
      <c r="G75" s="121"/>
      <c r="H75" s="121"/>
      <c r="I75" s="121"/>
      <c r="J75" s="121"/>
      <c r="K75" s="121"/>
    </row>
    <row r="76" spans="1:11" ht="15" customHeight="1">
      <c r="A76" s="121"/>
      <c r="B76" s="121"/>
      <c r="C76" s="121"/>
      <c r="D76" s="121"/>
      <c r="E76" s="121"/>
      <c r="F76" s="121"/>
      <c r="G76" s="121"/>
      <c r="H76" s="121"/>
      <c r="I76" s="121"/>
      <c r="J76" s="121"/>
      <c r="K76" s="121"/>
    </row>
    <row r="77" spans="1:11" ht="15" customHeight="1">
      <c r="A77" s="121"/>
      <c r="B77" s="121"/>
      <c r="C77" s="121"/>
      <c r="D77" s="121"/>
      <c r="E77" s="121"/>
      <c r="F77" s="121"/>
      <c r="G77" s="121"/>
      <c r="H77" s="121"/>
      <c r="I77" s="121"/>
      <c r="J77" s="121"/>
      <c r="K77" s="121"/>
    </row>
    <row r="78" spans="1:11" ht="15" customHeight="1">
      <c r="A78" s="121"/>
      <c r="B78" s="121"/>
      <c r="C78" s="121"/>
      <c r="D78" s="121"/>
      <c r="E78" s="121"/>
      <c r="F78" s="121"/>
      <c r="G78" s="121"/>
      <c r="H78" s="121"/>
      <c r="I78" s="121"/>
      <c r="J78" s="121"/>
      <c r="K78" s="121"/>
    </row>
    <row r="79" spans="1:11" ht="15" customHeight="1">
      <c r="A79" s="121"/>
      <c r="B79" s="121"/>
      <c r="C79" s="121"/>
      <c r="D79" s="121"/>
      <c r="E79" s="121"/>
      <c r="F79" s="121"/>
      <c r="G79" s="121"/>
      <c r="H79" s="121"/>
      <c r="I79" s="121"/>
      <c r="J79" s="121"/>
      <c r="K79" s="121"/>
    </row>
    <row r="80" spans="1:11" ht="15" customHeight="1">
      <c r="A80" s="121"/>
      <c r="B80" s="121"/>
      <c r="C80" s="121"/>
      <c r="D80" s="121"/>
      <c r="E80" s="121"/>
      <c r="F80" s="121"/>
      <c r="G80" s="121"/>
      <c r="H80" s="121"/>
      <c r="I80" s="121"/>
      <c r="J80" s="121"/>
      <c r="K80" s="121"/>
    </row>
    <row r="81" spans="1:11" ht="15" customHeight="1">
      <c r="A81" s="121"/>
      <c r="B81" s="121"/>
      <c r="C81" s="121"/>
      <c r="D81" s="121"/>
      <c r="E81" s="121"/>
      <c r="F81" s="121"/>
      <c r="G81" s="121"/>
      <c r="H81" s="121"/>
      <c r="I81" s="121"/>
      <c r="J81" s="121"/>
      <c r="K81" s="121"/>
    </row>
    <row r="82" spans="1:11" ht="15" customHeight="1">
      <c r="A82" s="121"/>
      <c r="B82" s="121"/>
      <c r="C82" s="121"/>
      <c r="D82" s="121"/>
      <c r="E82" s="121"/>
      <c r="F82" s="121"/>
      <c r="G82" s="121"/>
      <c r="H82" s="121"/>
      <c r="I82" s="121"/>
      <c r="J82" s="121"/>
      <c r="K82" s="121"/>
    </row>
    <row r="83" spans="1:11" ht="15" customHeight="1">
      <c r="A83" s="121"/>
      <c r="B83" s="121"/>
      <c r="C83" s="121"/>
      <c r="D83" s="121"/>
      <c r="E83" s="121"/>
      <c r="F83" s="121"/>
      <c r="G83" s="121"/>
      <c r="H83" s="121"/>
      <c r="I83" s="121"/>
      <c r="J83" s="121"/>
      <c r="K83" s="121"/>
    </row>
    <row r="84" spans="1:11" ht="15" customHeight="1">
      <c r="A84" s="121"/>
      <c r="B84" s="121"/>
      <c r="C84" s="121"/>
      <c r="D84" s="121"/>
      <c r="E84" s="121"/>
      <c r="F84" s="121"/>
      <c r="G84" s="121"/>
      <c r="H84" s="121"/>
      <c r="I84" s="121"/>
      <c r="J84" s="121"/>
      <c r="K84" s="121"/>
    </row>
    <row r="85" spans="1:11" ht="15" customHeight="1">
      <c r="A85" s="121"/>
      <c r="B85" s="121"/>
      <c r="C85" s="121"/>
      <c r="D85" s="121"/>
      <c r="E85" s="121"/>
      <c r="F85" s="121"/>
      <c r="G85" s="121"/>
      <c r="H85" s="121"/>
      <c r="I85" s="121"/>
      <c r="J85" s="121"/>
      <c r="K85" s="121"/>
    </row>
    <row r="86" spans="1:11" ht="15" customHeight="1">
      <c r="A86" s="121"/>
      <c r="B86" s="121"/>
      <c r="C86" s="121"/>
      <c r="D86" s="121"/>
      <c r="E86" s="121"/>
      <c r="F86" s="121"/>
      <c r="G86" s="121"/>
      <c r="H86" s="121"/>
      <c r="I86" s="121"/>
      <c r="J86" s="121"/>
      <c r="K86" s="121"/>
    </row>
    <row r="87" spans="1:11" ht="15" customHeight="1">
      <c r="A87" s="121"/>
      <c r="B87" s="121"/>
      <c r="C87" s="121"/>
      <c r="D87" s="121"/>
      <c r="E87" s="121"/>
      <c r="F87" s="121"/>
      <c r="G87" s="121"/>
      <c r="H87" s="121"/>
      <c r="I87" s="121"/>
      <c r="J87" s="121"/>
      <c r="K87" s="121"/>
    </row>
    <row r="88" spans="1:11" ht="15" customHeight="1">
      <c r="A88" s="121"/>
      <c r="B88" s="121"/>
      <c r="C88" s="121"/>
      <c r="D88" s="121"/>
      <c r="E88" s="121"/>
      <c r="F88" s="121"/>
      <c r="G88" s="121"/>
      <c r="H88" s="121"/>
      <c r="I88" s="121"/>
      <c r="J88" s="121"/>
      <c r="K88" s="121"/>
    </row>
    <row r="89" spans="1:11" ht="15" customHeight="1">
      <c r="A89" s="121"/>
      <c r="B89" s="121"/>
      <c r="C89" s="121"/>
      <c r="D89" s="121"/>
      <c r="E89" s="121"/>
      <c r="F89" s="121"/>
      <c r="G89" s="121"/>
      <c r="H89" s="121"/>
      <c r="I89" s="121"/>
      <c r="J89" s="121"/>
      <c r="K89" s="121"/>
    </row>
    <row r="90" spans="1:11" ht="15" customHeight="1">
      <c r="A90" s="121"/>
      <c r="B90" s="121"/>
      <c r="C90" s="121"/>
      <c r="D90" s="121"/>
      <c r="E90" s="121"/>
      <c r="F90" s="121"/>
      <c r="G90" s="121"/>
      <c r="H90" s="121"/>
      <c r="I90" s="121"/>
      <c r="J90" s="121"/>
      <c r="K90" s="121"/>
    </row>
    <row r="91" spans="1:11" ht="15" customHeight="1">
      <c r="A91" s="121"/>
      <c r="B91" s="121"/>
      <c r="C91" s="121"/>
      <c r="D91" s="121"/>
      <c r="E91" s="121"/>
      <c r="F91" s="121"/>
      <c r="G91" s="121"/>
      <c r="H91" s="121"/>
      <c r="I91" s="121"/>
      <c r="J91" s="121"/>
      <c r="K91" s="121"/>
    </row>
    <row r="92" spans="1:11" ht="15" customHeight="1">
      <c r="A92" s="121"/>
      <c r="B92" s="121"/>
      <c r="C92" s="121"/>
      <c r="D92" s="121"/>
      <c r="E92" s="121"/>
      <c r="F92" s="121"/>
      <c r="G92" s="121"/>
      <c r="H92" s="121"/>
      <c r="I92" s="121"/>
      <c r="J92" s="121"/>
      <c r="K92" s="121"/>
    </row>
    <row r="93" spans="1:11" ht="15" customHeight="1">
      <c r="A93" s="121"/>
      <c r="B93" s="121"/>
      <c r="C93" s="121"/>
      <c r="D93" s="121"/>
      <c r="E93" s="121"/>
      <c r="F93" s="121"/>
      <c r="G93" s="121"/>
      <c r="H93" s="121"/>
      <c r="I93" s="121"/>
      <c r="J93" s="121"/>
      <c r="K93" s="121"/>
    </row>
    <row r="94" spans="1:11" ht="15" customHeight="1">
      <c r="A94" s="121"/>
      <c r="B94" s="121"/>
      <c r="C94" s="121"/>
      <c r="D94" s="121"/>
      <c r="E94" s="121"/>
      <c r="F94" s="121"/>
      <c r="G94" s="121"/>
      <c r="H94" s="121"/>
      <c r="I94" s="121"/>
      <c r="J94" s="121"/>
      <c r="K94" s="121"/>
    </row>
    <row r="95" spans="1:11" ht="15" customHeight="1">
      <c r="A95" s="121"/>
      <c r="B95" s="121"/>
      <c r="C95" s="121"/>
      <c r="D95" s="121"/>
      <c r="E95" s="121"/>
      <c r="F95" s="121"/>
      <c r="G95" s="121"/>
      <c r="H95" s="121"/>
      <c r="I95" s="121"/>
      <c r="J95" s="121"/>
      <c r="K95" s="121"/>
    </row>
    <row r="96" spans="1:11" ht="15" customHeight="1">
      <c r="A96" s="121"/>
      <c r="B96" s="121"/>
      <c r="C96" s="121"/>
      <c r="D96" s="121"/>
      <c r="E96" s="121"/>
      <c r="F96" s="121"/>
      <c r="G96" s="121"/>
      <c r="H96" s="121"/>
      <c r="I96" s="121"/>
      <c r="J96" s="121"/>
      <c r="K96" s="121"/>
    </row>
    <row r="97" spans="1:11" ht="15" customHeight="1">
      <c r="A97" s="121"/>
      <c r="B97" s="121"/>
      <c r="C97" s="121"/>
      <c r="D97" s="121"/>
      <c r="E97" s="121"/>
      <c r="F97" s="121"/>
      <c r="G97" s="121"/>
      <c r="H97" s="121"/>
      <c r="I97" s="121"/>
      <c r="J97" s="121"/>
      <c r="K97" s="121"/>
    </row>
    <row r="98" spans="1:11" ht="15" customHeight="1">
      <c r="A98" s="121"/>
      <c r="B98" s="121"/>
      <c r="C98" s="121"/>
      <c r="D98" s="121"/>
      <c r="E98" s="121"/>
      <c r="F98" s="121"/>
      <c r="G98" s="121"/>
      <c r="H98" s="121"/>
      <c r="I98" s="121"/>
      <c r="J98" s="121"/>
      <c r="K98" s="121"/>
    </row>
    <row r="99" spans="1:11" ht="15" customHeight="1">
      <c r="A99" s="121"/>
      <c r="B99" s="121"/>
      <c r="C99" s="121"/>
      <c r="D99" s="121"/>
      <c r="E99" s="121"/>
      <c r="F99" s="121"/>
      <c r="G99" s="121"/>
      <c r="H99" s="121"/>
      <c r="I99" s="121"/>
      <c r="J99" s="121"/>
      <c r="K99" s="121"/>
    </row>
    <row r="100" spans="1:11" ht="15" customHeight="1">
      <c r="A100" s="121"/>
      <c r="B100" s="121"/>
      <c r="C100" s="121"/>
      <c r="D100" s="121"/>
      <c r="E100" s="121"/>
      <c r="F100" s="121"/>
      <c r="G100" s="121"/>
      <c r="H100" s="121"/>
      <c r="I100" s="121"/>
      <c r="J100" s="121"/>
      <c r="K100" s="121"/>
    </row>
    <row r="101" spans="1:11" ht="15" customHeight="1">
      <c r="A101" s="121"/>
      <c r="B101" s="121"/>
      <c r="C101" s="121"/>
      <c r="D101" s="121"/>
      <c r="E101" s="121"/>
      <c r="F101" s="121"/>
      <c r="G101" s="121"/>
      <c r="H101" s="121"/>
      <c r="I101" s="121"/>
      <c r="J101" s="121"/>
      <c r="K101" s="121"/>
    </row>
    <row r="102" spans="1:11" ht="15" customHeight="1">
      <c r="A102" s="121"/>
      <c r="B102" s="121"/>
      <c r="C102" s="121"/>
      <c r="D102" s="121"/>
      <c r="E102" s="121"/>
      <c r="F102" s="121"/>
      <c r="G102" s="121"/>
      <c r="H102" s="121"/>
      <c r="I102" s="121"/>
      <c r="J102" s="121"/>
      <c r="K102" s="121"/>
    </row>
    <row r="103" spans="1:11" ht="15" customHeight="1">
      <c r="A103" s="121"/>
      <c r="B103" s="121"/>
      <c r="C103" s="121"/>
      <c r="D103" s="121"/>
      <c r="E103" s="121"/>
      <c r="F103" s="121"/>
      <c r="G103" s="121"/>
      <c r="H103" s="121"/>
      <c r="I103" s="121"/>
      <c r="J103" s="121"/>
      <c r="K103" s="121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30">
    <mergeCell ref="E36:F37"/>
    <mergeCell ref="I36:J37"/>
    <mergeCell ref="G6:G7"/>
    <mergeCell ref="G36:G37"/>
    <mergeCell ref="K36:K37"/>
    <mergeCell ref="E35:G35"/>
    <mergeCell ref="I35:K35"/>
    <mergeCell ref="H36:H38"/>
    <mergeCell ref="A45:B50"/>
    <mergeCell ref="A51:B56"/>
    <mergeCell ref="A57:B62"/>
    <mergeCell ref="A39:B44"/>
    <mergeCell ref="D7:D8"/>
    <mergeCell ref="A38:B38"/>
    <mergeCell ref="A9:B14"/>
    <mergeCell ref="A15:B20"/>
    <mergeCell ref="A21:B26"/>
    <mergeCell ref="A27:B32"/>
    <mergeCell ref="A34:D34"/>
    <mergeCell ref="D37:D38"/>
    <mergeCell ref="A2:K2"/>
    <mergeCell ref="A4:D4"/>
    <mergeCell ref="A8:B8"/>
    <mergeCell ref="H6:H8"/>
    <mergeCell ref="I5:K5"/>
    <mergeCell ref="E5:G5"/>
    <mergeCell ref="A3:C3"/>
    <mergeCell ref="K6:K7"/>
    <mergeCell ref="E6:F7"/>
    <mergeCell ref="I6:J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T119"/>
  <sheetViews>
    <sheetView showGridLines="0" zoomScaleNormal="100" zoomScaleSheetLayoutView="100" workbookViewId="0">
      <selection sqref="A1:K1"/>
    </sheetView>
  </sheetViews>
  <sheetFormatPr defaultColWidth="9.140625" defaultRowHeight="12.75"/>
  <cols>
    <col min="1" max="1" width="9.42578125" style="241" customWidth="1"/>
    <col min="2" max="2" width="3.85546875" style="241" customWidth="1"/>
    <col min="3" max="11" width="9.5703125" style="241" customWidth="1"/>
    <col min="12" max="13" width="9.140625" style="241"/>
    <col min="14" max="14" width="11.140625" style="241" customWidth="1"/>
    <col min="15" max="16384" width="9.140625" style="241"/>
  </cols>
  <sheetData>
    <row r="1" spans="1:16" s="253" customFormat="1" ht="15.75">
      <c r="A1" s="686" t="s">
        <v>267</v>
      </c>
      <c r="B1" s="686"/>
      <c r="C1" s="686"/>
      <c r="D1" s="686"/>
      <c r="E1" s="686"/>
      <c r="F1" s="686"/>
      <c r="G1" s="686"/>
      <c r="H1" s="686"/>
      <c r="I1" s="686"/>
      <c r="J1" s="686"/>
      <c r="K1" s="686"/>
    </row>
    <row r="2" spans="1:16" ht="6" customHeight="1">
      <c r="A2" s="664"/>
      <c r="B2" s="664"/>
      <c r="C2" s="664"/>
      <c r="D2" s="243"/>
      <c r="E2" s="243"/>
      <c r="F2" s="244"/>
      <c r="G2" s="245"/>
      <c r="H2" s="245"/>
      <c r="I2" s="245"/>
      <c r="J2" s="103"/>
      <c r="K2" s="103"/>
    </row>
    <row r="3" spans="1:16" ht="12.95" customHeight="1">
      <c r="A3" s="691" t="s">
        <v>41</v>
      </c>
      <c r="B3" s="691"/>
      <c r="C3" s="691"/>
      <c r="D3" s="692"/>
      <c r="E3" s="478"/>
      <c r="F3" s="479"/>
      <c r="G3" s="330"/>
      <c r="H3" s="331"/>
      <c r="I3" s="479"/>
      <c r="J3" s="480"/>
      <c r="K3" s="480"/>
    </row>
    <row r="4" spans="1:16" ht="24.95" customHeight="1">
      <c r="A4" s="332"/>
      <c r="B4" s="332"/>
      <c r="C4" s="332"/>
      <c r="D4" s="320"/>
      <c r="E4" s="672">
        <f>'3.1'!D4</f>
        <v>2020</v>
      </c>
      <c r="F4" s="673"/>
      <c r="G4" s="674"/>
      <c r="H4" s="333"/>
      <c r="I4" s="675">
        <f>E4-1</f>
        <v>2019</v>
      </c>
      <c r="J4" s="676"/>
      <c r="K4" s="676"/>
    </row>
    <row r="5" spans="1:16" ht="24.95" customHeight="1">
      <c r="A5" s="481"/>
      <c r="B5" s="334"/>
      <c r="C5" s="335"/>
      <c r="D5" s="336"/>
      <c r="E5" s="667" t="s">
        <v>67</v>
      </c>
      <c r="F5" s="668"/>
      <c r="G5" s="716" t="s">
        <v>37</v>
      </c>
      <c r="H5" s="709" t="s">
        <v>299</v>
      </c>
      <c r="I5" s="665" t="s">
        <v>67</v>
      </c>
      <c r="J5" s="711"/>
      <c r="K5" s="680" t="s">
        <v>37</v>
      </c>
    </row>
    <row r="6" spans="1:16" ht="24.95" customHeight="1">
      <c r="A6" s="481"/>
      <c r="B6" s="337"/>
      <c r="C6" s="337"/>
      <c r="D6" s="693" t="s">
        <v>226</v>
      </c>
      <c r="E6" s="667"/>
      <c r="F6" s="669"/>
      <c r="G6" s="650"/>
      <c r="H6" s="709"/>
      <c r="I6" s="665"/>
      <c r="J6" s="712"/>
      <c r="K6" s="681"/>
    </row>
    <row r="7" spans="1:16" ht="15" customHeight="1">
      <c r="A7" s="708" t="s">
        <v>225</v>
      </c>
      <c r="B7" s="708"/>
      <c r="C7" s="417" t="s">
        <v>252</v>
      </c>
      <c r="D7" s="694"/>
      <c r="E7" s="416" t="s">
        <v>294</v>
      </c>
      <c r="F7" s="414" t="s">
        <v>289</v>
      </c>
      <c r="G7" s="415" t="s">
        <v>295</v>
      </c>
      <c r="H7" s="710"/>
      <c r="I7" s="338" t="s">
        <v>296</v>
      </c>
      <c r="J7" s="339" t="s">
        <v>289</v>
      </c>
      <c r="K7" s="338" t="s">
        <v>295</v>
      </c>
    </row>
    <row r="8" spans="1:16" ht="11.1" customHeight="1">
      <c r="A8" s="654" t="str">
        <f>'3.1'!D6</f>
        <v>Leden</v>
      </c>
      <c r="B8" s="655"/>
      <c r="C8" s="413" t="s">
        <v>4</v>
      </c>
      <c r="D8" s="127">
        <v>50</v>
      </c>
      <c r="E8" s="123">
        <v>11053.401</v>
      </c>
      <c r="F8" s="127">
        <v>117879.72932999996</v>
      </c>
      <c r="G8" s="129">
        <f>E8/$E$13</f>
        <v>0.37027462238584474</v>
      </c>
      <c r="H8" s="129">
        <f>(E8-I8)/I8</f>
        <v>-5.873035310339466E-2</v>
      </c>
      <c r="I8" s="126">
        <v>11743.075999999999</v>
      </c>
      <c r="J8" s="143">
        <v>125549.69552000002</v>
      </c>
      <c r="K8" s="482">
        <f>I8/$I$13</f>
        <v>0.366996355999475</v>
      </c>
    </row>
    <row r="9" spans="1:16" ht="11.1" customHeight="1">
      <c r="A9" s="656"/>
      <c r="B9" s="657"/>
      <c r="C9" s="413" t="s">
        <v>5</v>
      </c>
      <c r="D9" s="122">
        <v>190</v>
      </c>
      <c r="E9" s="123">
        <v>3127.2889999999998</v>
      </c>
      <c r="F9" s="122">
        <v>33351.481930000009</v>
      </c>
      <c r="G9" s="125">
        <f>E9/$E$13</f>
        <v>0.10476013252087805</v>
      </c>
      <c r="H9" s="125">
        <f>(E9-I9)/I9</f>
        <v>-0.1235697318432874</v>
      </c>
      <c r="I9" s="126">
        <v>3568.212</v>
      </c>
      <c r="J9" s="142">
        <v>38149.412629999999</v>
      </c>
      <c r="K9" s="483">
        <f>I9/$I$13</f>
        <v>0.11151429160754803</v>
      </c>
      <c r="L9" s="247"/>
      <c r="N9" s="247"/>
      <c r="O9" s="247"/>
      <c r="P9" s="247"/>
    </row>
    <row r="10" spans="1:16" ht="11.1" customHeight="1">
      <c r="A10" s="656"/>
      <c r="B10" s="657"/>
      <c r="C10" s="413" t="s">
        <v>6</v>
      </c>
      <c r="D10" s="122">
        <v>6014</v>
      </c>
      <c r="E10" s="123">
        <v>6610.6459999999997</v>
      </c>
      <c r="F10" s="122">
        <v>70499.099300000002</v>
      </c>
      <c r="G10" s="125">
        <f>E10/$E$13</f>
        <v>0.22144808203162947</v>
      </c>
      <c r="H10" s="125">
        <f t="shared" ref="H10:H12" si="0">(E10-I10)/I10</f>
        <v>-0.17930903828887881</v>
      </c>
      <c r="I10" s="126">
        <v>8054.9759999999997</v>
      </c>
      <c r="J10" s="142">
        <v>86118.67353</v>
      </c>
      <c r="K10" s="483">
        <f>I10/$I$13</f>
        <v>0.25173530680234268</v>
      </c>
      <c r="L10" s="247"/>
      <c r="N10" s="247"/>
      <c r="O10" s="247"/>
      <c r="P10" s="247"/>
    </row>
    <row r="11" spans="1:16" ht="11.1" customHeight="1">
      <c r="A11" s="656"/>
      <c r="B11" s="657"/>
      <c r="C11" s="413" t="s">
        <v>7</v>
      </c>
      <c r="D11" s="122">
        <v>78460</v>
      </c>
      <c r="E11" s="123">
        <v>8869.6</v>
      </c>
      <c r="F11" s="122">
        <v>94590.5</v>
      </c>
      <c r="G11" s="125">
        <f>E11/$E$13</f>
        <v>0.29712011630750473</v>
      </c>
      <c r="H11" s="125">
        <f t="shared" si="0"/>
        <v>4.5709098197337948E-2</v>
      </c>
      <c r="I11" s="126">
        <v>8481.9</v>
      </c>
      <c r="J11" s="142">
        <v>90683.1</v>
      </c>
      <c r="K11" s="483">
        <f>I11/$I$13</f>
        <v>0.26507759908493711</v>
      </c>
      <c r="L11" s="247"/>
      <c r="N11" s="247"/>
      <c r="O11" s="247"/>
      <c r="P11" s="247"/>
    </row>
    <row r="12" spans="1:16" ht="11.1" customHeight="1">
      <c r="A12" s="656"/>
      <c r="B12" s="657"/>
      <c r="C12" s="413" t="s">
        <v>112</v>
      </c>
      <c r="D12" s="122">
        <v>6</v>
      </c>
      <c r="E12" s="123">
        <v>190.964</v>
      </c>
      <c r="F12" s="122">
        <v>2036.5535</v>
      </c>
      <c r="G12" s="125">
        <f>E12/$E$13</f>
        <v>6.3970467541429521E-3</v>
      </c>
      <c r="H12" s="125">
        <f t="shared" si="0"/>
        <v>0.27619022160442674</v>
      </c>
      <c r="I12" s="126">
        <v>149.636</v>
      </c>
      <c r="J12" s="142">
        <v>1599.8128000000002</v>
      </c>
      <c r="K12" s="483">
        <f>I12/$I$13</f>
        <v>4.6764465056972669E-3</v>
      </c>
      <c r="L12" s="247"/>
      <c r="N12" s="247"/>
      <c r="O12" s="247"/>
      <c r="P12" s="247"/>
    </row>
    <row r="13" spans="1:16" ht="11.1" customHeight="1">
      <c r="A13" s="658"/>
      <c r="B13" s="659"/>
      <c r="C13" s="375" t="s">
        <v>0</v>
      </c>
      <c r="D13" s="376">
        <v>84720</v>
      </c>
      <c r="E13" s="377">
        <v>29851.9</v>
      </c>
      <c r="F13" s="376">
        <v>318357.36405999993</v>
      </c>
      <c r="G13" s="380">
        <f>SUM(G8:G12)</f>
        <v>1</v>
      </c>
      <c r="H13" s="380">
        <f>(E13-I13)/I13</f>
        <v>-6.7063985649013197E-2</v>
      </c>
      <c r="I13" s="381">
        <v>31997.799999999996</v>
      </c>
      <c r="J13" s="392">
        <v>342100.69448000001</v>
      </c>
      <c r="K13" s="484">
        <f>SUM(K8:K12)</f>
        <v>1</v>
      </c>
      <c r="L13" s="247"/>
    </row>
    <row r="14" spans="1:16" ht="11.1" customHeight="1">
      <c r="A14" s="660" t="str">
        <f>'3.1'!E6</f>
        <v>Únor</v>
      </c>
      <c r="B14" s="661"/>
      <c r="C14" s="413" t="s">
        <v>4</v>
      </c>
      <c r="D14" s="127">
        <v>50</v>
      </c>
      <c r="E14" s="123">
        <v>10121.575999999999</v>
      </c>
      <c r="F14" s="127">
        <v>107958.00104999998</v>
      </c>
      <c r="G14" s="129">
        <f>E14/$E$19</f>
        <v>0.40833882003614769</v>
      </c>
      <c r="H14" s="129">
        <f>(E14-I14)/I14</f>
        <v>-3.6557428465770925E-2</v>
      </c>
      <c r="I14" s="126">
        <v>10505.634999999998</v>
      </c>
      <c r="J14" s="143">
        <v>112237.58672999998</v>
      </c>
      <c r="K14" s="482">
        <f>I14/$I$19</f>
        <v>0.40738621601603853</v>
      </c>
      <c r="L14" s="247"/>
      <c r="M14" s="247"/>
    </row>
    <row r="15" spans="1:16" ht="11.1" customHeight="1">
      <c r="A15" s="660"/>
      <c r="B15" s="661"/>
      <c r="C15" s="413" t="s">
        <v>5</v>
      </c>
      <c r="D15" s="122">
        <v>190</v>
      </c>
      <c r="E15" s="123">
        <v>2708.1260000000002</v>
      </c>
      <c r="F15" s="122">
        <v>28885.382590000001</v>
      </c>
      <c r="G15" s="125">
        <f>E15/$E$19</f>
        <v>0.10925501871933903</v>
      </c>
      <c r="H15" s="125">
        <f>(E15-I15)/I15</f>
        <v>-3.7127873282252595E-2</v>
      </c>
      <c r="I15" s="126">
        <v>2812.5499999999997</v>
      </c>
      <c r="J15" s="142">
        <v>30048.143759999999</v>
      </c>
      <c r="K15" s="483">
        <f>I15/$I$19</f>
        <v>0.10906471639800061</v>
      </c>
      <c r="L15" s="248"/>
      <c r="M15" s="247"/>
    </row>
    <row r="16" spans="1:16" ht="11.1" customHeight="1">
      <c r="A16" s="660"/>
      <c r="B16" s="661"/>
      <c r="C16" s="413" t="s">
        <v>6</v>
      </c>
      <c r="D16" s="122">
        <v>6008</v>
      </c>
      <c r="E16" s="123">
        <v>4922.8900000000003</v>
      </c>
      <c r="F16" s="122">
        <v>52508.534079999998</v>
      </c>
      <c r="G16" s="125">
        <f>E16/$E$19</f>
        <v>0.19860613542473537</v>
      </c>
      <c r="H16" s="125">
        <f t="shared" ref="H16:H19" si="1">(E16-I16)/I16</f>
        <v>-7.1078341187736663E-2</v>
      </c>
      <c r="I16" s="126">
        <v>5299.5749999999998</v>
      </c>
      <c r="J16" s="142">
        <v>56618.23893</v>
      </c>
      <c r="K16" s="483">
        <f>I16/$I$19</f>
        <v>0.20550626456593984</v>
      </c>
      <c r="L16" s="247"/>
      <c r="M16" s="247"/>
      <c r="N16" s="247"/>
      <c r="O16" s="247"/>
    </row>
    <row r="17" spans="1:20" ht="11.1" customHeight="1">
      <c r="A17" s="660"/>
      <c r="B17" s="661"/>
      <c r="C17" s="413" t="s">
        <v>7</v>
      </c>
      <c r="D17" s="122">
        <v>78421</v>
      </c>
      <c r="E17" s="123">
        <v>6870.4</v>
      </c>
      <c r="F17" s="122">
        <v>73279.8</v>
      </c>
      <c r="G17" s="125">
        <f>E17/$E$19</f>
        <v>0.27717531629227993</v>
      </c>
      <c r="H17" s="125">
        <f t="shared" si="1"/>
        <v>-2.3189023956778326E-2</v>
      </c>
      <c r="I17" s="126">
        <v>7033.5</v>
      </c>
      <c r="J17" s="142">
        <v>75143.600000000006</v>
      </c>
      <c r="K17" s="483">
        <f>I17/$I$19</f>
        <v>0.27274419398244915</v>
      </c>
      <c r="L17" s="247"/>
      <c r="M17" s="247"/>
      <c r="N17" s="247"/>
      <c r="O17" s="247"/>
    </row>
    <row r="18" spans="1:20" ht="11.1" customHeight="1">
      <c r="A18" s="660"/>
      <c r="B18" s="661"/>
      <c r="C18" s="413" t="s">
        <v>112</v>
      </c>
      <c r="D18" s="122">
        <v>7</v>
      </c>
      <c r="E18" s="123">
        <v>164.208</v>
      </c>
      <c r="F18" s="122">
        <v>1751.4556200000002</v>
      </c>
      <c r="G18" s="125">
        <f>E18/$E$19</f>
        <v>6.6247095274980647E-3</v>
      </c>
      <c r="H18" s="125">
        <f t="shared" si="1"/>
        <v>0.20175644028103054</v>
      </c>
      <c r="I18" s="126">
        <v>136.63999999999999</v>
      </c>
      <c r="J18" s="142">
        <v>1460.1727200000003</v>
      </c>
      <c r="K18" s="483">
        <f>I18/$I$19</f>
        <v>5.2986090375718841E-3</v>
      </c>
      <c r="L18" s="247"/>
      <c r="M18" s="247"/>
      <c r="N18" s="247"/>
      <c r="O18" s="247"/>
    </row>
    <row r="19" spans="1:20" ht="11.1" customHeight="1">
      <c r="A19" s="660"/>
      <c r="B19" s="661"/>
      <c r="C19" s="375" t="s">
        <v>0</v>
      </c>
      <c r="D19" s="376">
        <v>84676</v>
      </c>
      <c r="E19" s="377">
        <v>24787.199999999997</v>
      </c>
      <c r="F19" s="376">
        <v>264383.17333999998</v>
      </c>
      <c r="G19" s="380">
        <f>SUM(G14:G18)</f>
        <v>1</v>
      </c>
      <c r="H19" s="380">
        <f t="shared" si="1"/>
        <v>-3.880502095944225E-2</v>
      </c>
      <c r="I19" s="381">
        <v>25787.899999999998</v>
      </c>
      <c r="J19" s="392">
        <v>275507.74213999993</v>
      </c>
      <c r="K19" s="484">
        <f>SUM(K14:K18)</f>
        <v>0.99999999999999989</v>
      </c>
      <c r="L19" s="247"/>
      <c r="M19" s="247"/>
      <c r="N19" s="247"/>
      <c r="O19" s="247"/>
    </row>
    <row r="20" spans="1:20" ht="11.1" customHeight="1">
      <c r="A20" s="660" t="str">
        <f>'3.1'!F6</f>
        <v>Březen</v>
      </c>
      <c r="B20" s="661"/>
      <c r="C20" s="412" t="s">
        <v>4</v>
      </c>
      <c r="D20" s="127">
        <v>50</v>
      </c>
      <c r="E20" s="279">
        <v>10281.077000000001</v>
      </c>
      <c r="F20" s="127">
        <v>109672.19436999997</v>
      </c>
      <c r="G20" s="129">
        <f>E20/$E$25</f>
        <v>0.43490541375138536</v>
      </c>
      <c r="H20" s="129">
        <f>(E20-I20)/I20</f>
        <v>1.2621178014042408E-2</v>
      </c>
      <c r="I20" s="561">
        <v>10152.934999999999</v>
      </c>
      <c r="J20" s="143">
        <v>108269.53416000004</v>
      </c>
      <c r="K20" s="482">
        <f>I20/$I$25</f>
        <v>0.45460970837269904</v>
      </c>
      <c r="L20" s="123"/>
      <c r="M20" s="123"/>
      <c r="N20" s="123"/>
      <c r="O20" s="123"/>
      <c r="P20" s="123"/>
      <c r="Q20" s="123"/>
      <c r="R20" s="123"/>
      <c r="S20" s="123"/>
      <c r="T20" s="123"/>
    </row>
    <row r="21" spans="1:20" ht="11.1" customHeight="1">
      <c r="A21" s="660"/>
      <c r="B21" s="661"/>
      <c r="C21" s="413" t="s">
        <v>5</v>
      </c>
      <c r="D21" s="122">
        <v>185</v>
      </c>
      <c r="E21" s="123">
        <v>2469.2049999999999</v>
      </c>
      <c r="F21" s="122">
        <v>26339.560570000009</v>
      </c>
      <c r="G21" s="125">
        <f>E21/$E$25</f>
        <v>0.10445117979001513</v>
      </c>
      <c r="H21" s="125">
        <f t="shared" ref="H21:H25" si="2">(E21-I21)/I21</f>
        <v>1.8207872002639205E-2</v>
      </c>
      <c r="I21" s="126">
        <v>2425.0499999999997</v>
      </c>
      <c r="J21" s="142">
        <v>25834.225109999992</v>
      </c>
      <c r="K21" s="483">
        <f>I21/$I$25</f>
        <v>0.10858449042461256</v>
      </c>
      <c r="L21" s="123"/>
      <c r="M21" s="123"/>
      <c r="N21" s="123"/>
      <c r="O21" s="123"/>
      <c r="P21" s="123"/>
      <c r="Q21" s="123"/>
      <c r="R21" s="123"/>
      <c r="S21" s="123"/>
      <c r="T21" s="123"/>
    </row>
    <row r="22" spans="1:20" ht="11.1" customHeight="1">
      <c r="A22" s="660"/>
      <c r="B22" s="661"/>
      <c r="C22" s="413" t="s">
        <v>6</v>
      </c>
      <c r="D22" s="122">
        <v>6010</v>
      </c>
      <c r="E22" s="123">
        <v>4606.5280000000002</v>
      </c>
      <c r="F22" s="122">
        <v>49139.560520000006</v>
      </c>
      <c r="G22" s="125">
        <f>E22/$E$25</f>
        <v>0.19486323911369807</v>
      </c>
      <c r="H22" s="125">
        <f t="shared" si="2"/>
        <v>0.11872362582279675</v>
      </c>
      <c r="I22" s="126">
        <v>4117.6639999999998</v>
      </c>
      <c r="J22" s="142">
        <v>43946.193160000003</v>
      </c>
      <c r="K22" s="483">
        <f>I22/$I$25</f>
        <v>0.18437329010938822</v>
      </c>
      <c r="L22" s="123"/>
      <c r="M22" s="123"/>
      <c r="N22" s="123"/>
      <c r="O22" s="123"/>
      <c r="P22" s="123"/>
      <c r="Q22" s="123"/>
      <c r="R22" s="123"/>
      <c r="S22" s="123"/>
      <c r="T22" s="123"/>
    </row>
    <row r="23" spans="1:20" ht="11.1" customHeight="1">
      <c r="A23" s="660"/>
      <c r="B23" s="661"/>
      <c r="C23" s="413" t="s">
        <v>7</v>
      </c>
      <c r="D23" s="122">
        <v>78398</v>
      </c>
      <c r="E23" s="123">
        <v>6137.7</v>
      </c>
      <c r="F23" s="122">
        <v>65473.5</v>
      </c>
      <c r="G23" s="125">
        <f>E23/$E$25</f>
        <v>0.25963417626206647</v>
      </c>
      <c r="H23" s="125">
        <f t="shared" si="2"/>
        <v>0.1166763699876283</v>
      </c>
      <c r="I23" s="126">
        <v>5496.4</v>
      </c>
      <c r="J23" s="142">
        <v>58660.2</v>
      </c>
      <c r="K23" s="483">
        <f>I23/$I$25</f>
        <v>0.24610783001168657</v>
      </c>
      <c r="L23" s="123"/>
      <c r="M23" s="123"/>
      <c r="N23" s="123"/>
      <c r="O23" s="123"/>
      <c r="P23" s="123"/>
      <c r="Q23" s="123"/>
      <c r="R23" s="123"/>
      <c r="S23" s="123"/>
      <c r="T23" s="123"/>
    </row>
    <row r="24" spans="1:20" ht="11.1" customHeight="1">
      <c r="A24" s="660"/>
      <c r="B24" s="661"/>
      <c r="C24" s="413" t="s">
        <v>112</v>
      </c>
      <c r="D24" s="122">
        <v>7</v>
      </c>
      <c r="E24" s="123">
        <v>145.29</v>
      </c>
      <c r="F24" s="122">
        <v>1549.8578300000001</v>
      </c>
      <c r="G24" s="125">
        <f>E24/$E$25</f>
        <v>6.1459910828348787E-3</v>
      </c>
      <c r="H24" s="125">
        <f t="shared" si="2"/>
        <v>2.8594487826634766E-2</v>
      </c>
      <c r="I24" s="126">
        <v>141.251</v>
      </c>
      <c r="J24" s="142">
        <v>1642.58799</v>
      </c>
      <c r="K24" s="483">
        <f>I24/$I$25</f>
        <v>6.3246810816135549E-3</v>
      </c>
      <c r="L24" s="123"/>
      <c r="M24" s="123"/>
      <c r="N24" s="123"/>
      <c r="O24" s="123"/>
      <c r="P24" s="123"/>
      <c r="Q24" s="123"/>
      <c r="R24" s="123"/>
      <c r="S24" s="123"/>
      <c r="T24" s="123"/>
    </row>
    <row r="25" spans="1:20" ht="11.1" customHeight="1">
      <c r="A25" s="660"/>
      <c r="B25" s="661"/>
      <c r="C25" s="375" t="s">
        <v>0</v>
      </c>
      <c r="D25" s="376">
        <v>84650</v>
      </c>
      <c r="E25" s="377">
        <v>23639.800000000003</v>
      </c>
      <c r="F25" s="376">
        <v>252174.67328999998</v>
      </c>
      <c r="G25" s="380">
        <f>SUM(G20:G23)</f>
        <v>0.99385400891716502</v>
      </c>
      <c r="H25" s="380">
        <f t="shared" si="2"/>
        <v>5.850008731356332E-2</v>
      </c>
      <c r="I25" s="381">
        <v>22333.3</v>
      </c>
      <c r="J25" s="392">
        <v>238352.74042000002</v>
      </c>
      <c r="K25" s="484">
        <f>SUM(K20:K24)</f>
        <v>0.99999999999999989</v>
      </c>
    </row>
    <row r="26" spans="1:20" ht="11.1" customHeight="1">
      <c r="A26" s="662" t="str">
        <f>'3.1'!G6</f>
        <v>I. čtvrtletí</v>
      </c>
      <c r="B26" s="663"/>
      <c r="C26" s="413" t="s">
        <v>4</v>
      </c>
      <c r="D26" s="122">
        <f>D20</f>
        <v>50</v>
      </c>
      <c r="E26" s="123">
        <f>E8+E14+E20</f>
        <v>31456.054</v>
      </c>
      <c r="F26" s="122">
        <f>F8+F14+F20</f>
        <v>335509.92474999989</v>
      </c>
      <c r="G26" s="125">
        <f>E26/$E$31</f>
        <v>0.40184588695037876</v>
      </c>
      <c r="H26" s="125">
        <f>(E26-I26)/I26</f>
        <v>-2.9183455679998277E-2</v>
      </c>
      <c r="I26" s="126">
        <f>I8+I14+I20</f>
        <v>32401.645999999993</v>
      </c>
      <c r="J26" s="142">
        <f>J8+J14+J20</f>
        <v>346056.81641000003</v>
      </c>
      <c r="K26" s="483">
        <f>I26/$I$31</f>
        <v>0.40441900173491924</v>
      </c>
    </row>
    <row r="27" spans="1:20" ht="11.1" customHeight="1">
      <c r="A27" s="660"/>
      <c r="B27" s="661"/>
      <c r="C27" s="413" t="s">
        <v>5</v>
      </c>
      <c r="D27" s="122">
        <f>D21</f>
        <v>185</v>
      </c>
      <c r="E27" s="123">
        <f t="shared" ref="E27:F30" si="3">E9+E15+E21</f>
        <v>8304.619999999999</v>
      </c>
      <c r="F27" s="122">
        <f t="shared" si="3"/>
        <v>88576.425090000019</v>
      </c>
      <c r="G27" s="125">
        <f>E27/$E$31</f>
        <v>0.10609014689782303</v>
      </c>
      <c r="H27" s="125">
        <f t="shared" ref="H27:H30" si="4">(E27-I27)/I27</f>
        <v>-5.6916045902410922E-2</v>
      </c>
      <c r="I27" s="126">
        <f t="shared" ref="I27:J27" si="5">I9+I15+I21</f>
        <v>8805.8119999999999</v>
      </c>
      <c r="J27" s="142">
        <f t="shared" si="5"/>
        <v>94031.781499999983</v>
      </c>
      <c r="K27" s="483">
        <f>I27/$I$31</f>
        <v>0.10990916012431508</v>
      </c>
    </row>
    <row r="28" spans="1:20" ht="11.1" customHeight="1">
      <c r="A28" s="660"/>
      <c r="B28" s="661"/>
      <c r="C28" s="413" t="s">
        <v>6</v>
      </c>
      <c r="D28" s="122">
        <f>D22</f>
        <v>6010</v>
      </c>
      <c r="E28" s="123">
        <f t="shared" si="3"/>
        <v>16140.064</v>
      </c>
      <c r="F28" s="122">
        <f t="shared" si="3"/>
        <v>172147.19390000001</v>
      </c>
      <c r="G28" s="125">
        <f>E28/$E$31</f>
        <v>0.20618664799837505</v>
      </c>
      <c r="H28" s="125">
        <f t="shared" si="4"/>
        <v>-7.6243967922784817E-2</v>
      </c>
      <c r="I28" s="126">
        <f t="shared" ref="I28:J28" si="6">I10+I16+I22</f>
        <v>17472.215</v>
      </c>
      <c r="J28" s="142">
        <f t="shared" si="6"/>
        <v>186683.10561999999</v>
      </c>
      <c r="K28" s="483">
        <f>I28/$I$31</f>
        <v>0.21807829603464846</v>
      </c>
    </row>
    <row r="29" spans="1:20" ht="11.1" customHeight="1">
      <c r="A29" s="660"/>
      <c r="B29" s="661"/>
      <c r="C29" s="413" t="s">
        <v>7</v>
      </c>
      <c r="D29" s="122">
        <f>D23</f>
        <v>78398</v>
      </c>
      <c r="E29" s="123">
        <f t="shared" si="3"/>
        <v>21877.7</v>
      </c>
      <c r="F29" s="122">
        <f t="shared" si="3"/>
        <v>233343.8</v>
      </c>
      <c r="G29" s="125">
        <f>E29/$E$31</f>
        <v>0.27948399888092451</v>
      </c>
      <c r="H29" s="125">
        <f t="shared" si="4"/>
        <v>4.121017713856031E-2</v>
      </c>
      <c r="I29" s="126">
        <f t="shared" ref="I29:J29" si="7">I11+I17+I23</f>
        <v>21011.8</v>
      </c>
      <c r="J29" s="142">
        <f t="shared" si="7"/>
        <v>224486.90000000002</v>
      </c>
      <c r="K29" s="483">
        <f>I29/$I$31</f>
        <v>0.26225739212920779</v>
      </c>
    </row>
    <row r="30" spans="1:20" ht="11.1" customHeight="1">
      <c r="A30" s="660"/>
      <c r="B30" s="661"/>
      <c r="C30" s="413" t="s">
        <v>112</v>
      </c>
      <c r="D30" s="122">
        <f>D24</f>
        <v>7</v>
      </c>
      <c r="E30" s="123">
        <f>E12+E18+E24</f>
        <v>500.46199999999999</v>
      </c>
      <c r="F30" s="122">
        <f t="shared" si="3"/>
        <v>5337.8669500000005</v>
      </c>
      <c r="G30" s="125">
        <f>E30/$E$31</f>
        <v>6.3933192724987195E-3</v>
      </c>
      <c r="H30" s="125">
        <f t="shared" si="4"/>
        <v>0.17059741256107819</v>
      </c>
      <c r="I30" s="126">
        <f>I12+I18+I24</f>
        <v>427.52699999999993</v>
      </c>
      <c r="J30" s="142">
        <f t="shared" ref="J30" si="8">J12+J18+J24</f>
        <v>4702.5735100000002</v>
      </c>
      <c r="K30" s="483">
        <f>I30/$I$31</f>
        <v>5.3361499769093461E-3</v>
      </c>
    </row>
    <row r="31" spans="1:20" ht="11.1" customHeight="1">
      <c r="A31" s="660"/>
      <c r="B31" s="661"/>
      <c r="C31" s="375" t="s">
        <v>0</v>
      </c>
      <c r="D31" s="376">
        <f>SUM(D26:D30)</f>
        <v>84650</v>
      </c>
      <c r="E31" s="377">
        <f>SUM(E26:E30)</f>
        <v>78278.899999999994</v>
      </c>
      <c r="F31" s="376">
        <f>SUM(F26:F30)</f>
        <v>834915.21068999998</v>
      </c>
      <c r="G31" s="380">
        <f>SUM(G26:G30)</f>
        <v>1</v>
      </c>
      <c r="H31" s="380">
        <f>(E31-I31)/I31</f>
        <v>-2.296708645889247E-2</v>
      </c>
      <c r="I31" s="381">
        <f>SUM(I26:I30)</f>
        <v>80119</v>
      </c>
      <c r="J31" s="392">
        <f>SUM(J26:J30)</f>
        <v>855961.1770400001</v>
      </c>
      <c r="K31" s="484">
        <f>SUM(K26:K30)</f>
        <v>1</v>
      </c>
    </row>
    <row r="32" spans="1:20" ht="9.9499999999999993" customHeight="1">
      <c r="A32" s="144"/>
      <c r="B32" s="145"/>
      <c r="C32" s="146"/>
      <c r="D32" s="112"/>
      <c r="E32" s="112"/>
      <c r="F32" s="112"/>
      <c r="G32" s="147"/>
      <c r="H32" s="148"/>
      <c r="I32" s="149"/>
      <c r="J32" s="149"/>
      <c r="K32" s="150"/>
    </row>
    <row r="33" spans="1:11" ht="12.95" customHeight="1">
      <c r="A33" s="713" t="s">
        <v>42</v>
      </c>
      <c r="B33" s="714"/>
      <c r="C33" s="714"/>
      <c r="D33" s="715"/>
      <c r="E33" s="340"/>
      <c r="F33" s="340"/>
      <c r="G33" s="341"/>
      <c r="H33" s="331"/>
      <c r="I33" s="342"/>
      <c r="J33" s="342"/>
      <c r="K33" s="485"/>
    </row>
    <row r="34" spans="1:11" ht="24.95" customHeight="1">
      <c r="A34" s="481"/>
      <c r="B34" s="334"/>
      <c r="C34" s="343"/>
      <c r="D34" s="344"/>
      <c r="E34" s="672">
        <f>'3.1'!D4</f>
        <v>2020</v>
      </c>
      <c r="F34" s="682"/>
      <c r="G34" s="683"/>
      <c r="H34" s="345"/>
      <c r="I34" s="675">
        <f>E34-1</f>
        <v>2019</v>
      </c>
      <c r="J34" s="684"/>
      <c r="K34" s="684"/>
    </row>
    <row r="35" spans="1:11" ht="24.95" customHeight="1">
      <c r="A35" s="481"/>
      <c r="B35" s="334"/>
      <c r="C35" s="335"/>
      <c r="D35" s="336"/>
      <c r="E35" s="667" t="s">
        <v>67</v>
      </c>
      <c r="F35" s="668"/>
      <c r="G35" s="716" t="s">
        <v>37</v>
      </c>
      <c r="H35" s="709" t="s">
        <v>299</v>
      </c>
      <c r="I35" s="665" t="s">
        <v>67</v>
      </c>
      <c r="J35" s="711"/>
      <c r="K35" s="680" t="s">
        <v>37</v>
      </c>
    </row>
    <row r="36" spans="1:11" ht="24.95" customHeight="1">
      <c r="A36" s="481"/>
      <c r="B36" s="337"/>
      <c r="C36" s="337"/>
      <c r="D36" s="693" t="s">
        <v>226</v>
      </c>
      <c r="E36" s="667"/>
      <c r="F36" s="669"/>
      <c r="G36" s="650"/>
      <c r="H36" s="709"/>
      <c r="I36" s="665"/>
      <c r="J36" s="712"/>
      <c r="K36" s="681"/>
    </row>
    <row r="37" spans="1:11" ht="15" customHeight="1">
      <c r="A37" s="708" t="s">
        <v>225</v>
      </c>
      <c r="B37" s="708"/>
      <c r="C37" s="417" t="s">
        <v>252</v>
      </c>
      <c r="D37" s="694"/>
      <c r="E37" s="416" t="s">
        <v>294</v>
      </c>
      <c r="F37" s="414" t="s">
        <v>289</v>
      </c>
      <c r="G37" s="415" t="s">
        <v>295</v>
      </c>
      <c r="H37" s="710"/>
      <c r="I37" s="338" t="s">
        <v>296</v>
      </c>
      <c r="J37" s="339" t="s">
        <v>289</v>
      </c>
      <c r="K37" s="338" t="s">
        <v>295</v>
      </c>
    </row>
    <row r="38" spans="1:11" ht="11.1" customHeight="1">
      <c r="A38" s="654" t="str">
        <f>'3.1'!D6</f>
        <v>Leden</v>
      </c>
      <c r="B38" s="655"/>
      <c r="C38" s="413" t="s">
        <v>4</v>
      </c>
      <c r="D38" s="127">
        <v>82</v>
      </c>
      <c r="E38" s="123">
        <v>17125.351999999999</v>
      </c>
      <c r="F38" s="127">
        <v>182633.96857000003</v>
      </c>
      <c r="G38" s="129">
        <f>E38/$E$43</f>
        <v>0.33598753781621415</v>
      </c>
      <c r="H38" s="129">
        <f>(E38-I38)/I38</f>
        <v>-7.0859038133982519E-2</v>
      </c>
      <c r="I38" s="126">
        <v>18431.381999999998</v>
      </c>
      <c r="J38" s="143">
        <v>197057.68262000007</v>
      </c>
      <c r="K38" s="482">
        <f>I38/$I$43</f>
        <v>0.33153664617277467</v>
      </c>
    </row>
    <row r="39" spans="1:11" ht="11.1" customHeight="1">
      <c r="A39" s="656"/>
      <c r="B39" s="657"/>
      <c r="C39" s="413" t="s">
        <v>5</v>
      </c>
      <c r="D39" s="122">
        <v>241</v>
      </c>
      <c r="E39" s="123">
        <v>4433.4079999999994</v>
      </c>
      <c r="F39" s="122">
        <v>47280.043409999991</v>
      </c>
      <c r="G39" s="125">
        <f t="shared" ref="G39" si="9">E39/$E$43</f>
        <v>8.6980392464616571E-2</v>
      </c>
      <c r="H39" s="125">
        <f>(E39-I39)/I39</f>
        <v>-0.11819443206843436</v>
      </c>
      <c r="I39" s="126">
        <v>5027.6479999999992</v>
      </c>
      <c r="J39" s="142">
        <v>53753.093910000011</v>
      </c>
      <c r="K39" s="483">
        <f t="shared" ref="K39:K42" si="10">I39/$I$43</f>
        <v>9.0435408264950404E-2</v>
      </c>
    </row>
    <row r="40" spans="1:11" ht="11.1" customHeight="1">
      <c r="A40" s="656"/>
      <c r="B40" s="657"/>
      <c r="C40" s="413" t="s">
        <v>6</v>
      </c>
      <c r="D40" s="122">
        <v>9822</v>
      </c>
      <c r="E40" s="123">
        <v>10501.065000000001</v>
      </c>
      <c r="F40" s="122">
        <v>111988.60901</v>
      </c>
      <c r="G40" s="125">
        <f>E40/$E$43</f>
        <v>0.20602361772172761</v>
      </c>
      <c r="H40" s="125">
        <f t="shared" ref="H40:H42" si="11">(E40-I40)/I40</f>
        <v>-0.20221756465826687</v>
      </c>
      <c r="I40" s="126">
        <v>13162.817999999999</v>
      </c>
      <c r="J40" s="142">
        <v>140729.1121</v>
      </c>
      <c r="K40" s="483">
        <f t="shared" si="10"/>
        <v>0.2367677330925391</v>
      </c>
    </row>
    <row r="41" spans="1:11" ht="11.1" customHeight="1">
      <c r="A41" s="656"/>
      <c r="B41" s="657"/>
      <c r="C41" s="413" t="s">
        <v>7</v>
      </c>
      <c r="D41" s="122">
        <v>108144</v>
      </c>
      <c r="E41" s="123">
        <v>18742.099999999999</v>
      </c>
      <c r="F41" s="122">
        <v>199875.8</v>
      </c>
      <c r="G41" s="125">
        <f>E41/$E$43</f>
        <v>0.36770701311746862</v>
      </c>
      <c r="H41" s="125">
        <f t="shared" si="11"/>
        <v>-1.3055108543902467E-3</v>
      </c>
      <c r="I41" s="126">
        <v>18766.599999999999</v>
      </c>
      <c r="J41" s="142">
        <v>200641.9</v>
      </c>
      <c r="K41" s="483">
        <f t="shared" si="10"/>
        <v>0.33756641927696973</v>
      </c>
    </row>
    <row r="42" spans="1:11" ht="11.1" customHeight="1">
      <c r="A42" s="656"/>
      <c r="B42" s="657"/>
      <c r="C42" s="413" t="s">
        <v>112</v>
      </c>
      <c r="D42" s="122">
        <v>16</v>
      </c>
      <c r="E42" s="123">
        <v>168.27500000000001</v>
      </c>
      <c r="F42" s="122">
        <v>1794.5743500000001</v>
      </c>
      <c r="G42" s="125">
        <f>E42/$E$43</f>
        <v>3.301438879973004E-3</v>
      </c>
      <c r="H42" s="125">
        <f t="shared" si="11"/>
        <v>-0.18055339125014608</v>
      </c>
      <c r="I42" s="126">
        <v>205.352</v>
      </c>
      <c r="J42" s="142">
        <v>2195.5082499999999</v>
      </c>
      <c r="K42" s="483">
        <f t="shared" si="10"/>
        <v>3.6937931927661003E-3</v>
      </c>
    </row>
    <row r="43" spans="1:11" ht="11.1" customHeight="1">
      <c r="A43" s="658"/>
      <c r="B43" s="659"/>
      <c r="C43" s="375" t="s">
        <v>0</v>
      </c>
      <c r="D43" s="376">
        <v>118305</v>
      </c>
      <c r="E43" s="377">
        <v>50970.2</v>
      </c>
      <c r="F43" s="376">
        <v>543572.99534000002</v>
      </c>
      <c r="G43" s="380">
        <f>SUM(G38:G42)</f>
        <v>1</v>
      </c>
      <c r="H43" s="380">
        <f>(E43-I43)/I43</f>
        <v>-8.3167547460328284E-2</v>
      </c>
      <c r="I43" s="381">
        <v>55593.799999999996</v>
      </c>
      <c r="J43" s="392">
        <v>594377.29688000004</v>
      </c>
      <c r="K43" s="484">
        <f>SUM(K38:K42)</f>
        <v>1</v>
      </c>
    </row>
    <row r="44" spans="1:11" ht="11.1" customHeight="1">
      <c r="A44" s="654" t="str">
        <f>'3.1'!E6</f>
        <v>Únor</v>
      </c>
      <c r="B44" s="655"/>
      <c r="C44" s="413" t="s">
        <v>4</v>
      </c>
      <c r="D44" s="127">
        <v>82</v>
      </c>
      <c r="E44" s="123">
        <v>14284.825999999999</v>
      </c>
      <c r="F44" s="127">
        <v>152363.71486000007</v>
      </c>
      <c r="G44" s="129">
        <f>E44/$E$49</f>
        <v>0.35324991406661505</v>
      </c>
      <c r="H44" s="129">
        <f>(E44-I44)/I44</f>
        <v>-3.3114783702739757E-2</v>
      </c>
      <c r="I44" s="126">
        <v>14774.066000000001</v>
      </c>
      <c r="J44" s="143">
        <v>157840.29212999999</v>
      </c>
      <c r="K44" s="482">
        <f>I44/$I$49</f>
        <v>0.3447333776673317</v>
      </c>
    </row>
    <row r="45" spans="1:11" ht="11.1" customHeight="1">
      <c r="A45" s="656"/>
      <c r="B45" s="657"/>
      <c r="C45" s="413" t="s">
        <v>5</v>
      </c>
      <c r="D45" s="122">
        <v>241</v>
      </c>
      <c r="E45" s="123">
        <v>3672.31</v>
      </c>
      <c r="F45" s="122">
        <v>39169.347849999976</v>
      </c>
      <c r="G45" s="125">
        <f t="shared" ref="G45:G48" si="12">E45/$E$49</f>
        <v>9.0812670166648943E-2</v>
      </c>
      <c r="H45" s="125">
        <f>(E45-I45)/I45</f>
        <v>-3.9918102968873916E-3</v>
      </c>
      <c r="I45" s="126">
        <v>3687.027916</v>
      </c>
      <c r="J45" s="142">
        <v>39391.303530000012</v>
      </c>
      <c r="K45" s="483">
        <f t="shared" ref="K45:K48" si="13">I45/$I$49</f>
        <v>8.6031941852461116E-2</v>
      </c>
    </row>
    <row r="46" spans="1:11" ht="11.1" customHeight="1">
      <c r="A46" s="656"/>
      <c r="B46" s="657"/>
      <c r="C46" s="413" t="s">
        <v>6</v>
      </c>
      <c r="D46" s="122">
        <v>9812</v>
      </c>
      <c r="E46" s="123">
        <v>7797.2049999999999</v>
      </c>
      <c r="F46" s="122">
        <v>83166.119170000005</v>
      </c>
      <c r="G46" s="125">
        <f t="shared" si="12"/>
        <v>0.19281732911620914</v>
      </c>
      <c r="H46" s="125">
        <f t="shared" ref="H46:H48" si="14">(E46-I46)/I46</f>
        <v>-0.10008152952340561</v>
      </c>
      <c r="I46" s="126">
        <v>8664.3460000000014</v>
      </c>
      <c r="J46" s="142">
        <v>92566.423419999992</v>
      </c>
      <c r="K46" s="483">
        <f t="shared" si="13"/>
        <v>0.20217110589992188</v>
      </c>
    </row>
    <row r="47" spans="1:11" ht="11.1" customHeight="1">
      <c r="A47" s="656"/>
      <c r="B47" s="657"/>
      <c r="C47" s="413" t="s">
        <v>7</v>
      </c>
      <c r="D47" s="122">
        <v>108091</v>
      </c>
      <c r="E47" s="123">
        <v>14517.5</v>
      </c>
      <c r="F47" s="122">
        <v>154844.79999999999</v>
      </c>
      <c r="G47" s="125">
        <f t="shared" si="12"/>
        <v>0.35900371677345483</v>
      </c>
      <c r="H47" s="125">
        <f t="shared" si="14"/>
        <v>-6.7124616857622069E-2</v>
      </c>
      <c r="I47" s="126">
        <v>15562.1</v>
      </c>
      <c r="J47" s="142">
        <v>166259.9</v>
      </c>
      <c r="K47" s="483">
        <f t="shared" si="13"/>
        <v>0.36312111348336895</v>
      </c>
    </row>
    <row r="48" spans="1:11" ht="11.1" customHeight="1">
      <c r="A48" s="656"/>
      <c r="B48" s="657"/>
      <c r="C48" s="413" t="s">
        <v>112</v>
      </c>
      <c r="D48" s="122">
        <v>16</v>
      </c>
      <c r="E48" s="123">
        <v>166.459</v>
      </c>
      <c r="F48" s="122">
        <v>1775.4734099999998</v>
      </c>
      <c r="G48" s="125">
        <f t="shared" si="12"/>
        <v>4.1163698770719835E-3</v>
      </c>
      <c r="H48" s="125">
        <f t="shared" si="14"/>
        <v>-1.4802809875496935E-2</v>
      </c>
      <c r="I48" s="126">
        <v>168.96008399999999</v>
      </c>
      <c r="J48" s="142">
        <v>1804.3125999999995</v>
      </c>
      <c r="K48" s="483">
        <f t="shared" si="13"/>
        <v>3.9424610969164536E-3</v>
      </c>
    </row>
    <row r="49" spans="1:11" ht="11.1" customHeight="1">
      <c r="A49" s="658"/>
      <c r="B49" s="659"/>
      <c r="C49" s="375" t="s">
        <v>0</v>
      </c>
      <c r="D49" s="376">
        <v>118242</v>
      </c>
      <c r="E49" s="377">
        <v>40438.300000000003</v>
      </c>
      <c r="F49" s="376">
        <v>431319.45529000001</v>
      </c>
      <c r="G49" s="380">
        <f>SUM(G44:G48)</f>
        <v>0.99999999999999989</v>
      </c>
      <c r="H49" s="380">
        <f t="shared" ref="H49" si="15">(E49-I49)/I49</f>
        <v>-5.6425513049362337E-2</v>
      </c>
      <c r="I49" s="381">
        <v>42856.5</v>
      </c>
      <c r="J49" s="392">
        <v>457862.23168000003</v>
      </c>
      <c r="K49" s="484">
        <f>SUM(K44:K48)</f>
        <v>1.0000000000000002</v>
      </c>
    </row>
    <row r="50" spans="1:11" ht="11.1" customHeight="1">
      <c r="A50" s="660" t="str">
        <f>'3.1'!F6</f>
        <v>Březen</v>
      </c>
      <c r="B50" s="661"/>
      <c r="C50" s="412" t="s">
        <v>4</v>
      </c>
      <c r="D50" s="127">
        <v>81</v>
      </c>
      <c r="E50" s="279">
        <v>12956.601000000001</v>
      </c>
      <c r="F50" s="127">
        <v>138212.93936999998</v>
      </c>
      <c r="G50" s="129">
        <f>E50/$E$55</f>
        <v>0.35227779061705572</v>
      </c>
      <c r="H50" s="129">
        <f>(E50-I50)/I50</f>
        <v>-7.8259311276230106E-2</v>
      </c>
      <c r="I50" s="561">
        <v>14056.666000000001</v>
      </c>
      <c r="J50" s="143">
        <v>149992.04574999999</v>
      </c>
      <c r="K50" s="482">
        <f>I50/$I$55</f>
        <v>0.38687255223054928</v>
      </c>
    </row>
    <row r="51" spans="1:11" ht="11.1" customHeight="1">
      <c r="A51" s="660"/>
      <c r="B51" s="661"/>
      <c r="C51" s="413" t="s">
        <v>5</v>
      </c>
      <c r="D51" s="122">
        <v>237</v>
      </c>
      <c r="E51" s="123">
        <v>3414.5540000000001</v>
      </c>
      <c r="F51" s="122">
        <v>36424.175370000041</v>
      </c>
      <c r="G51" s="125">
        <f t="shared" ref="G51:G54" si="16">E51/$E$55</f>
        <v>9.2838510583341263E-2</v>
      </c>
      <c r="H51" s="125">
        <f t="shared" ref="H51:H54" si="17">(E51-I51)/I51</f>
        <v>6.4344717356962206E-2</v>
      </c>
      <c r="I51" s="126">
        <v>3208.1279159999999</v>
      </c>
      <c r="J51" s="142">
        <v>34177.656879999995</v>
      </c>
      <c r="K51" s="483">
        <f t="shared" ref="K51:K54" si="18">I51/$I$55</f>
        <v>8.8295235495030835E-2</v>
      </c>
    </row>
    <row r="52" spans="1:11" ht="11.1" customHeight="1">
      <c r="A52" s="660"/>
      <c r="B52" s="661"/>
      <c r="C52" s="413" t="s">
        <v>6</v>
      </c>
      <c r="D52" s="122">
        <v>9813</v>
      </c>
      <c r="E52" s="123">
        <v>7291.5929999999998</v>
      </c>
      <c r="F52" s="122">
        <v>77782.182790000006</v>
      </c>
      <c r="G52" s="125">
        <f t="shared" si="16"/>
        <v>0.19825155317500237</v>
      </c>
      <c r="H52" s="125">
        <f t="shared" si="17"/>
        <v>8.3308262231689051E-2</v>
      </c>
      <c r="I52" s="126">
        <v>6730.857</v>
      </c>
      <c r="J52" s="142">
        <v>71836.034190000006</v>
      </c>
      <c r="K52" s="483">
        <f t="shared" si="18"/>
        <v>0.18524903602951498</v>
      </c>
    </row>
    <row r="53" spans="1:11" ht="11.1" customHeight="1">
      <c r="A53" s="660"/>
      <c r="B53" s="661"/>
      <c r="C53" s="413" t="s">
        <v>7</v>
      </c>
      <c r="D53" s="122">
        <v>108060</v>
      </c>
      <c r="E53" s="123">
        <v>12969.4</v>
      </c>
      <c r="F53" s="122">
        <v>138349.70000000001</v>
      </c>
      <c r="G53" s="125">
        <f t="shared" si="16"/>
        <v>0.35262578338476597</v>
      </c>
      <c r="H53" s="125">
        <f t="shared" si="17"/>
        <v>6.6474796480552559E-2</v>
      </c>
      <c r="I53" s="126">
        <v>12161</v>
      </c>
      <c r="J53" s="142">
        <v>129789.3</v>
      </c>
      <c r="K53" s="483">
        <f t="shared" si="18"/>
        <v>0.3346993595547984</v>
      </c>
    </row>
    <row r="54" spans="1:11" ht="11.1" customHeight="1">
      <c r="A54" s="660"/>
      <c r="B54" s="661"/>
      <c r="C54" s="413" t="s">
        <v>112</v>
      </c>
      <c r="D54" s="122">
        <v>16</v>
      </c>
      <c r="E54" s="123">
        <v>147.352</v>
      </c>
      <c r="F54" s="122">
        <v>1571.8562199999999</v>
      </c>
      <c r="G54" s="125">
        <f t="shared" si="16"/>
        <v>4.0063622398346906E-3</v>
      </c>
      <c r="H54" s="125">
        <f t="shared" si="17"/>
        <v>-0.16960968927853126</v>
      </c>
      <c r="I54" s="126">
        <v>177.449084</v>
      </c>
      <c r="J54" s="142">
        <v>1984.0605800000001</v>
      </c>
      <c r="K54" s="483">
        <f t="shared" si="18"/>
        <v>4.8838166901065388E-3</v>
      </c>
    </row>
    <row r="55" spans="1:11" ht="11.1" customHeight="1">
      <c r="A55" s="660"/>
      <c r="B55" s="661"/>
      <c r="C55" s="375" t="s">
        <v>0</v>
      </c>
      <c r="D55" s="376">
        <v>118207</v>
      </c>
      <c r="E55" s="377">
        <v>36779.5</v>
      </c>
      <c r="F55" s="376">
        <v>392340.85375000007</v>
      </c>
      <c r="G55" s="380">
        <f>SUM(G50:G54)</f>
        <v>0.99999999999999989</v>
      </c>
      <c r="H55" s="380">
        <f t="shared" ref="H55" si="19">(E55-I55)/I55</f>
        <v>1.2258456931642767E-2</v>
      </c>
      <c r="I55" s="381">
        <v>36334.1</v>
      </c>
      <c r="J55" s="392">
        <v>387779.09739999997</v>
      </c>
      <c r="K55" s="484">
        <f>SUM(K50:K54)</f>
        <v>1.0000000000000002</v>
      </c>
    </row>
    <row r="56" spans="1:11" ht="11.1" customHeight="1">
      <c r="A56" s="662" t="str">
        <f>'3.1'!G6</f>
        <v>I. čtvrtletí</v>
      </c>
      <c r="B56" s="663"/>
      <c r="C56" s="413" t="s">
        <v>4</v>
      </c>
      <c r="D56" s="122">
        <f>D50</f>
        <v>81</v>
      </c>
      <c r="E56" s="123">
        <f>E38+E44+E50</f>
        <v>44366.779000000002</v>
      </c>
      <c r="F56" s="122">
        <f>F38+F44+F50</f>
        <v>473210.62280000007</v>
      </c>
      <c r="G56" s="125">
        <f>E56/$E$61</f>
        <v>0.34610711611071243</v>
      </c>
      <c r="H56" s="125">
        <f>(E56-I56)/I56</f>
        <v>-6.1261225005720205E-2</v>
      </c>
      <c r="I56" s="126">
        <f>I38+I44+I50</f>
        <v>47262.114000000001</v>
      </c>
      <c r="J56" s="142">
        <f>J38+J44+J50</f>
        <v>504890.02050000004</v>
      </c>
      <c r="K56" s="483">
        <f>I56/$I$61</f>
        <v>0.35064973394547144</v>
      </c>
    </row>
    <row r="57" spans="1:11" ht="11.1" customHeight="1">
      <c r="A57" s="660"/>
      <c r="B57" s="661"/>
      <c r="C57" s="413" t="s">
        <v>5</v>
      </c>
      <c r="D57" s="122">
        <f>D51</f>
        <v>237</v>
      </c>
      <c r="E57" s="123">
        <f t="shared" ref="E57:F58" si="20">E39+E45+E51</f>
        <v>11520.271999999999</v>
      </c>
      <c r="F57" s="122">
        <f t="shared" si="20"/>
        <v>122873.56663000002</v>
      </c>
      <c r="G57" s="125">
        <f t="shared" ref="G57:G60" si="21">E57/$E$61</f>
        <v>8.9870128249134082E-2</v>
      </c>
      <c r="H57" s="125">
        <f t="shared" ref="H57:H60" si="22">(E57-I57)/I57</f>
        <v>-3.3761507584284187E-2</v>
      </c>
      <c r="I57" s="126">
        <f t="shared" ref="I57:J57" si="23">I39+I45+I51</f>
        <v>11922.803832</v>
      </c>
      <c r="J57" s="142">
        <f t="shared" si="23"/>
        <v>127322.05432000002</v>
      </c>
      <c r="K57" s="483">
        <f t="shared" ref="K57:K60" si="24">I57/$I$61</f>
        <v>8.8458336662106299E-2</v>
      </c>
    </row>
    <row r="58" spans="1:11" ht="11.1" customHeight="1">
      <c r="A58" s="660"/>
      <c r="B58" s="661"/>
      <c r="C58" s="413" t="s">
        <v>6</v>
      </c>
      <c r="D58" s="122">
        <f>D52</f>
        <v>9813</v>
      </c>
      <c r="E58" s="123">
        <f>E40+E46+E52</f>
        <v>25589.863000000001</v>
      </c>
      <c r="F58" s="122">
        <f t="shared" si="20"/>
        <v>272936.91097000003</v>
      </c>
      <c r="G58" s="125">
        <f t="shared" si="21"/>
        <v>0.19962760164758012</v>
      </c>
      <c r="H58" s="125">
        <f t="shared" si="22"/>
        <v>-0.10393430273057085</v>
      </c>
      <c r="I58" s="126">
        <f>I40+I46+I52</f>
        <v>28558.021000000001</v>
      </c>
      <c r="J58" s="142">
        <f t="shared" ref="J58" si="25">J40+J46+J52</f>
        <v>305131.56970999995</v>
      </c>
      <c r="K58" s="483">
        <f t="shared" si="24"/>
        <v>0.21187927534640508</v>
      </c>
    </row>
    <row r="59" spans="1:11" ht="11.1" customHeight="1">
      <c r="A59" s="660"/>
      <c r="B59" s="661"/>
      <c r="C59" s="413" t="s">
        <v>7</v>
      </c>
      <c r="D59" s="122">
        <f>D53</f>
        <v>108060</v>
      </c>
      <c r="E59" s="123">
        <f t="shared" ref="E59:F60" si="26">E41+E47+E53</f>
        <v>46229</v>
      </c>
      <c r="F59" s="122">
        <f t="shared" si="26"/>
        <v>493070.3</v>
      </c>
      <c r="G59" s="125">
        <f t="shared" si="21"/>
        <v>0.36063438075326865</v>
      </c>
      <c r="H59" s="125">
        <f t="shared" si="22"/>
        <v>-5.6076937472170629E-3</v>
      </c>
      <c r="I59" s="126">
        <f t="shared" ref="I59:J59" si="27">I41+I47+I53</f>
        <v>46489.7</v>
      </c>
      <c r="J59" s="142">
        <f t="shared" si="27"/>
        <v>496691.1</v>
      </c>
      <c r="K59" s="483">
        <f t="shared" si="24"/>
        <v>0.34491899656043279</v>
      </c>
    </row>
    <row r="60" spans="1:11" ht="11.1" customHeight="1">
      <c r="A60" s="660"/>
      <c r="B60" s="661"/>
      <c r="C60" s="413" t="s">
        <v>112</v>
      </c>
      <c r="D60" s="122">
        <f>D54</f>
        <v>16</v>
      </c>
      <c r="E60" s="123">
        <f>E42+E48+E54</f>
        <v>482.08600000000001</v>
      </c>
      <c r="F60" s="122">
        <f t="shared" si="26"/>
        <v>5141.90398</v>
      </c>
      <c r="G60" s="125">
        <f t="shared" si="21"/>
        <v>3.7607732393047711E-3</v>
      </c>
      <c r="H60" s="125">
        <f t="shared" si="22"/>
        <v>-0.12627776661513807</v>
      </c>
      <c r="I60" s="126">
        <f>I42+I48+I54</f>
        <v>551.761168</v>
      </c>
      <c r="J60" s="142">
        <f t="shared" ref="J60" si="28">J42+J48+J54</f>
        <v>5983.8814299999995</v>
      </c>
      <c r="K60" s="483">
        <f t="shared" si="24"/>
        <v>4.0936574855843849E-3</v>
      </c>
    </row>
    <row r="61" spans="1:11" ht="11.1" customHeight="1">
      <c r="A61" s="660"/>
      <c r="B61" s="661"/>
      <c r="C61" s="375" t="s">
        <v>0</v>
      </c>
      <c r="D61" s="376">
        <f>SUM(D56:D60)</f>
        <v>118207</v>
      </c>
      <c r="E61" s="377">
        <f>SUM(E56:E60)</f>
        <v>128188</v>
      </c>
      <c r="F61" s="376">
        <f>SUM(F56:F60)</f>
        <v>1367233.3043800001</v>
      </c>
      <c r="G61" s="380">
        <f>SUM(G56:G60)</f>
        <v>1</v>
      </c>
      <c r="H61" s="380">
        <f>(E61-I61)/I61</f>
        <v>-4.8940381824602808E-2</v>
      </c>
      <c r="I61" s="381">
        <f>SUM(I56:I60)</f>
        <v>134784.4</v>
      </c>
      <c r="J61" s="392">
        <f>SUM(J56:J60)</f>
        <v>1440018.6259600001</v>
      </c>
      <c r="K61" s="484">
        <f>SUM(K56:K60)</f>
        <v>1</v>
      </c>
    </row>
    <row r="62" spans="1:11" ht="15" customHeight="1">
      <c r="A62" s="121"/>
      <c r="B62" s="121"/>
      <c r="C62" s="121"/>
      <c r="D62" s="121"/>
      <c r="E62" s="121"/>
      <c r="F62" s="121"/>
      <c r="G62" s="121"/>
      <c r="H62" s="121"/>
      <c r="I62" s="121"/>
      <c r="J62" s="121"/>
      <c r="K62" s="121"/>
    </row>
    <row r="63" spans="1:11" ht="15" customHeight="1">
      <c r="A63" s="121"/>
      <c r="B63" s="121"/>
      <c r="C63" s="121"/>
      <c r="D63" s="121"/>
      <c r="E63" s="121"/>
      <c r="F63" s="121"/>
      <c r="G63" s="121"/>
      <c r="H63" s="121"/>
      <c r="I63" s="121"/>
      <c r="J63" s="121"/>
      <c r="K63" s="121"/>
    </row>
    <row r="64" spans="1:11" ht="15" customHeight="1">
      <c r="A64" s="121"/>
      <c r="B64" s="121"/>
      <c r="C64" s="121"/>
      <c r="D64" s="121"/>
      <c r="E64" s="121"/>
      <c r="F64" s="121"/>
      <c r="G64" s="121"/>
      <c r="H64" s="121"/>
      <c r="I64" s="121"/>
      <c r="J64" s="121"/>
      <c r="K64" s="121"/>
    </row>
    <row r="65" spans="1:11" ht="15" customHeight="1">
      <c r="A65" s="121"/>
      <c r="B65" s="121"/>
      <c r="C65" s="121"/>
      <c r="D65" s="121"/>
      <c r="E65" s="121"/>
      <c r="F65" s="121"/>
      <c r="G65" s="121"/>
      <c r="H65" s="121"/>
      <c r="I65" s="121"/>
      <c r="J65" s="121"/>
      <c r="K65" s="121"/>
    </row>
    <row r="66" spans="1:11" ht="15" customHeight="1">
      <c r="A66" s="121"/>
      <c r="B66" s="121"/>
      <c r="C66" s="121"/>
      <c r="D66" s="121"/>
      <c r="E66" s="121"/>
      <c r="F66" s="121"/>
      <c r="G66" s="121"/>
      <c r="H66" s="121"/>
      <c r="I66" s="121"/>
      <c r="J66" s="121"/>
      <c r="K66" s="121"/>
    </row>
    <row r="67" spans="1:11" ht="15" customHeight="1">
      <c r="A67" s="121"/>
      <c r="B67" s="121"/>
      <c r="C67" s="121"/>
      <c r="D67" s="121"/>
      <c r="E67" s="121"/>
      <c r="F67" s="121"/>
      <c r="G67" s="121"/>
      <c r="H67" s="121"/>
      <c r="I67" s="121"/>
      <c r="J67" s="121"/>
      <c r="K67" s="121"/>
    </row>
    <row r="68" spans="1:11" ht="15" customHeight="1">
      <c r="A68" s="121"/>
      <c r="B68" s="121"/>
      <c r="C68" s="121"/>
      <c r="D68" s="121"/>
      <c r="E68" s="121"/>
      <c r="F68" s="121"/>
      <c r="G68" s="121"/>
      <c r="H68" s="121"/>
      <c r="I68" s="121"/>
      <c r="J68" s="121"/>
      <c r="K68" s="121"/>
    </row>
    <row r="69" spans="1:11" ht="15" customHeight="1">
      <c r="A69" s="121"/>
      <c r="B69" s="121"/>
      <c r="C69" s="121"/>
      <c r="D69" s="121"/>
      <c r="E69" s="121"/>
      <c r="F69" s="121"/>
      <c r="G69" s="121"/>
      <c r="H69" s="121"/>
      <c r="I69" s="121"/>
      <c r="J69" s="121"/>
      <c r="K69" s="121"/>
    </row>
    <row r="70" spans="1:11" ht="15" customHeight="1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</row>
    <row r="71" spans="1:11" ht="15" customHeight="1">
      <c r="A71" s="121"/>
      <c r="B71" s="121"/>
      <c r="C71" s="121"/>
      <c r="D71" s="121"/>
      <c r="E71" s="121"/>
      <c r="F71" s="121"/>
      <c r="G71" s="121"/>
      <c r="H71" s="121"/>
      <c r="I71" s="121"/>
      <c r="J71" s="121"/>
      <c r="K71" s="121"/>
    </row>
    <row r="72" spans="1:11" ht="15" customHeight="1">
      <c r="A72" s="121"/>
      <c r="B72" s="121"/>
      <c r="C72" s="121"/>
      <c r="D72" s="121"/>
      <c r="E72" s="121"/>
      <c r="F72" s="121"/>
      <c r="G72" s="121"/>
      <c r="H72" s="121"/>
      <c r="I72" s="121"/>
      <c r="J72" s="121"/>
      <c r="K72" s="121"/>
    </row>
    <row r="73" spans="1:11" ht="15" customHeight="1">
      <c r="A73" s="121"/>
      <c r="B73" s="121"/>
      <c r="C73" s="121"/>
      <c r="D73" s="121"/>
      <c r="E73" s="121"/>
      <c r="F73" s="121"/>
      <c r="G73" s="121"/>
      <c r="H73" s="121"/>
      <c r="I73" s="121"/>
      <c r="J73" s="121"/>
      <c r="K73" s="121"/>
    </row>
    <row r="74" spans="1:11" ht="15" customHeight="1">
      <c r="A74" s="121"/>
      <c r="B74" s="121"/>
      <c r="C74" s="121"/>
      <c r="D74" s="121"/>
      <c r="E74" s="121"/>
      <c r="F74" s="121"/>
      <c r="G74" s="121"/>
      <c r="H74" s="121"/>
      <c r="I74" s="121"/>
      <c r="J74" s="121"/>
      <c r="K74" s="121"/>
    </row>
    <row r="75" spans="1:11" ht="15" customHeight="1">
      <c r="A75" s="121"/>
      <c r="B75" s="121"/>
      <c r="C75" s="121"/>
      <c r="D75" s="121"/>
      <c r="E75" s="121"/>
      <c r="F75" s="121"/>
      <c r="G75" s="121"/>
      <c r="H75" s="121"/>
      <c r="I75" s="121"/>
      <c r="J75" s="121"/>
      <c r="K75" s="121"/>
    </row>
    <row r="76" spans="1:11" ht="15" customHeight="1">
      <c r="A76" s="121"/>
      <c r="B76" s="121"/>
      <c r="C76" s="121"/>
      <c r="D76" s="121"/>
      <c r="E76" s="121"/>
      <c r="F76" s="121"/>
      <c r="G76" s="121"/>
      <c r="H76" s="121"/>
      <c r="I76" s="121"/>
      <c r="J76" s="121"/>
      <c r="K76" s="121"/>
    </row>
    <row r="77" spans="1:11" ht="15" customHeight="1">
      <c r="A77" s="121"/>
      <c r="B77" s="121"/>
      <c r="C77" s="121"/>
      <c r="D77" s="121"/>
      <c r="E77" s="121"/>
      <c r="F77" s="121"/>
      <c r="G77" s="121"/>
      <c r="H77" s="121"/>
      <c r="I77" s="121"/>
      <c r="J77" s="121"/>
      <c r="K77" s="121"/>
    </row>
    <row r="78" spans="1:11" ht="15" customHeight="1">
      <c r="A78" s="121"/>
      <c r="B78" s="121"/>
      <c r="C78" s="121"/>
      <c r="D78" s="121"/>
      <c r="E78" s="121"/>
      <c r="F78" s="121"/>
      <c r="G78" s="121"/>
      <c r="H78" s="121"/>
      <c r="I78" s="121"/>
      <c r="J78" s="121"/>
      <c r="K78" s="121"/>
    </row>
    <row r="79" spans="1:11" ht="15" customHeight="1">
      <c r="A79" s="121"/>
      <c r="B79" s="121"/>
      <c r="C79" s="121"/>
      <c r="D79" s="121"/>
      <c r="E79" s="121"/>
      <c r="F79" s="121"/>
      <c r="G79" s="121"/>
      <c r="H79" s="121"/>
      <c r="I79" s="121"/>
      <c r="J79" s="121"/>
      <c r="K79" s="121"/>
    </row>
    <row r="80" spans="1:11" ht="15" customHeight="1">
      <c r="A80" s="121"/>
      <c r="B80" s="121"/>
      <c r="C80" s="121"/>
      <c r="D80" s="121"/>
      <c r="E80" s="121"/>
      <c r="F80" s="121"/>
      <c r="G80" s="121"/>
      <c r="H80" s="121"/>
      <c r="I80" s="121"/>
      <c r="J80" s="121"/>
      <c r="K80" s="121"/>
    </row>
    <row r="81" spans="1:11" ht="15" customHeight="1">
      <c r="A81" s="121"/>
      <c r="B81" s="121"/>
      <c r="C81" s="121"/>
      <c r="D81" s="121"/>
      <c r="E81" s="121"/>
      <c r="F81" s="121"/>
      <c r="G81" s="121"/>
      <c r="H81" s="121"/>
      <c r="I81" s="121"/>
      <c r="J81" s="121"/>
      <c r="K81" s="121"/>
    </row>
    <row r="82" spans="1:11" ht="15" customHeight="1">
      <c r="A82" s="121"/>
      <c r="B82" s="121"/>
      <c r="C82" s="121"/>
      <c r="D82" s="121"/>
      <c r="E82" s="121"/>
      <c r="F82" s="121"/>
      <c r="G82" s="121"/>
      <c r="H82" s="121"/>
      <c r="I82" s="121"/>
      <c r="J82" s="121"/>
      <c r="K82" s="121"/>
    </row>
    <row r="83" spans="1:11" ht="15" customHeight="1">
      <c r="A83" s="121"/>
      <c r="B83" s="121"/>
      <c r="C83" s="121"/>
      <c r="D83" s="121"/>
      <c r="E83" s="121"/>
      <c r="F83" s="121"/>
      <c r="G83" s="121"/>
      <c r="H83" s="121"/>
      <c r="I83" s="121"/>
      <c r="J83" s="121"/>
      <c r="K83" s="121"/>
    </row>
    <row r="84" spans="1:11" ht="15" customHeight="1">
      <c r="A84" s="121"/>
      <c r="B84" s="121"/>
      <c r="C84" s="121"/>
      <c r="D84" s="121"/>
      <c r="E84" s="121"/>
      <c r="F84" s="121"/>
      <c r="G84" s="121"/>
      <c r="H84" s="121"/>
      <c r="I84" s="121"/>
      <c r="J84" s="121"/>
      <c r="K84" s="121"/>
    </row>
    <row r="85" spans="1:11" ht="15" customHeight="1">
      <c r="A85" s="121"/>
      <c r="B85" s="121"/>
      <c r="C85" s="121"/>
      <c r="D85" s="121"/>
      <c r="E85" s="121"/>
      <c r="F85" s="121"/>
      <c r="G85" s="121"/>
      <c r="H85" s="121"/>
      <c r="I85" s="121"/>
      <c r="J85" s="121"/>
      <c r="K85" s="121"/>
    </row>
    <row r="86" spans="1:11" ht="15" customHeight="1">
      <c r="A86" s="121"/>
      <c r="B86" s="121"/>
      <c r="C86" s="121"/>
      <c r="D86" s="121"/>
      <c r="E86" s="121"/>
      <c r="F86" s="121"/>
      <c r="G86" s="121"/>
      <c r="H86" s="121"/>
      <c r="I86" s="121"/>
      <c r="J86" s="121"/>
      <c r="K86" s="121"/>
    </row>
    <row r="87" spans="1:11" ht="15" customHeight="1">
      <c r="A87" s="121"/>
      <c r="B87" s="121"/>
      <c r="C87" s="121"/>
      <c r="D87" s="121"/>
      <c r="E87" s="121"/>
      <c r="F87" s="121"/>
      <c r="G87" s="121"/>
      <c r="H87" s="121"/>
      <c r="I87" s="121"/>
      <c r="J87" s="121"/>
      <c r="K87" s="121"/>
    </row>
    <row r="88" spans="1:11" ht="15" customHeight="1">
      <c r="A88" s="121"/>
      <c r="B88" s="121"/>
      <c r="C88" s="121"/>
      <c r="D88" s="121"/>
      <c r="E88" s="121"/>
      <c r="F88" s="121"/>
      <c r="G88" s="121"/>
      <c r="H88" s="121"/>
      <c r="I88" s="121"/>
      <c r="J88" s="121"/>
      <c r="K88" s="121"/>
    </row>
    <row r="89" spans="1:11" ht="15" customHeight="1">
      <c r="A89" s="121"/>
      <c r="B89" s="121"/>
      <c r="C89" s="121"/>
      <c r="D89" s="121"/>
      <c r="E89" s="121"/>
      <c r="F89" s="121"/>
      <c r="G89" s="121"/>
      <c r="H89" s="121"/>
      <c r="I89" s="121"/>
      <c r="J89" s="121"/>
      <c r="K89" s="121"/>
    </row>
    <row r="90" spans="1:11" ht="15" customHeight="1">
      <c r="A90" s="121"/>
      <c r="B90" s="121"/>
      <c r="C90" s="121"/>
      <c r="D90" s="121"/>
      <c r="E90" s="121"/>
      <c r="F90" s="121"/>
      <c r="G90" s="121"/>
      <c r="H90" s="121"/>
      <c r="I90" s="121"/>
      <c r="J90" s="121"/>
      <c r="K90" s="121"/>
    </row>
    <row r="91" spans="1:11" ht="15" customHeight="1">
      <c r="A91" s="121"/>
      <c r="B91" s="121"/>
      <c r="C91" s="121"/>
      <c r="D91" s="121"/>
      <c r="E91" s="121"/>
      <c r="F91" s="121"/>
      <c r="G91" s="121"/>
      <c r="H91" s="121"/>
      <c r="I91" s="121"/>
      <c r="J91" s="121"/>
      <c r="K91" s="121"/>
    </row>
    <row r="92" spans="1:11" ht="15" customHeight="1">
      <c r="A92" s="121"/>
      <c r="B92" s="121"/>
      <c r="C92" s="121"/>
      <c r="D92" s="121"/>
      <c r="E92" s="121"/>
      <c r="F92" s="121"/>
      <c r="G92" s="121"/>
      <c r="H92" s="121"/>
      <c r="I92" s="121"/>
      <c r="J92" s="121"/>
      <c r="K92" s="121"/>
    </row>
    <row r="93" spans="1:11" ht="15" customHeight="1">
      <c r="A93" s="121"/>
      <c r="B93" s="121"/>
      <c r="C93" s="121"/>
      <c r="D93" s="121"/>
      <c r="E93" s="121"/>
      <c r="F93" s="121"/>
      <c r="G93" s="121"/>
      <c r="H93" s="121"/>
      <c r="I93" s="121"/>
      <c r="J93" s="121"/>
      <c r="K93" s="121"/>
    </row>
    <row r="94" spans="1:11" ht="15" customHeight="1">
      <c r="A94" s="121"/>
      <c r="B94" s="121"/>
      <c r="C94" s="121"/>
      <c r="D94" s="121"/>
      <c r="E94" s="121"/>
      <c r="F94" s="121"/>
      <c r="G94" s="121"/>
      <c r="H94" s="121"/>
      <c r="I94" s="121"/>
      <c r="J94" s="121"/>
      <c r="K94" s="121"/>
    </row>
    <row r="95" spans="1:11" ht="15" customHeight="1">
      <c r="A95" s="121"/>
      <c r="B95" s="121"/>
      <c r="C95" s="121"/>
      <c r="D95" s="121"/>
      <c r="E95" s="121"/>
      <c r="F95" s="121"/>
      <c r="G95" s="121"/>
      <c r="H95" s="121"/>
      <c r="I95" s="121"/>
      <c r="J95" s="121"/>
      <c r="K95" s="121"/>
    </row>
    <row r="96" spans="1:11" ht="15" customHeight="1">
      <c r="A96" s="121"/>
      <c r="B96" s="121"/>
      <c r="C96" s="121"/>
      <c r="D96" s="121"/>
      <c r="E96" s="121"/>
      <c r="F96" s="121"/>
      <c r="G96" s="121"/>
      <c r="H96" s="121"/>
      <c r="I96" s="121"/>
      <c r="J96" s="121"/>
      <c r="K96" s="121"/>
    </row>
    <row r="97" spans="1:11" ht="15" customHeight="1">
      <c r="A97" s="121"/>
      <c r="B97" s="121"/>
      <c r="C97" s="121"/>
      <c r="D97" s="121"/>
      <c r="E97" s="121"/>
      <c r="F97" s="121"/>
      <c r="G97" s="121"/>
      <c r="H97" s="121"/>
      <c r="I97" s="121"/>
      <c r="J97" s="121"/>
      <c r="K97" s="121"/>
    </row>
    <row r="98" spans="1:11" ht="15" customHeight="1">
      <c r="A98" s="121"/>
      <c r="B98" s="121"/>
      <c r="C98" s="121"/>
      <c r="D98" s="121"/>
      <c r="E98" s="121"/>
      <c r="F98" s="121"/>
      <c r="G98" s="121"/>
      <c r="H98" s="121"/>
      <c r="I98" s="121"/>
      <c r="J98" s="121"/>
      <c r="K98" s="121"/>
    </row>
    <row r="99" spans="1:11" ht="15" customHeight="1">
      <c r="A99" s="121"/>
      <c r="B99" s="121"/>
      <c r="C99" s="121"/>
      <c r="D99" s="121"/>
      <c r="E99" s="121"/>
      <c r="F99" s="121"/>
      <c r="G99" s="121"/>
      <c r="H99" s="121"/>
      <c r="I99" s="121"/>
      <c r="J99" s="121"/>
      <c r="K99" s="121"/>
    </row>
    <row r="100" spans="1:11" ht="15" customHeight="1">
      <c r="A100" s="121"/>
      <c r="B100" s="121"/>
      <c r="C100" s="121"/>
      <c r="D100" s="121"/>
      <c r="E100" s="121"/>
      <c r="F100" s="121"/>
      <c r="G100" s="121"/>
      <c r="H100" s="121"/>
      <c r="I100" s="121"/>
      <c r="J100" s="121"/>
      <c r="K100" s="121"/>
    </row>
    <row r="101" spans="1:11" ht="15" customHeight="1">
      <c r="A101" s="121"/>
      <c r="B101" s="121"/>
      <c r="C101" s="121"/>
      <c r="D101" s="121"/>
      <c r="E101" s="121"/>
      <c r="F101" s="121"/>
      <c r="G101" s="121"/>
      <c r="H101" s="121"/>
      <c r="I101" s="121"/>
      <c r="J101" s="121"/>
      <c r="K101" s="121"/>
    </row>
    <row r="102" spans="1:11" ht="15" customHeight="1">
      <c r="A102" s="121"/>
      <c r="B102" s="121"/>
      <c r="C102" s="121"/>
      <c r="D102" s="121"/>
      <c r="E102" s="121"/>
      <c r="F102" s="121"/>
      <c r="G102" s="121"/>
      <c r="H102" s="121"/>
      <c r="I102" s="121"/>
      <c r="J102" s="121"/>
      <c r="K102" s="121"/>
    </row>
    <row r="103" spans="1:11" ht="15" customHeight="1"/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30">
    <mergeCell ref="A38:B43"/>
    <mergeCell ref="A44:B49"/>
    <mergeCell ref="A50:B55"/>
    <mergeCell ref="A56:B61"/>
    <mergeCell ref="A26:B31"/>
    <mergeCell ref="A33:D33"/>
    <mergeCell ref="I34:K34"/>
    <mergeCell ref="H35:H37"/>
    <mergeCell ref="D36:D37"/>
    <mergeCell ref="A37:B37"/>
    <mergeCell ref="E34:G34"/>
    <mergeCell ref="E35:F36"/>
    <mergeCell ref="I35:J36"/>
    <mergeCell ref="G35:G36"/>
    <mergeCell ref="K35:K36"/>
    <mergeCell ref="A1:K1"/>
    <mergeCell ref="A2:C2"/>
    <mergeCell ref="A8:B13"/>
    <mergeCell ref="A14:B19"/>
    <mergeCell ref="A20:B25"/>
    <mergeCell ref="K5:K6"/>
    <mergeCell ref="H5:H7"/>
    <mergeCell ref="A3:D3"/>
    <mergeCell ref="E4:G4"/>
    <mergeCell ref="I4:K4"/>
    <mergeCell ref="D6:D7"/>
    <mergeCell ref="A7:B7"/>
    <mergeCell ref="E5:F6"/>
    <mergeCell ref="I5:J6"/>
    <mergeCell ref="G5:G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1 H61" formula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/>
  <dimension ref="A1:T119"/>
  <sheetViews>
    <sheetView showGridLines="0" zoomScaleNormal="100" zoomScaleSheetLayoutView="100" workbookViewId="0">
      <selection activeCell="H8" sqref="H8"/>
    </sheetView>
  </sheetViews>
  <sheetFormatPr defaultColWidth="9.140625" defaultRowHeight="12.75"/>
  <cols>
    <col min="1" max="1" width="9.42578125" style="241" customWidth="1"/>
    <col min="2" max="2" width="3.85546875" style="241" customWidth="1"/>
    <col min="3" max="11" width="9.5703125" style="241" customWidth="1"/>
    <col min="12" max="13" width="9.140625" style="241"/>
    <col min="14" max="14" width="11.140625" style="241" customWidth="1"/>
    <col min="15" max="16384" width="9.140625" style="241"/>
  </cols>
  <sheetData>
    <row r="1" spans="1:16" s="253" customFormat="1" ht="15.75">
      <c r="A1" s="686" t="s">
        <v>269</v>
      </c>
      <c r="B1" s="686"/>
      <c r="C1" s="686"/>
      <c r="D1" s="686"/>
      <c r="E1" s="686"/>
      <c r="F1" s="686"/>
      <c r="G1" s="686"/>
      <c r="H1" s="686"/>
      <c r="I1" s="686"/>
      <c r="J1" s="686"/>
      <c r="K1" s="686"/>
    </row>
    <row r="2" spans="1:16" ht="6" customHeight="1">
      <c r="A2" s="664"/>
      <c r="B2" s="664"/>
      <c r="C2" s="664"/>
      <c r="D2" s="243"/>
      <c r="E2" s="243"/>
      <c r="F2" s="244"/>
      <c r="G2" s="245"/>
      <c r="H2" s="245"/>
      <c r="I2" s="245"/>
      <c r="J2" s="103"/>
      <c r="K2" s="103"/>
    </row>
    <row r="3" spans="1:16" ht="12.95" customHeight="1">
      <c r="A3" s="691" t="s">
        <v>43</v>
      </c>
      <c r="B3" s="691"/>
      <c r="C3" s="691"/>
      <c r="D3" s="692"/>
      <c r="E3" s="478"/>
      <c r="F3" s="479"/>
      <c r="G3" s="330"/>
      <c r="H3" s="331"/>
      <c r="I3" s="479"/>
      <c r="J3" s="480"/>
      <c r="K3" s="480"/>
    </row>
    <row r="4" spans="1:16" ht="24.95" customHeight="1">
      <c r="A4" s="332"/>
      <c r="B4" s="332"/>
      <c r="C4" s="332"/>
      <c r="D4" s="320"/>
      <c r="E4" s="672">
        <f>'3.1'!D4</f>
        <v>2020</v>
      </c>
      <c r="F4" s="673"/>
      <c r="G4" s="674"/>
      <c r="H4" s="333"/>
      <c r="I4" s="675">
        <f>E4-1</f>
        <v>2019</v>
      </c>
      <c r="J4" s="676"/>
      <c r="K4" s="676"/>
    </row>
    <row r="5" spans="1:16" ht="24.95" customHeight="1">
      <c r="A5" s="481"/>
      <c r="B5" s="334"/>
      <c r="C5" s="335"/>
      <c r="D5" s="336"/>
      <c r="E5" s="667" t="s">
        <v>67</v>
      </c>
      <c r="F5" s="668"/>
      <c r="G5" s="716" t="s">
        <v>37</v>
      </c>
      <c r="H5" s="709" t="s">
        <v>299</v>
      </c>
      <c r="I5" s="665" t="s">
        <v>67</v>
      </c>
      <c r="J5" s="711"/>
      <c r="K5" s="680" t="s">
        <v>37</v>
      </c>
    </row>
    <row r="6" spans="1:16" ht="24.95" customHeight="1">
      <c r="A6" s="481"/>
      <c r="B6" s="337"/>
      <c r="C6" s="337"/>
      <c r="D6" s="693" t="s">
        <v>226</v>
      </c>
      <c r="E6" s="667"/>
      <c r="F6" s="669"/>
      <c r="G6" s="650"/>
      <c r="H6" s="709"/>
      <c r="I6" s="665"/>
      <c r="J6" s="712"/>
      <c r="K6" s="681"/>
    </row>
    <row r="7" spans="1:16" ht="15" customHeight="1">
      <c r="A7" s="708" t="s">
        <v>225</v>
      </c>
      <c r="B7" s="708"/>
      <c r="C7" s="417" t="s">
        <v>252</v>
      </c>
      <c r="D7" s="694"/>
      <c r="E7" s="416" t="s">
        <v>294</v>
      </c>
      <c r="F7" s="414" t="s">
        <v>289</v>
      </c>
      <c r="G7" s="415" t="s">
        <v>295</v>
      </c>
      <c r="H7" s="710"/>
      <c r="I7" s="338" t="s">
        <v>296</v>
      </c>
      <c r="J7" s="339" t="s">
        <v>289</v>
      </c>
      <c r="K7" s="338" t="s">
        <v>295</v>
      </c>
    </row>
    <row r="8" spans="1:16" ht="11.1" customHeight="1">
      <c r="A8" s="654" t="str">
        <f>'3.1'!D6</f>
        <v>Leden</v>
      </c>
      <c r="B8" s="655"/>
      <c r="C8" s="413" t="s">
        <v>4</v>
      </c>
      <c r="D8" s="127">
        <v>93</v>
      </c>
      <c r="E8" s="123">
        <v>17539.134999999998</v>
      </c>
      <c r="F8" s="127">
        <v>187047.19588000004</v>
      </c>
      <c r="G8" s="129">
        <f>E8/$E$13</f>
        <v>0.3565031495374783</v>
      </c>
      <c r="H8" s="129">
        <f>(E8-I8)/I8</f>
        <v>-9.0510822106758773E-2</v>
      </c>
      <c r="I8" s="126">
        <v>19284.599999999999</v>
      </c>
      <c r="J8" s="143">
        <v>206179.32598999995</v>
      </c>
      <c r="K8" s="482">
        <f>I8/$I$13</f>
        <v>0.35538740518505957</v>
      </c>
    </row>
    <row r="9" spans="1:16" ht="11.1" customHeight="1">
      <c r="A9" s="656"/>
      <c r="B9" s="657"/>
      <c r="C9" s="413" t="s">
        <v>5</v>
      </c>
      <c r="D9" s="122">
        <v>305</v>
      </c>
      <c r="E9" s="123">
        <v>5586.3189999999995</v>
      </c>
      <c r="F9" s="122">
        <v>59575.806150000004</v>
      </c>
      <c r="G9" s="125">
        <f>E9/$E$13</f>
        <v>0.11354837726153863</v>
      </c>
      <c r="H9" s="125">
        <f>(E9-I9)/I9</f>
        <v>-0.11253074430366566</v>
      </c>
      <c r="I9" s="126">
        <v>6294.6620000000003</v>
      </c>
      <c r="J9" s="142">
        <v>67298.671959999978</v>
      </c>
      <c r="K9" s="483">
        <f>I9/$I$13</f>
        <v>0.11600155537045091</v>
      </c>
      <c r="L9" s="247"/>
      <c r="N9" s="247"/>
      <c r="O9" s="247"/>
      <c r="P9" s="247"/>
    </row>
    <row r="10" spans="1:16" ht="11.1" customHeight="1">
      <c r="A10" s="656"/>
      <c r="B10" s="657"/>
      <c r="C10" s="413" t="s">
        <v>6</v>
      </c>
      <c r="D10" s="122">
        <v>8916</v>
      </c>
      <c r="E10" s="123">
        <v>11246.323999999999</v>
      </c>
      <c r="F10" s="122">
        <v>119936.66171999999</v>
      </c>
      <c r="G10" s="125">
        <f>E10/$E$13</f>
        <v>0.22859450746681242</v>
      </c>
      <c r="H10" s="125">
        <f t="shared" ref="H10:H12" si="0">(E10-I10)/I10</f>
        <v>-0.19681965171286889</v>
      </c>
      <c r="I10" s="126">
        <v>14002.24</v>
      </c>
      <c r="J10" s="142">
        <v>149703.80333</v>
      </c>
      <c r="K10" s="483">
        <f>I10/$I$13</f>
        <v>0.25804111780272593</v>
      </c>
      <c r="L10" s="247"/>
      <c r="N10" s="247"/>
      <c r="O10" s="247"/>
      <c r="P10" s="247"/>
    </row>
    <row r="11" spans="1:16" ht="11.1" customHeight="1">
      <c r="A11" s="656"/>
      <c r="B11" s="657"/>
      <c r="C11" s="413" t="s">
        <v>7</v>
      </c>
      <c r="D11" s="122">
        <v>84246</v>
      </c>
      <c r="E11" s="123">
        <v>14430.2</v>
      </c>
      <c r="F11" s="122">
        <v>153891.1</v>
      </c>
      <c r="G11" s="125">
        <f>E11/$E$13</f>
        <v>0.29331045963530816</v>
      </c>
      <c r="H11" s="125">
        <f t="shared" si="0"/>
        <v>1.2396955133826831E-2</v>
      </c>
      <c r="I11" s="126">
        <v>14253.5</v>
      </c>
      <c r="J11" s="142">
        <v>152390.5</v>
      </c>
      <c r="K11" s="483">
        <f>I11/$I$13</f>
        <v>0.26267147774935684</v>
      </c>
      <c r="L11" s="247"/>
      <c r="N11" s="247"/>
      <c r="O11" s="247"/>
      <c r="P11" s="247"/>
    </row>
    <row r="12" spans="1:16" ht="11.1" customHeight="1">
      <c r="A12" s="656"/>
      <c r="B12" s="657"/>
      <c r="C12" s="413" t="s">
        <v>112</v>
      </c>
      <c r="D12" s="122">
        <v>8</v>
      </c>
      <c r="E12" s="123">
        <v>395.72199999999998</v>
      </c>
      <c r="F12" s="122">
        <v>4220.1853999999994</v>
      </c>
      <c r="G12" s="125">
        <f>E12/$E$13</f>
        <v>8.0435060988623443E-3</v>
      </c>
      <c r="H12" s="125">
        <f t="shared" si="0"/>
        <v>-7.6705910900190924E-2</v>
      </c>
      <c r="I12" s="126">
        <v>428.59800000000001</v>
      </c>
      <c r="J12" s="142">
        <v>4582.3279499999999</v>
      </c>
      <c r="K12" s="483">
        <f>I12/$I$13</f>
        <v>7.8984438924066969E-3</v>
      </c>
      <c r="L12" s="247"/>
      <c r="N12" s="247"/>
      <c r="O12" s="247"/>
      <c r="P12" s="247"/>
    </row>
    <row r="13" spans="1:16" ht="11.1" customHeight="1">
      <c r="A13" s="658"/>
      <c r="B13" s="659"/>
      <c r="C13" s="375" t="s">
        <v>0</v>
      </c>
      <c r="D13" s="376">
        <v>93568</v>
      </c>
      <c r="E13" s="377">
        <v>49197.700000000004</v>
      </c>
      <c r="F13" s="376">
        <v>524670.94915</v>
      </c>
      <c r="G13" s="380">
        <f>SUM(G8:G12)</f>
        <v>1</v>
      </c>
      <c r="H13" s="380">
        <f>(E13-I13)/I13</f>
        <v>-9.3357241318305348E-2</v>
      </c>
      <c r="I13" s="381">
        <v>54263.6</v>
      </c>
      <c r="J13" s="392">
        <v>580154.62922999985</v>
      </c>
      <c r="K13" s="484">
        <f>SUM(K8:K12)</f>
        <v>0.99999999999999989</v>
      </c>
      <c r="L13" s="247"/>
    </row>
    <row r="14" spans="1:16" ht="11.1" customHeight="1">
      <c r="A14" s="660" t="str">
        <f>'3.1'!E6</f>
        <v>Únor</v>
      </c>
      <c r="B14" s="661"/>
      <c r="C14" s="413" t="s">
        <v>4</v>
      </c>
      <c r="D14" s="127">
        <v>92</v>
      </c>
      <c r="E14" s="123">
        <v>14932.882</v>
      </c>
      <c r="F14" s="127">
        <v>159275.29189000002</v>
      </c>
      <c r="G14" s="129">
        <f>E14/$E$19</f>
        <v>0.37677709597004527</v>
      </c>
      <c r="H14" s="129">
        <f>(E14-I14)/I14</f>
        <v>-2.9104596292740589E-2</v>
      </c>
      <c r="I14" s="126">
        <v>15380.526</v>
      </c>
      <c r="J14" s="143">
        <v>164324.69790000003</v>
      </c>
      <c r="K14" s="482">
        <f>I14/$I$19</f>
        <v>0.36935837583931302</v>
      </c>
      <c r="L14" s="247"/>
      <c r="M14" s="247"/>
    </row>
    <row r="15" spans="1:16" ht="11.1" customHeight="1">
      <c r="A15" s="660"/>
      <c r="B15" s="661"/>
      <c r="C15" s="413" t="s">
        <v>5</v>
      </c>
      <c r="D15" s="122">
        <v>304</v>
      </c>
      <c r="E15" s="123">
        <v>4792.0479999999998</v>
      </c>
      <c r="F15" s="122">
        <v>51112.477149999933</v>
      </c>
      <c r="G15" s="125">
        <f>E15/$E$19</f>
        <v>0.12090994418820583</v>
      </c>
      <c r="H15" s="125">
        <f>(E15-I15)/I15</f>
        <v>-1.6599640011762951E-2</v>
      </c>
      <c r="I15" s="126">
        <v>4872.9369999999999</v>
      </c>
      <c r="J15" s="142">
        <v>52063.38059999996</v>
      </c>
      <c r="K15" s="483">
        <f>I15/$I$19</f>
        <v>0.11702201185364496</v>
      </c>
      <c r="L15" s="248"/>
      <c r="M15" s="247"/>
    </row>
    <row r="16" spans="1:16" ht="11.1" customHeight="1">
      <c r="A16" s="660"/>
      <c r="B16" s="661"/>
      <c r="C16" s="413" t="s">
        <v>6</v>
      </c>
      <c r="D16" s="122">
        <v>8907</v>
      </c>
      <c r="E16" s="123">
        <v>8353.9719999999998</v>
      </c>
      <c r="F16" s="122">
        <v>89103.967919999996</v>
      </c>
      <c r="G16" s="125">
        <f>E16/$E$19</f>
        <v>0.21078217252202697</v>
      </c>
      <c r="H16" s="125">
        <f t="shared" ref="H16:H19" si="1">(E16-I16)/I16</f>
        <v>-9.3385315354071366E-2</v>
      </c>
      <c r="I16" s="126">
        <v>9214.4679999999989</v>
      </c>
      <c r="J16" s="142">
        <v>98443.339540000001</v>
      </c>
      <c r="K16" s="483">
        <f>I16/$I$19</f>
        <v>0.22128247985168534</v>
      </c>
      <c r="L16" s="247"/>
      <c r="M16" s="247"/>
      <c r="N16" s="247"/>
      <c r="O16" s="247"/>
    </row>
    <row r="17" spans="1:20" ht="11.1" customHeight="1">
      <c r="A17" s="660"/>
      <c r="B17" s="661"/>
      <c r="C17" s="413" t="s">
        <v>7</v>
      </c>
      <c r="D17" s="122">
        <v>84205</v>
      </c>
      <c r="E17" s="123">
        <v>11177.5</v>
      </c>
      <c r="F17" s="122">
        <v>119220.2</v>
      </c>
      <c r="G17" s="125">
        <f>E17/$E$19</f>
        <v>0.28202365693408554</v>
      </c>
      <c r="H17" s="125">
        <f t="shared" si="1"/>
        <v>-5.4333020296623492E-2</v>
      </c>
      <c r="I17" s="126">
        <v>11819.7</v>
      </c>
      <c r="J17" s="142">
        <v>126276.9</v>
      </c>
      <c r="K17" s="483">
        <f>I17/$I$19</f>
        <v>0.2838462868505231</v>
      </c>
      <c r="L17" s="247"/>
      <c r="M17" s="247"/>
      <c r="N17" s="247"/>
      <c r="O17" s="247"/>
    </row>
    <row r="18" spans="1:20" ht="11.1" customHeight="1">
      <c r="A18" s="660"/>
      <c r="B18" s="661"/>
      <c r="C18" s="413" t="s">
        <v>112</v>
      </c>
      <c r="D18" s="122">
        <v>8</v>
      </c>
      <c r="E18" s="123">
        <v>376.798</v>
      </c>
      <c r="F18" s="122">
        <v>4018.9676199999994</v>
      </c>
      <c r="G18" s="125">
        <f>E18/$E$19</f>
        <v>9.5071303856362841E-3</v>
      </c>
      <c r="H18" s="125">
        <f t="shared" si="1"/>
        <v>6.5698633081520116E-2</v>
      </c>
      <c r="I18" s="126">
        <v>353.56900000000002</v>
      </c>
      <c r="J18" s="142">
        <v>3769.3403699999999</v>
      </c>
      <c r="K18" s="483">
        <f>I18/$I$19</f>
        <v>8.4908456048336748E-3</v>
      </c>
      <c r="L18" s="247"/>
      <c r="M18" s="247"/>
      <c r="N18" s="247"/>
      <c r="O18" s="247"/>
    </row>
    <row r="19" spans="1:20" ht="11.1" customHeight="1">
      <c r="A19" s="660"/>
      <c r="B19" s="661"/>
      <c r="C19" s="375" t="s">
        <v>0</v>
      </c>
      <c r="D19" s="376">
        <v>93516</v>
      </c>
      <c r="E19" s="377">
        <v>39633.200000000004</v>
      </c>
      <c r="F19" s="376">
        <v>422730.90457999997</v>
      </c>
      <c r="G19" s="380">
        <f>SUM(G14:G18)</f>
        <v>0.99999999999999989</v>
      </c>
      <c r="H19" s="380">
        <f t="shared" si="1"/>
        <v>-4.8221472964275591E-2</v>
      </c>
      <c r="I19" s="381">
        <v>41641.199999999997</v>
      </c>
      <c r="J19" s="392">
        <v>444877.65841000003</v>
      </c>
      <c r="K19" s="484">
        <f>SUM(K14:K18)</f>
        <v>1</v>
      </c>
      <c r="L19" s="247"/>
      <c r="M19" s="247"/>
      <c r="N19" s="247"/>
      <c r="O19" s="247"/>
    </row>
    <row r="20" spans="1:20" ht="11.1" customHeight="1">
      <c r="A20" s="660" t="str">
        <f>'3.1'!F6</f>
        <v>Březen</v>
      </c>
      <c r="B20" s="661"/>
      <c r="C20" s="412" t="s">
        <v>4</v>
      </c>
      <c r="D20" s="127">
        <v>93</v>
      </c>
      <c r="E20" s="279">
        <v>14431.246000000001</v>
      </c>
      <c r="F20" s="127">
        <v>153943.73899999991</v>
      </c>
      <c r="G20" s="129">
        <f>E20/$E$25</f>
        <v>0.38919322867645273</v>
      </c>
      <c r="H20" s="129">
        <f>(E20-I20)/I20</f>
        <v>-2.4574807436059058E-2</v>
      </c>
      <c r="I20" s="561">
        <v>14794.826000000001</v>
      </c>
      <c r="J20" s="143">
        <v>157843.16452999992</v>
      </c>
      <c r="K20" s="482">
        <f>I20/$I$25</f>
        <v>0.41132272602164649</v>
      </c>
      <c r="L20" s="123"/>
      <c r="M20" s="123"/>
      <c r="N20" s="123"/>
      <c r="O20" s="123"/>
      <c r="P20" s="123"/>
      <c r="Q20" s="123"/>
      <c r="R20" s="123"/>
      <c r="S20" s="123"/>
      <c r="T20" s="123"/>
    </row>
    <row r="21" spans="1:20" ht="11.1" customHeight="1">
      <c r="A21" s="660"/>
      <c r="B21" s="661"/>
      <c r="C21" s="413" t="s">
        <v>5</v>
      </c>
      <c r="D21" s="122">
        <v>301</v>
      </c>
      <c r="E21" s="123">
        <v>4501.0630000000001</v>
      </c>
      <c r="F21" s="122">
        <v>48014.680270000004</v>
      </c>
      <c r="G21" s="125">
        <f>E21/$E$25</f>
        <v>0.12138821841482851</v>
      </c>
      <c r="H21" s="125">
        <f t="shared" ref="H21:H25" si="2">(E21-I21)/I21</f>
        <v>1.9577147566153318E-2</v>
      </c>
      <c r="I21" s="126">
        <v>4414.6369999999997</v>
      </c>
      <c r="J21" s="142">
        <v>46988.801229999946</v>
      </c>
      <c r="K21" s="483">
        <f>I21/$I$25</f>
        <v>0.12273483481563238</v>
      </c>
      <c r="L21" s="123"/>
      <c r="M21" s="123"/>
      <c r="N21" s="123"/>
      <c r="O21" s="123"/>
      <c r="P21" s="123"/>
      <c r="Q21" s="123"/>
      <c r="R21" s="123"/>
      <c r="S21" s="123"/>
      <c r="T21" s="123"/>
    </row>
    <row r="22" spans="1:20" ht="11.1" customHeight="1">
      <c r="A22" s="660"/>
      <c r="B22" s="661"/>
      <c r="C22" s="413" t="s">
        <v>6</v>
      </c>
      <c r="D22" s="122">
        <v>8909</v>
      </c>
      <c r="E22" s="123">
        <v>7807.7960000000003</v>
      </c>
      <c r="F22" s="122">
        <v>83288.446389999997</v>
      </c>
      <c r="G22" s="125">
        <f>E22/$E$25</f>
        <v>0.21056680303884315</v>
      </c>
      <c r="H22" s="125">
        <f t="shared" si="2"/>
        <v>9.1202023695970413E-2</v>
      </c>
      <c r="I22" s="126">
        <v>7155.2250000000004</v>
      </c>
      <c r="J22" s="142">
        <v>76364.911380000005</v>
      </c>
      <c r="K22" s="483">
        <f>I22/$I$25</f>
        <v>0.19892810177681275</v>
      </c>
      <c r="L22" s="123"/>
      <c r="M22" s="123"/>
      <c r="N22" s="123"/>
      <c r="O22" s="123"/>
      <c r="P22" s="123"/>
      <c r="Q22" s="123"/>
      <c r="R22" s="123"/>
      <c r="S22" s="123"/>
      <c r="T22" s="123"/>
    </row>
    <row r="23" spans="1:20" ht="11.1" customHeight="1">
      <c r="A23" s="660"/>
      <c r="B23" s="661"/>
      <c r="C23" s="413" t="s">
        <v>7</v>
      </c>
      <c r="D23" s="122">
        <v>84180</v>
      </c>
      <c r="E23" s="123">
        <v>9985.6</v>
      </c>
      <c r="F23" s="122">
        <v>106520.1</v>
      </c>
      <c r="G23" s="125">
        <f>E23/$E$25</f>
        <v>0.26929953964277142</v>
      </c>
      <c r="H23" s="125">
        <f t="shared" si="2"/>
        <v>8.1102149082444688E-2</v>
      </c>
      <c r="I23" s="126">
        <v>9236.5</v>
      </c>
      <c r="J23" s="142">
        <v>98576.9</v>
      </c>
      <c r="K23" s="483">
        <f>I23/$I$25</f>
        <v>0.25679128358109365</v>
      </c>
      <c r="L23" s="123"/>
      <c r="M23" s="123"/>
      <c r="N23" s="123"/>
      <c r="O23" s="123"/>
      <c r="P23" s="123"/>
      <c r="Q23" s="123"/>
      <c r="R23" s="123"/>
      <c r="S23" s="123"/>
      <c r="T23" s="123"/>
    </row>
    <row r="24" spans="1:20" ht="11.1" customHeight="1">
      <c r="A24" s="660"/>
      <c r="B24" s="661"/>
      <c r="C24" s="413" t="s">
        <v>112</v>
      </c>
      <c r="D24" s="122">
        <v>8</v>
      </c>
      <c r="E24" s="123">
        <v>354.19499999999999</v>
      </c>
      <c r="F24" s="122">
        <v>3778.3330000000001</v>
      </c>
      <c r="G24" s="125">
        <f>E24/$E$25</f>
        <v>9.5522102271041725E-3</v>
      </c>
      <c r="H24" s="125">
        <f t="shared" si="2"/>
        <v>-3.6759746758332601E-2</v>
      </c>
      <c r="I24" s="126">
        <v>367.71199999999999</v>
      </c>
      <c r="J24" s="142">
        <v>4106.9483199999995</v>
      </c>
      <c r="K24" s="483">
        <f>I24/$I$25</f>
        <v>1.0223053804814714E-2</v>
      </c>
      <c r="L24" s="123"/>
      <c r="M24" s="123"/>
      <c r="N24" s="123"/>
      <c r="O24" s="123"/>
      <c r="P24" s="123"/>
      <c r="Q24" s="123"/>
      <c r="R24" s="123"/>
      <c r="S24" s="123"/>
      <c r="T24" s="123"/>
    </row>
    <row r="25" spans="1:20" ht="11.1" customHeight="1">
      <c r="A25" s="660"/>
      <c r="B25" s="661"/>
      <c r="C25" s="375" t="s">
        <v>0</v>
      </c>
      <c r="D25" s="376">
        <v>93491</v>
      </c>
      <c r="E25" s="377">
        <v>37079.9</v>
      </c>
      <c r="F25" s="376">
        <v>395545.29865999985</v>
      </c>
      <c r="G25" s="380">
        <f>SUM(G20:G24)</f>
        <v>1</v>
      </c>
      <c r="H25" s="380">
        <f t="shared" si="2"/>
        <v>3.0887794733783905E-2</v>
      </c>
      <c r="I25" s="381">
        <v>35968.9</v>
      </c>
      <c r="J25" s="392">
        <v>383880.72545999993</v>
      </c>
      <c r="K25" s="484">
        <f>SUM(K20:K24)</f>
        <v>1</v>
      </c>
    </row>
    <row r="26" spans="1:20" ht="11.1" customHeight="1">
      <c r="A26" s="662" t="str">
        <f>'3.1'!G6</f>
        <v>I. čtvrtletí</v>
      </c>
      <c r="B26" s="663"/>
      <c r="C26" s="413" t="s">
        <v>4</v>
      </c>
      <c r="D26" s="122">
        <f>D20</f>
        <v>93</v>
      </c>
      <c r="E26" s="123">
        <f>E8+E14+E20</f>
        <v>46903.262999999999</v>
      </c>
      <c r="F26" s="122">
        <f>F8+F14+F20</f>
        <v>500266.22676999995</v>
      </c>
      <c r="G26" s="125">
        <f>E26/$E$31</f>
        <v>0.37251183377438629</v>
      </c>
      <c r="H26" s="125">
        <f>(E26-I26)/I26</f>
        <v>-5.1692104351415434E-2</v>
      </c>
      <c r="I26" s="126">
        <f>I8+I14+I20</f>
        <v>49459.951999999997</v>
      </c>
      <c r="J26" s="142">
        <f>J8+J14+J20</f>
        <v>528347.1884199999</v>
      </c>
      <c r="K26" s="483">
        <f>I26/$I$31</f>
        <v>0.37505546594961697</v>
      </c>
    </row>
    <row r="27" spans="1:20" ht="11.1" customHeight="1">
      <c r="A27" s="660"/>
      <c r="B27" s="661"/>
      <c r="C27" s="413" t="s">
        <v>5</v>
      </c>
      <c r="D27" s="122">
        <f>D21</f>
        <v>301</v>
      </c>
      <c r="E27" s="123">
        <f t="shared" ref="E27:F30" si="3">E9+E15+E21</f>
        <v>14879.429999999998</v>
      </c>
      <c r="F27" s="122">
        <f t="shared" si="3"/>
        <v>158702.96356999993</v>
      </c>
      <c r="G27" s="125">
        <f>E27/$E$31</f>
        <v>0.118174374239541</v>
      </c>
      <c r="H27" s="125">
        <f t="shared" ref="H27:H30" si="4">(E27-I27)/I27</f>
        <v>-4.5103026292247293E-2</v>
      </c>
      <c r="I27" s="126">
        <f t="shared" ref="I27:J27" si="5">I9+I15+I21</f>
        <v>15582.236000000001</v>
      </c>
      <c r="J27" s="142">
        <f t="shared" si="5"/>
        <v>166350.85378999988</v>
      </c>
      <c r="K27" s="483">
        <f>I27/$I$31</f>
        <v>0.1181603003479845</v>
      </c>
    </row>
    <row r="28" spans="1:20" ht="11.1" customHeight="1">
      <c r="A28" s="660"/>
      <c r="B28" s="661"/>
      <c r="C28" s="413" t="s">
        <v>6</v>
      </c>
      <c r="D28" s="122">
        <f>D22</f>
        <v>8909</v>
      </c>
      <c r="E28" s="123">
        <f t="shared" si="3"/>
        <v>27408.091999999997</v>
      </c>
      <c r="F28" s="122">
        <f t="shared" si="3"/>
        <v>292329.07603</v>
      </c>
      <c r="G28" s="125">
        <f>E28/$E$31</f>
        <v>0.21767864234045051</v>
      </c>
      <c r="H28" s="125">
        <f t="shared" si="4"/>
        <v>-9.7584865606018575E-2</v>
      </c>
      <c r="I28" s="126">
        <f t="shared" ref="I28:J28" si="6">I10+I16+I22</f>
        <v>30371.932999999997</v>
      </c>
      <c r="J28" s="142">
        <f t="shared" si="6"/>
        <v>324512.05424999999</v>
      </c>
      <c r="K28" s="483">
        <f>I28/$I$31</f>
        <v>0.23031076704452821</v>
      </c>
    </row>
    <row r="29" spans="1:20" ht="11.1" customHeight="1">
      <c r="A29" s="660"/>
      <c r="B29" s="661"/>
      <c r="C29" s="413" t="s">
        <v>7</v>
      </c>
      <c r="D29" s="122">
        <f>D23</f>
        <v>84180</v>
      </c>
      <c r="E29" s="123">
        <f t="shared" si="3"/>
        <v>35593.300000000003</v>
      </c>
      <c r="F29" s="122">
        <f t="shared" si="3"/>
        <v>379631.4</v>
      </c>
      <c r="G29" s="125">
        <f>E29/$E$31</f>
        <v>0.28268663212369394</v>
      </c>
      <c r="H29" s="125">
        <f t="shared" si="4"/>
        <v>8.0317872992408841E-3</v>
      </c>
      <c r="I29" s="126">
        <f t="shared" ref="I29:J29" si="7">I11+I17+I23</f>
        <v>35309.699999999997</v>
      </c>
      <c r="J29" s="142">
        <f t="shared" si="7"/>
        <v>377244.30000000005</v>
      </c>
      <c r="K29" s="483">
        <f>I29/$I$31</f>
        <v>0.2677539190907664</v>
      </c>
    </row>
    <row r="30" spans="1:20" ht="11.1" customHeight="1">
      <c r="A30" s="660"/>
      <c r="B30" s="661"/>
      <c r="C30" s="413" t="s">
        <v>112</v>
      </c>
      <c r="D30" s="122">
        <f>D24</f>
        <v>8</v>
      </c>
      <c r="E30" s="123">
        <f>E12+E18+E24</f>
        <v>1126.7149999999999</v>
      </c>
      <c r="F30" s="122">
        <f t="shared" si="3"/>
        <v>12017.486019999998</v>
      </c>
      <c r="G30" s="125">
        <f>E30/$E$31</f>
        <v>8.9485175219282207E-3</v>
      </c>
      <c r="H30" s="125">
        <f t="shared" si="4"/>
        <v>-2.0144728271409416E-2</v>
      </c>
      <c r="I30" s="126">
        <f>I12+I18+I24</f>
        <v>1149.8789999999999</v>
      </c>
      <c r="J30" s="142">
        <f t="shared" ref="J30" si="8">J12+J18+J24</f>
        <v>12458.61664</v>
      </c>
      <c r="K30" s="483">
        <f>I30/$I$31</f>
        <v>8.7195475671039795E-3</v>
      </c>
    </row>
    <row r="31" spans="1:20" ht="11.1" customHeight="1">
      <c r="A31" s="660"/>
      <c r="B31" s="661"/>
      <c r="C31" s="375" t="s">
        <v>0</v>
      </c>
      <c r="D31" s="376">
        <f>SUM(D26:D30)</f>
        <v>93491</v>
      </c>
      <c r="E31" s="377">
        <f>SUM(E26:E30)</f>
        <v>125910.8</v>
      </c>
      <c r="F31" s="376">
        <f>SUM(F26:F30)</f>
        <v>1342947.1523899997</v>
      </c>
      <c r="G31" s="380">
        <f>SUM(G26:G30)</f>
        <v>1</v>
      </c>
      <c r="H31" s="380">
        <f>(E31-I31)/I31</f>
        <v>-4.5216749056104288E-2</v>
      </c>
      <c r="I31" s="381">
        <f>SUM(I26:I30)</f>
        <v>131873.69999999998</v>
      </c>
      <c r="J31" s="392">
        <f>SUM(J26:J30)</f>
        <v>1408913.0130999996</v>
      </c>
      <c r="K31" s="484">
        <f>SUM(K26:K30)</f>
        <v>1</v>
      </c>
    </row>
    <row r="32" spans="1:20" ht="9.9499999999999993" customHeight="1">
      <c r="A32" s="144"/>
      <c r="B32" s="145"/>
      <c r="C32" s="146"/>
      <c r="D32" s="112"/>
      <c r="E32" s="112"/>
      <c r="F32" s="112"/>
      <c r="G32" s="147"/>
      <c r="H32" s="148"/>
      <c r="I32" s="149"/>
      <c r="J32" s="149"/>
      <c r="K32" s="150"/>
    </row>
    <row r="33" spans="1:11" ht="12.95" customHeight="1">
      <c r="A33" s="713" t="s">
        <v>44</v>
      </c>
      <c r="B33" s="714"/>
      <c r="C33" s="714"/>
      <c r="D33" s="715"/>
      <c r="E33" s="340"/>
      <c r="F33" s="340"/>
      <c r="G33" s="341"/>
      <c r="H33" s="331"/>
      <c r="I33" s="342"/>
      <c r="J33" s="342"/>
      <c r="K33" s="485"/>
    </row>
    <row r="34" spans="1:11" ht="24.95" customHeight="1">
      <c r="A34" s="481"/>
      <c r="B34" s="334"/>
      <c r="C34" s="343"/>
      <c r="D34" s="344"/>
      <c r="E34" s="672">
        <f>'3.1'!D4</f>
        <v>2020</v>
      </c>
      <c r="F34" s="682"/>
      <c r="G34" s="683"/>
      <c r="H34" s="345"/>
      <c r="I34" s="675">
        <f>E34-1</f>
        <v>2019</v>
      </c>
      <c r="J34" s="684"/>
      <c r="K34" s="684"/>
    </row>
    <row r="35" spans="1:11" ht="24.95" customHeight="1">
      <c r="A35" s="481"/>
      <c r="B35" s="334"/>
      <c r="C35" s="335"/>
      <c r="D35" s="336"/>
      <c r="E35" s="667" t="s">
        <v>67</v>
      </c>
      <c r="F35" s="668"/>
      <c r="G35" s="716" t="s">
        <v>37</v>
      </c>
      <c r="H35" s="709" t="s">
        <v>299</v>
      </c>
      <c r="I35" s="665" t="s">
        <v>67</v>
      </c>
      <c r="J35" s="711"/>
      <c r="K35" s="680" t="s">
        <v>37</v>
      </c>
    </row>
    <row r="36" spans="1:11" ht="24.95" customHeight="1">
      <c r="A36" s="481"/>
      <c r="B36" s="337"/>
      <c r="C36" s="337"/>
      <c r="D36" s="693" t="s">
        <v>226</v>
      </c>
      <c r="E36" s="667"/>
      <c r="F36" s="669"/>
      <c r="G36" s="650"/>
      <c r="H36" s="709"/>
      <c r="I36" s="665"/>
      <c r="J36" s="712"/>
      <c r="K36" s="681"/>
    </row>
    <row r="37" spans="1:11" ht="15" customHeight="1">
      <c r="A37" s="708" t="s">
        <v>225</v>
      </c>
      <c r="B37" s="708"/>
      <c r="C37" s="417" t="s">
        <v>252</v>
      </c>
      <c r="D37" s="694"/>
      <c r="E37" s="416" t="s">
        <v>294</v>
      </c>
      <c r="F37" s="414" t="s">
        <v>289</v>
      </c>
      <c r="G37" s="415" t="s">
        <v>295</v>
      </c>
      <c r="H37" s="710"/>
      <c r="I37" s="338" t="s">
        <v>296</v>
      </c>
      <c r="J37" s="339" t="s">
        <v>289</v>
      </c>
      <c r="K37" s="338" t="s">
        <v>295</v>
      </c>
    </row>
    <row r="38" spans="1:11" ht="11.1" customHeight="1">
      <c r="A38" s="654" t="str">
        <f>'3.1'!D6</f>
        <v>Leden</v>
      </c>
      <c r="B38" s="655"/>
      <c r="C38" s="413" t="s">
        <v>4</v>
      </c>
      <c r="D38" s="127">
        <v>177</v>
      </c>
      <c r="E38" s="123">
        <v>53453.978999999999</v>
      </c>
      <c r="F38" s="127">
        <v>569863.58932999999</v>
      </c>
      <c r="G38" s="129">
        <f>E38/$E$43</f>
        <v>0.43403033850035661</v>
      </c>
      <c r="H38" s="129">
        <f>(E38-I38)/I38</f>
        <v>4.9428037407634046E-3</v>
      </c>
      <c r="I38" s="126">
        <v>53191.066000000006</v>
      </c>
      <c r="J38" s="143">
        <v>568467.93211000005</v>
      </c>
      <c r="K38" s="482">
        <f>I38/$I$43</f>
        <v>0.41624951707532976</v>
      </c>
    </row>
    <row r="39" spans="1:11" ht="11.1" customHeight="1">
      <c r="A39" s="656"/>
      <c r="B39" s="657"/>
      <c r="C39" s="413" t="s">
        <v>5</v>
      </c>
      <c r="D39" s="122">
        <v>477</v>
      </c>
      <c r="E39" s="123">
        <v>8014.3090000000002</v>
      </c>
      <c r="F39" s="122">
        <v>85456.03206000007</v>
      </c>
      <c r="G39" s="125">
        <f t="shared" ref="G39" si="9">E39/$E$43</f>
        <v>6.5073794564787305E-2</v>
      </c>
      <c r="H39" s="125">
        <f>(E39-I39)/I39</f>
        <v>-0.10452747041557317</v>
      </c>
      <c r="I39" s="126">
        <v>8949.8100000000013</v>
      </c>
      <c r="J39" s="142">
        <v>95669.754340000145</v>
      </c>
      <c r="K39" s="483">
        <f t="shared" ref="K39:K42" si="10">I39/$I$43</f>
        <v>7.0037214340016363E-2</v>
      </c>
    </row>
    <row r="40" spans="1:11" ht="11.1" customHeight="1">
      <c r="A40" s="656"/>
      <c r="B40" s="657"/>
      <c r="C40" s="413" t="s">
        <v>6</v>
      </c>
      <c r="D40" s="122">
        <v>18313</v>
      </c>
      <c r="E40" s="123">
        <v>18650.694</v>
      </c>
      <c r="F40" s="122">
        <v>198898.41250000003</v>
      </c>
      <c r="G40" s="125">
        <f>E40/$E$43</f>
        <v>0.15143806282571723</v>
      </c>
      <c r="H40" s="125">
        <f t="shared" ref="H40:H42" si="11">(E40-I40)/I40</f>
        <v>-0.21708586695278692</v>
      </c>
      <c r="I40" s="126">
        <v>23822.144999999997</v>
      </c>
      <c r="J40" s="142">
        <v>254684.84789</v>
      </c>
      <c r="K40" s="483">
        <f t="shared" si="10"/>
        <v>0.18642146318234115</v>
      </c>
    </row>
    <row r="41" spans="1:11" ht="11.1" customHeight="1">
      <c r="A41" s="656"/>
      <c r="B41" s="657"/>
      <c r="C41" s="413" t="s">
        <v>7</v>
      </c>
      <c r="D41" s="122">
        <v>360851</v>
      </c>
      <c r="E41" s="123">
        <v>41109.9</v>
      </c>
      <c r="F41" s="122">
        <v>438418.3</v>
      </c>
      <c r="G41" s="125">
        <f>E41/$E$43</f>
        <v>0.33380010518423353</v>
      </c>
      <c r="H41" s="125">
        <f t="shared" si="11"/>
        <v>2.0122087396709631E-2</v>
      </c>
      <c r="I41" s="126">
        <v>40299</v>
      </c>
      <c r="J41" s="142">
        <v>430853.1</v>
      </c>
      <c r="K41" s="483">
        <f t="shared" si="10"/>
        <v>0.3153619686550127</v>
      </c>
    </row>
    <row r="42" spans="1:11" ht="11.1" customHeight="1">
      <c r="A42" s="656"/>
      <c r="B42" s="657"/>
      <c r="C42" s="413" t="s">
        <v>112</v>
      </c>
      <c r="D42" s="122">
        <v>28</v>
      </c>
      <c r="E42" s="123">
        <v>1928.3589999999999</v>
      </c>
      <c r="F42" s="122">
        <v>20556.471320000001</v>
      </c>
      <c r="G42" s="125">
        <f>E42/$E$43</f>
        <v>1.5657698924905275E-2</v>
      </c>
      <c r="H42" s="125">
        <f t="shared" si="11"/>
        <v>0.26493566297052351</v>
      </c>
      <c r="I42" s="126">
        <v>1524.472</v>
      </c>
      <c r="J42" s="142">
        <v>16289.926160000001</v>
      </c>
      <c r="K42" s="483">
        <f t="shared" si="10"/>
        <v>1.1929836747300046E-2</v>
      </c>
    </row>
    <row r="43" spans="1:11" ht="11.1" customHeight="1">
      <c r="A43" s="658"/>
      <c r="B43" s="659"/>
      <c r="C43" s="375" t="s">
        <v>0</v>
      </c>
      <c r="D43" s="376">
        <v>379846</v>
      </c>
      <c r="E43" s="377">
        <v>123157.24100000001</v>
      </c>
      <c r="F43" s="376">
        <v>1313192.8052100001</v>
      </c>
      <c r="G43" s="380">
        <f>SUM(G38:G42)</f>
        <v>1</v>
      </c>
      <c r="H43" s="380">
        <f>(E43-I43)/I43</f>
        <v>-3.6226457830719191E-2</v>
      </c>
      <c r="I43" s="381">
        <v>127786.493</v>
      </c>
      <c r="J43" s="392">
        <v>1365965.5605000001</v>
      </c>
      <c r="K43" s="484">
        <f>SUM(K38:K42)</f>
        <v>1</v>
      </c>
    </row>
    <row r="44" spans="1:11" ht="11.1" customHeight="1">
      <c r="A44" s="654" t="str">
        <f>'3.1'!E6</f>
        <v>Únor</v>
      </c>
      <c r="B44" s="655"/>
      <c r="C44" s="413" t="s">
        <v>4</v>
      </c>
      <c r="D44" s="127">
        <v>177</v>
      </c>
      <c r="E44" s="123">
        <v>45401.703999999998</v>
      </c>
      <c r="F44" s="127">
        <v>484064.85881999996</v>
      </c>
      <c r="G44" s="129">
        <f>E44/$E$49</f>
        <v>0.45868353028471637</v>
      </c>
      <c r="H44" s="129">
        <f>(E44-I44)/I44</f>
        <v>1.3886123200182145E-2</v>
      </c>
      <c r="I44" s="126">
        <v>44779.885000000009</v>
      </c>
      <c r="J44" s="143">
        <v>478182.54106000002</v>
      </c>
      <c r="K44" s="482">
        <f>I44/$I$49</f>
        <v>0.44010217590887873</v>
      </c>
    </row>
    <row r="45" spans="1:11" ht="11.1" customHeight="1">
      <c r="A45" s="656"/>
      <c r="B45" s="657"/>
      <c r="C45" s="413" t="s">
        <v>5</v>
      </c>
      <c r="D45" s="122">
        <v>477</v>
      </c>
      <c r="E45" s="123">
        <v>6099.2599999999993</v>
      </c>
      <c r="F45" s="122">
        <v>65043.596580000005</v>
      </c>
      <c r="G45" s="125">
        <f t="shared" ref="G45:G48" si="12">E45/$E$49</f>
        <v>6.1619495799636922E-2</v>
      </c>
      <c r="H45" s="125">
        <f>(E45-I45)/I45</f>
        <v>-6.3443723720459116E-2</v>
      </c>
      <c r="I45" s="126">
        <v>6512.433</v>
      </c>
      <c r="J45" s="142">
        <v>69558.054429999975</v>
      </c>
      <c r="K45" s="483">
        <f t="shared" ref="K45:K48" si="13">I45/$I$49</f>
        <v>6.4004986474636691E-2</v>
      </c>
    </row>
    <row r="46" spans="1:11" ht="11.1" customHeight="1">
      <c r="A46" s="656"/>
      <c r="B46" s="657"/>
      <c r="C46" s="413" t="s">
        <v>6</v>
      </c>
      <c r="D46" s="122">
        <v>18295</v>
      </c>
      <c r="E46" s="123">
        <v>13853.651</v>
      </c>
      <c r="F46" s="122">
        <v>147759.76791</v>
      </c>
      <c r="G46" s="125">
        <f t="shared" si="12"/>
        <v>0.13996041972372647</v>
      </c>
      <c r="H46" s="125">
        <f t="shared" ref="H46:H48" si="14">(E46-I46)/I46</f>
        <v>-0.11627733260595861</v>
      </c>
      <c r="I46" s="126">
        <v>15676.468999999999</v>
      </c>
      <c r="J46" s="142">
        <v>167475.72288000002</v>
      </c>
      <c r="K46" s="483">
        <f t="shared" si="13"/>
        <v>0.15407025090546977</v>
      </c>
    </row>
    <row r="47" spans="1:11" ht="11.1" customHeight="1">
      <c r="A47" s="656"/>
      <c r="B47" s="657"/>
      <c r="C47" s="413" t="s">
        <v>7</v>
      </c>
      <c r="D47" s="122">
        <v>360675</v>
      </c>
      <c r="E47" s="123">
        <v>31843.4</v>
      </c>
      <c r="F47" s="122">
        <v>339644.9</v>
      </c>
      <c r="G47" s="125">
        <f t="shared" si="12"/>
        <v>0.32170693699664527</v>
      </c>
      <c r="H47" s="125">
        <f t="shared" si="14"/>
        <v>-4.7110934278890765E-2</v>
      </c>
      <c r="I47" s="126">
        <v>33417.740999999995</v>
      </c>
      <c r="J47" s="142">
        <v>357022.636</v>
      </c>
      <c r="K47" s="483">
        <f t="shared" si="13"/>
        <v>0.32843363773844764</v>
      </c>
    </row>
    <row r="48" spans="1:11" ht="11.1" customHeight="1">
      <c r="A48" s="656"/>
      <c r="B48" s="657"/>
      <c r="C48" s="413" t="s">
        <v>112</v>
      </c>
      <c r="D48" s="122">
        <v>28</v>
      </c>
      <c r="E48" s="123">
        <v>1784.6190000000001</v>
      </c>
      <c r="F48" s="122">
        <v>19027.125639999998</v>
      </c>
      <c r="G48" s="125">
        <f t="shared" si="12"/>
        <v>1.8029617195274881E-2</v>
      </c>
      <c r="H48" s="125">
        <f t="shared" si="14"/>
        <v>0.30999478826405141</v>
      </c>
      <c r="I48" s="126">
        <v>1362.3100000000002</v>
      </c>
      <c r="J48" s="142">
        <v>14562.81511</v>
      </c>
      <c r="K48" s="483">
        <f t="shared" si="13"/>
        <v>1.3388948972567137E-2</v>
      </c>
    </row>
    <row r="49" spans="1:11" ht="11.1" customHeight="1">
      <c r="A49" s="658"/>
      <c r="B49" s="659"/>
      <c r="C49" s="375" t="s">
        <v>0</v>
      </c>
      <c r="D49" s="376">
        <v>379652</v>
      </c>
      <c r="E49" s="377">
        <v>98982.634000000005</v>
      </c>
      <c r="F49" s="376">
        <v>1055540.2489500002</v>
      </c>
      <c r="G49" s="380">
        <f>SUM(G44:G48)</f>
        <v>0.99999999999999989</v>
      </c>
      <c r="H49" s="380">
        <f t="shared" ref="H49" si="15">(E49-I49)/I49</f>
        <v>-2.7186590573152272E-2</v>
      </c>
      <c r="I49" s="381">
        <v>101748.838</v>
      </c>
      <c r="J49" s="392">
        <v>1086801.76948</v>
      </c>
      <c r="K49" s="484">
        <f>SUM(K44:K48)</f>
        <v>1</v>
      </c>
    </row>
    <row r="50" spans="1:11" ht="11.1" customHeight="1">
      <c r="A50" s="660" t="str">
        <f>'3.1'!F6</f>
        <v>Březen</v>
      </c>
      <c r="B50" s="661"/>
      <c r="C50" s="412" t="s">
        <v>4</v>
      </c>
      <c r="D50" s="127">
        <v>177</v>
      </c>
      <c r="E50" s="279">
        <v>46032.275999999998</v>
      </c>
      <c r="F50" s="127">
        <v>490835.30414999987</v>
      </c>
      <c r="G50" s="129">
        <f>E50/$E$55</f>
        <v>0.48484247548517301</v>
      </c>
      <c r="H50" s="129">
        <f>(E50-I50)/I50</f>
        <v>-2.9541894110272721E-2</v>
      </c>
      <c r="I50" s="561">
        <v>47433.553000000007</v>
      </c>
      <c r="J50" s="143">
        <v>504702.88795</v>
      </c>
      <c r="K50" s="482">
        <f>I50/$I$55</f>
        <v>0.51048318645673652</v>
      </c>
    </row>
    <row r="51" spans="1:11" ht="11.1" customHeight="1">
      <c r="A51" s="660"/>
      <c r="B51" s="661"/>
      <c r="C51" s="413" t="s">
        <v>5</v>
      </c>
      <c r="D51" s="122">
        <v>472</v>
      </c>
      <c r="E51" s="123">
        <v>5732.0129999999999</v>
      </c>
      <c r="F51" s="122">
        <v>61135.164749999989</v>
      </c>
      <c r="G51" s="125">
        <f t="shared" ref="G51:G54" si="16">E51/$E$55</f>
        <v>6.0373364385310713E-2</v>
      </c>
      <c r="H51" s="125">
        <f t="shared" ref="H51:H54" si="17">(E51-I51)/I51</f>
        <v>-1.4300181370418918E-2</v>
      </c>
      <c r="I51" s="126">
        <v>5815.1710000000003</v>
      </c>
      <c r="J51" s="142">
        <v>61952.74397000004</v>
      </c>
      <c r="K51" s="483">
        <f t="shared" ref="K51:K54" si="18">I51/$I$55</f>
        <v>6.2583273529410843E-2</v>
      </c>
    </row>
    <row r="52" spans="1:11" ht="11.1" customHeight="1">
      <c r="A52" s="660"/>
      <c r="B52" s="661"/>
      <c r="C52" s="413" t="s">
        <v>6</v>
      </c>
      <c r="D52" s="122">
        <v>18298</v>
      </c>
      <c r="E52" s="123">
        <v>12963.6</v>
      </c>
      <c r="F52" s="122">
        <v>138284.55846999999</v>
      </c>
      <c r="G52" s="125">
        <f t="shared" si="16"/>
        <v>0.13654123717887834</v>
      </c>
      <c r="H52" s="125">
        <f t="shared" si="17"/>
        <v>6.306863195557938E-2</v>
      </c>
      <c r="I52" s="126">
        <v>12194.509</v>
      </c>
      <c r="J52" s="142">
        <v>130143.27868999999</v>
      </c>
      <c r="K52" s="483">
        <f t="shared" si="18"/>
        <v>0.13123815143249654</v>
      </c>
    </row>
    <row r="53" spans="1:11" ht="11.1" customHeight="1">
      <c r="A53" s="660"/>
      <c r="B53" s="661"/>
      <c r="C53" s="413" t="s">
        <v>7</v>
      </c>
      <c r="D53" s="122">
        <v>360569</v>
      </c>
      <c r="E53" s="123">
        <v>28447.9</v>
      </c>
      <c r="F53" s="122">
        <v>303463.59999999998</v>
      </c>
      <c r="G53" s="125">
        <f t="shared" si="16"/>
        <v>0.29963215936476079</v>
      </c>
      <c r="H53" s="125">
        <f t="shared" si="17"/>
        <v>8.9365172971027279E-2</v>
      </c>
      <c r="I53" s="126">
        <v>26114.2</v>
      </c>
      <c r="J53" s="142">
        <v>278706.09999999998</v>
      </c>
      <c r="K53" s="483">
        <f t="shared" si="18"/>
        <v>0.28104283117413759</v>
      </c>
    </row>
    <row r="54" spans="1:11" ht="11.1" customHeight="1">
      <c r="A54" s="660"/>
      <c r="B54" s="661"/>
      <c r="C54" s="413" t="s">
        <v>112</v>
      </c>
      <c r="D54" s="122">
        <v>28</v>
      </c>
      <c r="E54" s="123">
        <v>1766.9569999999999</v>
      </c>
      <c r="F54" s="122">
        <v>18842.014899999998</v>
      </c>
      <c r="G54" s="125">
        <f t="shared" si="16"/>
        <v>1.8610763585877325E-2</v>
      </c>
      <c r="H54" s="125">
        <f t="shared" si="17"/>
        <v>0.29780168931325735</v>
      </c>
      <c r="I54" s="126">
        <v>1361.5</v>
      </c>
      <c r="J54" s="142">
        <v>15954.073900000003</v>
      </c>
      <c r="K54" s="483">
        <f t="shared" si="18"/>
        <v>1.4652557407218611E-2</v>
      </c>
    </row>
    <row r="55" spans="1:11" ht="11.1" customHeight="1">
      <c r="A55" s="660"/>
      <c r="B55" s="661"/>
      <c r="C55" s="375" t="s">
        <v>0</v>
      </c>
      <c r="D55" s="376">
        <v>379544</v>
      </c>
      <c r="E55" s="377">
        <v>94942.745999999985</v>
      </c>
      <c r="F55" s="376">
        <v>1012560.6422699997</v>
      </c>
      <c r="G55" s="380">
        <f>SUM(G50:G54)</f>
        <v>1.0000000000000002</v>
      </c>
      <c r="H55" s="380">
        <f t="shared" ref="H55" si="19">(E55-I55)/I55</f>
        <v>2.1780415838395174E-2</v>
      </c>
      <c r="I55" s="381">
        <v>92918.933000000005</v>
      </c>
      <c r="J55" s="392">
        <v>991459.08450999996</v>
      </c>
      <c r="K55" s="484">
        <f>SUM(K50:K54)</f>
        <v>1.0000000000000002</v>
      </c>
    </row>
    <row r="56" spans="1:11" ht="11.1" customHeight="1">
      <c r="A56" s="662" t="str">
        <f>'3.1'!G6</f>
        <v>I. čtvrtletí</v>
      </c>
      <c r="B56" s="663"/>
      <c r="C56" s="413" t="s">
        <v>4</v>
      </c>
      <c r="D56" s="122">
        <f>D50</f>
        <v>177</v>
      </c>
      <c r="E56" s="123">
        <f>E38+E44+E50</f>
        <v>144887.95899999997</v>
      </c>
      <c r="F56" s="122">
        <f>F38+F44+F50</f>
        <v>1544763.7522999998</v>
      </c>
      <c r="G56" s="125">
        <f>E56/$E$61</f>
        <v>0.45694071325340779</v>
      </c>
      <c r="H56" s="125">
        <f>(E56-I56)/I56</f>
        <v>-3.5524690486894534E-3</v>
      </c>
      <c r="I56" s="126">
        <f>I38+I44+I50</f>
        <v>145404.50400000002</v>
      </c>
      <c r="J56" s="142">
        <f>J38+J44+J50</f>
        <v>1551353.36112</v>
      </c>
      <c r="K56" s="483">
        <f>I56/$I$61</f>
        <v>0.45093062872321027</v>
      </c>
    </row>
    <row r="57" spans="1:11" ht="11.1" customHeight="1">
      <c r="A57" s="660"/>
      <c r="B57" s="661"/>
      <c r="C57" s="413" t="s">
        <v>5</v>
      </c>
      <c r="D57" s="122">
        <f>D51</f>
        <v>472</v>
      </c>
      <c r="E57" s="123">
        <f t="shared" ref="E57:F58" si="20">E39+E45+E51</f>
        <v>19845.581999999999</v>
      </c>
      <c r="F57" s="122">
        <f t="shared" si="20"/>
        <v>211634.79339000006</v>
      </c>
      <c r="G57" s="125">
        <f t="shared" ref="G57:G60" si="21">E57/$E$61</f>
        <v>6.2588047044054171E-2</v>
      </c>
      <c r="H57" s="125">
        <f t="shared" ref="H57:H60" si="22">(E57-I57)/I57</f>
        <v>-6.7293516025960926E-2</v>
      </c>
      <c r="I57" s="126">
        <f t="shared" ref="I57:J57" si="23">I39+I45+I51</f>
        <v>21277.414000000004</v>
      </c>
      <c r="J57" s="142">
        <f t="shared" si="23"/>
        <v>227180.55274000016</v>
      </c>
      <c r="K57" s="483">
        <f t="shared" ref="K57:K60" si="24">I57/$I$61</f>
        <v>6.598583543618454E-2</v>
      </c>
    </row>
    <row r="58" spans="1:11" ht="11.1" customHeight="1">
      <c r="A58" s="660"/>
      <c r="B58" s="661"/>
      <c r="C58" s="413" t="s">
        <v>6</v>
      </c>
      <c r="D58" s="122">
        <f>D52</f>
        <v>18298</v>
      </c>
      <c r="E58" s="123">
        <f>E40+E46+E52</f>
        <v>45467.945</v>
      </c>
      <c r="F58" s="122">
        <f t="shared" si="20"/>
        <v>484942.73888000002</v>
      </c>
      <c r="G58" s="125">
        <f t="shared" si="21"/>
        <v>0.14339462962872382</v>
      </c>
      <c r="H58" s="125">
        <f t="shared" si="22"/>
        <v>-0.12042565120315894</v>
      </c>
      <c r="I58" s="126">
        <f>I40+I46+I52</f>
        <v>51693.122999999992</v>
      </c>
      <c r="J58" s="142">
        <f t="shared" ref="J58" si="25">J40+J46+J52</f>
        <v>552303.84945999994</v>
      </c>
      <c r="K58" s="483">
        <f t="shared" si="24"/>
        <v>0.16031148839142037</v>
      </c>
    </row>
    <row r="59" spans="1:11" ht="11.1" customHeight="1">
      <c r="A59" s="660"/>
      <c r="B59" s="661"/>
      <c r="C59" s="413" t="s">
        <v>7</v>
      </c>
      <c r="D59" s="122">
        <f>D53</f>
        <v>360569</v>
      </c>
      <c r="E59" s="123">
        <f t="shared" ref="E59:F60" si="26">E41+E47+E53</f>
        <v>101401.20000000001</v>
      </c>
      <c r="F59" s="122">
        <f t="shared" si="26"/>
        <v>1081526.7999999998</v>
      </c>
      <c r="G59" s="125">
        <f t="shared" si="21"/>
        <v>0.31979425324606492</v>
      </c>
      <c r="H59" s="125">
        <f t="shared" si="22"/>
        <v>1.5729181597116469E-2</v>
      </c>
      <c r="I59" s="126">
        <f t="shared" ref="I59:J59" si="27">I41+I47+I53</f>
        <v>99830.940999999992</v>
      </c>
      <c r="J59" s="142">
        <f t="shared" si="27"/>
        <v>1066581.8360000001</v>
      </c>
      <c r="K59" s="483">
        <f t="shared" si="24"/>
        <v>0.30959721159091264</v>
      </c>
    </row>
    <row r="60" spans="1:11" ht="11.1" customHeight="1">
      <c r="A60" s="660"/>
      <c r="B60" s="661"/>
      <c r="C60" s="413" t="s">
        <v>112</v>
      </c>
      <c r="D60" s="122">
        <f>D54</f>
        <v>28</v>
      </c>
      <c r="E60" s="123">
        <f>E42+E48+E54</f>
        <v>5479.9349999999995</v>
      </c>
      <c r="F60" s="122">
        <f t="shared" si="26"/>
        <v>58425.61185999999</v>
      </c>
      <c r="G60" s="125">
        <f t="shared" si="21"/>
        <v>1.7282356827749319E-2</v>
      </c>
      <c r="H60" s="125">
        <f t="shared" si="22"/>
        <v>0.28991790093030528</v>
      </c>
      <c r="I60" s="126">
        <f>I42+I48+I54</f>
        <v>4248.2820000000002</v>
      </c>
      <c r="J60" s="142">
        <f t="shared" ref="J60" si="28">J42+J48+J54</f>
        <v>46806.815170000002</v>
      </c>
      <c r="K60" s="483">
        <f t="shared" si="24"/>
        <v>1.3174835858272293E-2</v>
      </c>
    </row>
    <row r="61" spans="1:11" ht="11.1" customHeight="1">
      <c r="A61" s="660"/>
      <c r="B61" s="661"/>
      <c r="C61" s="375" t="s">
        <v>0</v>
      </c>
      <c r="D61" s="376">
        <f>SUM(D56:D60)</f>
        <v>379544</v>
      </c>
      <c r="E61" s="377">
        <f>SUM(E56:E60)</f>
        <v>317082.62099999998</v>
      </c>
      <c r="F61" s="376">
        <f>SUM(F56:F60)</f>
        <v>3381293.6964299995</v>
      </c>
      <c r="G61" s="380">
        <f>SUM(G56:G60)</f>
        <v>1</v>
      </c>
      <c r="H61" s="380">
        <f>(E61-I61)/I61</f>
        <v>-1.665861984073494E-2</v>
      </c>
      <c r="I61" s="381">
        <f>SUM(I56:I60)</f>
        <v>322454.26399999997</v>
      </c>
      <c r="J61" s="392">
        <f>SUM(J56:J60)</f>
        <v>3444226.4144899999</v>
      </c>
      <c r="K61" s="484">
        <f>SUM(K56:K60)</f>
        <v>1.0000000000000002</v>
      </c>
    </row>
    <row r="62" spans="1:11" ht="15" customHeight="1">
      <c r="A62" s="121"/>
      <c r="B62" s="121"/>
      <c r="C62" s="121"/>
      <c r="D62" s="121"/>
      <c r="E62" s="121"/>
      <c r="F62" s="121"/>
      <c r="G62" s="121"/>
      <c r="H62" s="121"/>
      <c r="I62" s="121"/>
      <c r="J62" s="121"/>
      <c r="K62" s="121"/>
    </row>
    <row r="63" spans="1:11" ht="15" customHeight="1">
      <c r="A63" s="121"/>
      <c r="B63" s="121"/>
      <c r="C63" s="121"/>
      <c r="D63" s="121"/>
      <c r="E63" s="121"/>
      <c r="F63" s="121"/>
      <c r="G63" s="121"/>
      <c r="H63" s="121"/>
      <c r="I63" s="121"/>
      <c r="J63" s="121"/>
      <c r="K63" s="121"/>
    </row>
    <row r="64" spans="1:11" ht="15" customHeight="1">
      <c r="A64" s="121"/>
      <c r="B64" s="121"/>
      <c r="C64" s="121"/>
      <c r="D64" s="121"/>
      <c r="E64" s="121"/>
      <c r="F64" s="121"/>
      <c r="G64" s="121"/>
      <c r="H64" s="121"/>
      <c r="I64" s="121"/>
      <c r="J64" s="121"/>
      <c r="K64" s="121"/>
    </row>
    <row r="65" spans="1:11" ht="15" customHeight="1">
      <c r="A65" s="121"/>
      <c r="B65" s="121"/>
      <c r="C65" s="121"/>
      <c r="D65" s="121"/>
      <c r="E65" s="121"/>
      <c r="F65" s="121"/>
      <c r="G65" s="121"/>
      <c r="H65" s="121"/>
      <c r="I65" s="121"/>
      <c r="J65" s="121"/>
      <c r="K65" s="121"/>
    </row>
    <row r="66" spans="1:11" ht="15" customHeight="1">
      <c r="A66" s="121"/>
      <c r="B66" s="121"/>
      <c r="C66" s="121"/>
      <c r="D66" s="121"/>
      <c r="E66" s="121"/>
      <c r="F66" s="121"/>
      <c r="G66" s="121"/>
      <c r="H66" s="121"/>
      <c r="I66" s="121"/>
      <c r="J66" s="121"/>
      <c r="K66" s="121"/>
    </row>
    <row r="67" spans="1:11" ht="15" customHeight="1">
      <c r="A67" s="121"/>
      <c r="B67" s="121"/>
      <c r="C67" s="121"/>
      <c r="D67" s="121"/>
      <c r="E67" s="121"/>
      <c r="F67" s="121"/>
      <c r="G67" s="121"/>
      <c r="H67" s="121"/>
      <c r="I67" s="121"/>
      <c r="J67" s="121"/>
      <c r="K67" s="121"/>
    </row>
    <row r="68" spans="1:11" ht="15" customHeight="1">
      <c r="A68" s="121"/>
      <c r="B68" s="121"/>
      <c r="C68" s="121"/>
      <c r="D68" s="121"/>
      <c r="E68" s="121"/>
      <c r="F68" s="121"/>
      <c r="G68" s="121"/>
      <c r="H68" s="121"/>
      <c r="I68" s="121"/>
      <c r="J68" s="121"/>
      <c r="K68" s="121"/>
    </row>
    <row r="69" spans="1:11" ht="15" customHeight="1">
      <c r="A69" s="121"/>
      <c r="B69" s="121"/>
      <c r="C69" s="121"/>
      <c r="D69" s="121"/>
      <c r="E69" s="121"/>
      <c r="F69" s="121"/>
      <c r="G69" s="121"/>
      <c r="H69" s="121"/>
      <c r="I69" s="121"/>
      <c r="J69" s="121"/>
      <c r="K69" s="121"/>
    </row>
    <row r="70" spans="1:11" ht="15" customHeight="1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</row>
    <row r="71" spans="1:11" ht="15" customHeight="1">
      <c r="A71" s="121"/>
      <c r="B71" s="121"/>
      <c r="C71" s="121"/>
      <c r="D71" s="121"/>
      <c r="E71" s="121"/>
      <c r="F71" s="121"/>
      <c r="G71" s="121"/>
      <c r="H71" s="121"/>
      <c r="I71" s="121"/>
      <c r="J71" s="121"/>
      <c r="K71" s="121"/>
    </row>
    <row r="72" spans="1:11" ht="15" customHeight="1">
      <c r="A72" s="121"/>
      <c r="B72" s="121"/>
      <c r="C72" s="121"/>
      <c r="D72" s="121"/>
      <c r="E72" s="121"/>
      <c r="F72" s="121"/>
      <c r="G72" s="121"/>
      <c r="H72" s="121"/>
      <c r="I72" s="121"/>
      <c r="J72" s="121"/>
      <c r="K72" s="121"/>
    </row>
    <row r="73" spans="1:11" ht="15" customHeight="1">
      <c r="A73" s="121"/>
      <c r="B73" s="121"/>
      <c r="C73" s="121"/>
      <c r="D73" s="121"/>
      <c r="E73" s="121"/>
      <c r="F73" s="121"/>
      <c r="G73" s="121"/>
      <c r="H73" s="121"/>
      <c r="I73" s="121"/>
      <c r="J73" s="121"/>
      <c r="K73" s="121"/>
    </row>
    <row r="74" spans="1:11" ht="15" customHeight="1">
      <c r="A74" s="121"/>
      <c r="B74" s="121"/>
      <c r="C74" s="121"/>
      <c r="D74" s="121"/>
      <c r="E74" s="121"/>
      <c r="F74" s="121"/>
      <c r="G74" s="121"/>
      <c r="H74" s="121"/>
      <c r="I74" s="121"/>
      <c r="J74" s="121"/>
      <c r="K74" s="121"/>
    </row>
    <row r="75" spans="1:11" ht="15" customHeight="1">
      <c r="A75" s="121"/>
      <c r="B75" s="121"/>
      <c r="C75" s="121"/>
      <c r="D75" s="121"/>
      <c r="E75" s="121"/>
      <c r="F75" s="121"/>
      <c r="G75" s="121"/>
      <c r="H75" s="121"/>
      <c r="I75" s="121"/>
      <c r="J75" s="121"/>
      <c r="K75" s="121"/>
    </row>
    <row r="76" spans="1:11" ht="15" customHeight="1">
      <c r="A76" s="121"/>
      <c r="B76" s="121"/>
      <c r="C76" s="121"/>
      <c r="D76" s="121"/>
      <c r="E76" s="121"/>
      <c r="F76" s="121"/>
      <c r="G76" s="121"/>
      <c r="H76" s="121"/>
      <c r="I76" s="121"/>
      <c r="J76" s="121"/>
      <c r="K76" s="121"/>
    </row>
    <row r="77" spans="1:11" ht="15" customHeight="1">
      <c r="A77" s="121"/>
      <c r="B77" s="121"/>
      <c r="C77" s="121"/>
      <c r="D77" s="121"/>
      <c r="E77" s="121"/>
      <c r="F77" s="121"/>
      <c r="G77" s="121"/>
      <c r="H77" s="121"/>
      <c r="I77" s="121"/>
      <c r="J77" s="121"/>
      <c r="K77" s="121"/>
    </row>
    <row r="78" spans="1:11" ht="15" customHeight="1">
      <c r="A78" s="121"/>
      <c r="B78" s="121"/>
      <c r="C78" s="121"/>
      <c r="D78" s="121"/>
      <c r="E78" s="121"/>
      <c r="F78" s="121"/>
      <c r="G78" s="121"/>
      <c r="H78" s="121"/>
      <c r="I78" s="121"/>
      <c r="J78" s="121"/>
      <c r="K78" s="121"/>
    </row>
    <row r="79" spans="1:11" ht="15" customHeight="1">
      <c r="A79" s="121"/>
      <c r="B79" s="121"/>
      <c r="C79" s="121"/>
      <c r="D79" s="121"/>
      <c r="E79" s="121"/>
      <c r="F79" s="121"/>
      <c r="G79" s="121"/>
      <c r="H79" s="121"/>
      <c r="I79" s="121"/>
      <c r="J79" s="121"/>
      <c r="K79" s="121"/>
    </row>
    <row r="80" spans="1:11" ht="15" customHeight="1">
      <c r="A80" s="121"/>
      <c r="B80" s="121"/>
      <c r="C80" s="121"/>
      <c r="D80" s="121"/>
      <c r="E80" s="121"/>
      <c r="F80" s="121"/>
      <c r="G80" s="121"/>
      <c r="H80" s="121"/>
      <c r="I80" s="121"/>
      <c r="J80" s="121"/>
      <c r="K80" s="121"/>
    </row>
    <row r="81" spans="1:11" ht="15" customHeight="1">
      <c r="A81" s="121"/>
      <c r="B81" s="121"/>
      <c r="C81" s="121"/>
      <c r="D81" s="121"/>
      <c r="E81" s="121"/>
      <c r="F81" s="121"/>
      <c r="G81" s="121"/>
      <c r="H81" s="121"/>
      <c r="I81" s="121"/>
      <c r="J81" s="121"/>
      <c r="K81" s="121"/>
    </row>
    <row r="82" spans="1:11" ht="15" customHeight="1">
      <c r="A82" s="121"/>
      <c r="B82" s="121"/>
      <c r="C82" s="121"/>
      <c r="D82" s="121"/>
      <c r="E82" s="121"/>
      <c r="F82" s="121"/>
      <c r="G82" s="121"/>
      <c r="H82" s="121"/>
      <c r="I82" s="121"/>
      <c r="J82" s="121"/>
      <c r="K82" s="121"/>
    </row>
    <row r="83" spans="1:11" ht="15" customHeight="1">
      <c r="A83" s="121"/>
      <c r="B83" s="121"/>
      <c r="C83" s="121"/>
      <c r="D83" s="121"/>
      <c r="E83" s="121"/>
      <c r="F83" s="121"/>
      <c r="G83" s="121"/>
      <c r="H83" s="121"/>
      <c r="I83" s="121"/>
      <c r="J83" s="121"/>
      <c r="K83" s="121"/>
    </row>
    <row r="84" spans="1:11" ht="15" customHeight="1">
      <c r="A84" s="121"/>
      <c r="B84" s="121"/>
      <c r="C84" s="121"/>
      <c r="D84" s="121"/>
      <c r="E84" s="121"/>
      <c r="F84" s="121"/>
      <c r="G84" s="121"/>
      <c r="H84" s="121"/>
      <c r="I84" s="121"/>
      <c r="J84" s="121"/>
      <c r="K84" s="121"/>
    </row>
    <row r="85" spans="1:11" ht="15" customHeight="1">
      <c r="A85" s="121"/>
      <c r="B85" s="121"/>
      <c r="C85" s="121"/>
      <c r="D85" s="121"/>
      <c r="E85" s="121"/>
      <c r="F85" s="121"/>
      <c r="G85" s="121"/>
      <c r="H85" s="121"/>
      <c r="I85" s="121"/>
      <c r="J85" s="121"/>
      <c r="K85" s="121"/>
    </row>
    <row r="86" spans="1:11" ht="15" customHeight="1">
      <c r="A86" s="121"/>
      <c r="B86" s="121"/>
      <c r="C86" s="121"/>
      <c r="D86" s="121"/>
      <c r="E86" s="121"/>
      <c r="F86" s="121"/>
      <c r="G86" s="121"/>
      <c r="H86" s="121"/>
      <c r="I86" s="121"/>
      <c r="J86" s="121"/>
      <c r="K86" s="121"/>
    </row>
    <row r="87" spans="1:11" ht="15" customHeight="1">
      <c r="A87" s="121"/>
      <c r="B87" s="121"/>
      <c r="C87" s="121"/>
      <c r="D87" s="121"/>
      <c r="E87" s="121"/>
      <c r="F87" s="121"/>
      <c r="G87" s="121"/>
      <c r="H87" s="121"/>
      <c r="I87" s="121"/>
      <c r="J87" s="121"/>
      <c r="K87" s="121"/>
    </row>
    <row r="88" spans="1:11" ht="15" customHeight="1">
      <c r="A88" s="121"/>
      <c r="B88" s="121"/>
      <c r="C88" s="121"/>
      <c r="D88" s="121"/>
      <c r="E88" s="121"/>
      <c r="F88" s="121"/>
      <c r="G88" s="121"/>
      <c r="H88" s="121"/>
      <c r="I88" s="121"/>
      <c r="J88" s="121"/>
      <c r="K88" s="121"/>
    </row>
    <row r="89" spans="1:11" ht="15" customHeight="1">
      <c r="A89" s="121"/>
      <c r="B89" s="121"/>
      <c r="C89" s="121"/>
      <c r="D89" s="121"/>
      <c r="E89" s="121"/>
      <c r="F89" s="121"/>
      <c r="G89" s="121"/>
      <c r="H89" s="121"/>
      <c r="I89" s="121"/>
      <c r="J89" s="121"/>
      <c r="K89" s="121"/>
    </row>
    <row r="90" spans="1:11" ht="15" customHeight="1">
      <c r="A90" s="121"/>
      <c r="B90" s="121"/>
      <c r="C90" s="121"/>
      <c r="D90" s="121"/>
      <c r="E90" s="121"/>
      <c r="F90" s="121"/>
      <c r="G90" s="121"/>
      <c r="H90" s="121"/>
      <c r="I90" s="121"/>
      <c r="J90" s="121"/>
      <c r="K90" s="121"/>
    </row>
    <row r="91" spans="1:11" ht="15" customHeight="1">
      <c r="A91" s="121"/>
      <c r="B91" s="121"/>
      <c r="C91" s="121"/>
      <c r="D91" s="121"/>
      <c r="E91" s="121"/>
      <c r="F91" s="121"/>
      <c r="G91" s="121"/>
      <c r="H91" s="121"/>
      <c r="I91" s="121"/>
      <c r="J91" s="121"/>
      <c r="K91" s="121"/>
    </row>
    <row r="92" spans="1:11" ht="15" customHeight="1">
      <c r="A92" s="121"/>
      <c r="B92" s="121"/>
      <c r="C92" s="121"/>
      <c r="D92" s="121"/>
      <c r="E92" s="121"/>
      <c r="F92" s="121"/>
      <c r="G92" s="121"/>
      <c r="H92" s="121"/>
      <c r="I92" s="121"/>
      <c r="J92" s="121"/>
      <c r="K92" s="121"/>
    </row>
    <row r="93" spans="1:11" ht="15" customHeight="1">
      <c r="A93" s="121"/>
      <c r="B93" s="121"/>
      <c r="C93" s="121"/>
      <c r="D93" s="121"/>
      <c r="E93" s="121"/>
      <c r="F93" s="121"/>
      <c r="G93" s="121"/>
      <c r="H93" s="121"/>
      <c r="I93" s="121"/>
      <c r="J93" s="121"/>
      <c r="K93" s="121"/>
    </row>
    <row r="94" spans="1:11" ht="15" customHeight="1">
      <c r="A94" s="121"/>
      <c r="B94" s="121"/>
      <c r="C94" s="121"/>
      <c r="D94" s="121"/>
      <c r="E94" s="121"/>
      <c r="F94" s="121"/>
      <c r="G94" s="121"/>
      <c r="H94" s="121"/>
      <c r="I94" s="121"/>
      <c r="J94" s="121"/>
      <c r="K94" s="121"/>
    </row>
    <row r="95" spans="1:11" ht="15" customHeight="1">
      <c r="A95" s="121"/>
      <c r="B95" s="121"/>
      <c r="C95" s="121"/>
      <c r="D95" s="121"/>
      <c r="E95" s="121"/>
      <c r="F95" s="121"/>
      <c r="G95" s="121"/>
      <c r="H95" s="121"/>
      <c r="I95" s="121"/>
      <c r="J95" s="121"/>
      <c r="K95" s="121"/>
    </row>
    <row r="96" spans="1:11" ht="15" customHeight="1">
      <c r="A96" s="121"/>
      <c r="B96" s="121"/>
      <c r="C96" s="121"/>
      <c r="D96" s="121"/>
      <c r="E96" s="121"/>
      <c r="F96" s="121"/>
      <c r="G96" s="121"/>
      <c r="H96" s="121"/>
      <c r="I96" s="121"/>
      <c r="J96" s="121"/>
      <c r="K96" s="121"/>
    </row>
    <row r="97" spans="1:11" ht="15" customHeight="1">
      <c r="A97" s="121"/>
      <c r="B97" s="121"/>
      <c r="C97" s="121"/>
      <c r="D97" s="121"/>
      <c r="E97" s="121"/>
      <c r="F97" s="121"/>
      <c r="G97" s="121"/>
      <c r="H97" s="121"/>
      <c r="I97" s="121"/>
      <c r="J97" s="121"/>
      <c r="K97" s="121"/>
    </row>
    <row r="98" spans="1:11" ht="15" customHeight="1">
      <c r="A98" s="121"/>
      <c r="B98" s="121"/>
      <c r="C98" s="121"/>
      <c r="D98" s="121"/>
      <c r="E98" s="121"/>
      <c r="F98" s="121"/>
      <c r="G98" s="121"/>
      <c r="H98" s="121"/>
      <c r="I98" s="121"/>
      <c r="J98" s="121"/>
      <c r="K98" s="121"/>
    </row>
    <row r="99" spans="1:11" ht="15" customHeight="1">
      <c r="A99" s="121"/>
      <c r="B99" s="121"/>
      <c r="C99" s="121"/>
      <c r="D99" s="121"/>
      <c r="E99" s="121"/>
      <c r="F99" s="121"/>
      <c r="G99" s="121"/>
      <c r="H99" s="121"/>
      <c r="I99" s="121"/>
      <c r="J99" s="121"/>
      <c r="K99" s="121"/>
    </row>
    <row r="100" spans="1:11" ht="15" customHeight="1">
      <c r="A100" s="121"/>
      <c r="B100" s="121"/>
      <c r="C100" s="121"/>
      <c r="D100" s="121"/>
      <c r="E100" s="121"/>
      <c r="F100" s="121"/>
      <c r="G100" s="121"/>
      <c r="H100" s="121"/>
      <c r="I100" s="121"/>
      <c r="J100" s="121"/>
      <c r="K100" s="121"/>
    </row>
    <row r="101" spans="1:11" ht="15" customHeight="1">
      <c r="A101" s="121"/>
      <c r="B101" s="121"/>
      <c r="C101" s="121"/>
      <c r="D101" s="121"/>
      <c r="E101" s="121"/>
      <c r="F101" s="121"/>
      <c r="G101" s="121"/>
      <c r="H101" s="121"/>
      <c r="I101" s="121"/>
      <c r="J101" s="121"/>
      <c r="K101" s="121"/>
    </row>
    <row r="102" spans="1:11" ht="15" customHeight="1">
      <c r="A102" s="121"/>
      <c r="B102" s="121"/>
      <c r="C102" s="121"/>
      <c r="D102" s="121"/>
      <c r="E102" s="121"/>
      <c r="F102" s="121"/>
      <c r="G102" s="121"/>
      <c r="H102" s="121"/>
      <c r="I102" s="121"/>
      <c r="J102" s="121"/>
      <c r="K102" s="121"/>
    </row>
    <row r="103" spans="1:11" ht="15" customHeight="1"/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30">
    <mergeCell ref="A38:B43"/>
    <mergeCell ref="A44:B49"/>
    <mergeCell ref="A50:B55"/>
    <mergeCell ref="A56:B61"/>
    <mergeCell ref="A26:B31"/>
    <mergeCell ref="A33:D33"/>
    <mergeCell ref="I34:K34"/>
    <mergeCell ref="H35:H37"/>
    <mergeCell ref="D36:D37"/>
    <mergeCell ref="A37:B37"/>
    <mergeCell ref="E34:G34"/>
    <mergeCell ref="E35:F36"/>
    <mergeCell ref="I35:J36"/>
    <mergeCell ref="G35:G36"/>
    <mergeCell ref="K35:K36"/>
    <mergeCell ref="A1:K1"/>
    <mergeCell ref="A2:C2"/>
    <mergeCell ref="A8:B13"/>
    <mergeCell ref="A14:B19"/>
    <mergeCell ref="A20:B25"/>
    <mergeCell ref="K5:K6"/>
    <mergeCell ref="H5:H7"/>
    <mergeCell ref="A3:D3"/>
    <mergeCell ref="E4:G4"/>
    <mergeCell ref="I4:K4"/>
    <mergeCell ref="D6:D7"/>
    <mergeCell ref="A7:B7"/>
    <mergeCell ref="E5:F6"/>
    <mergeCell ref="I5:J6"/>
    <mergeCell ref="G5:G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1 H61" formula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6"/>
  <dimension ref="A1:T119"/>
  <sheetViews>
    <sheetView showGridLines="0" zoomScaleNormal="100" zoomScaleSheetLayoutView="100" workbookViewId="0">
      <selection sqref="A1:K1"/>
    </sheetView>
  </sheetViews>
  <sheetFormatPr defaultColWidth="9.140625" defaultRowHeight="12.75"/>
  <cols>
    <col min="1" max="1" width="9.42578125" style="241" customWidth="1"/>
    <col min="2" max="2" width="3.85546875" style="241" customWidth="1"/>
    <col min="3" max="11" width="9.5703125" style="241" customWidth="1"/>
    <col min="12" max="13" width="9.140625" style="241"/>
    <col min="14" max="14" width="11.140625" style="241" customWidth="1"/>
    <col min="15" max="16384" width="9.140625" style="241"/>
  </cols>
  <sheetData>
    <row r="1" spans="1:16" s="253" customFormat="1" ht="15.75">
      <c r="A1" s="686" t="s">
        <v>270</v>
      </c>
      <c r="B1" s="686"/>
      <c r="C1" s="686"/>
      <c r="D1" s="686"/>
      <c r="E1" s="686"/>
      <c r="F1" s="686"/>
      <c r="G1" s="686"/>
      <c r="H1" s="686"/>
      <c r="I1" s="686"/>
      <c r="J1" s="686"/>
      <c r="K1" s="686"/>
    </row>
    <row r="2" spans="1:16" ht="6" customHeight="1">
      <c r="A2" s="664"/>
      <c r="B2" s="664"/>
      <c r="C2" s="664"/>
      <c r="D2" s="243"/>
      <c r="E2" s="243"/>
      <c r="F2" s="244"/>
      <c r="G2" s="245"/>
      <c r="H2" s="245"/>
      <c r="I2" s="245"/>
      <c r="J2" s="103"/>
      <c r="K2" s="103"/>
    </row>
    <row r="3" spans="1:16" ht="12.95" customHeight="1">
      <c r="A3" s="691" t="s">
        <v>45</v>
      </c>
      <c r="B3" s="691"/>
      <c r="C3" s="691"/>
      <c r="D3" s="692"/>
      <c r="E3" s="478"/>
      <c r="F3" s="479"/>
      <c r="G3" s="330"/>
      <c r="H3" s="331"/>
      <c r="I3" s="479"/>
      <c r="J3" s="480"/>
      <c r="K3" s="480"/>
    </row>
    <row r="4" spans="1:16" ht="24.95" customHeight="1">
      <c r="A4" s="332"/>
      <c r="B4" s="332"/>
      <c r="C4" s="332"/>
      <c r="D4" s="320"/>
      <c r="E4" s="672">
        <f>'3.1'!D4</f>
        <v>2020</v>
      </c>
      <c r="F4" s="673"/>
      <c r="G4" s="674"/>
      <c r="H4" s="333"/>
      <c r="I4" s="675">
        <f>E4-1</f>
        <v>2019</v>
      </c>
      <c r="J4" s="676"/>
      <c r="K4" s="676"/>
    </row>
    <row r="5" spans="1:16" ht="24.95" customHeight="1">
      <c r="A5" s="481"/>
      <c r="B5" s="334"/>
      <c r="C5" s="335"/>
      <c r="D5" s="336"/>
      <c r="E5" s="667" t="s">
        <v>67</v>
      </c>
      <c r="F5" s="668"/>
      <c r="G5" s="716" t="s">
        <v>37</v>
      </c>
      <c r="H5" s="709" t="s">
        <v>299</v>
      </c>
      <c r="I5" s="665" t="s">
        <v>67</v>
      </c>
      <c r="J5" s="711"/>
      <c r="K5" s="680" t="s">
        <v>37</v>
      </c>
    </row>
    <row r="6" spans="1:16" ht="24.95" customHeight="1">
      <c r="A6" s="481"/>
      <c r="B6" s="337"/>
      <c r="C6" s="337"/>
      <c r="D6" s="693" t="s">
        <v>226</v>
      </c>
      <c r="E6" s="667"/>
      <c r="F6" s="669"/>
      <c r="G6" s="650"/>
      <c r="H6" s="709"/>
      <c r="I6" s="665"/>
      <c r="J6" s="712"/>
      <c r="K6" s="681"/>
    </row>
    <row r="7" spans="1:16" ht="15" customHeight="1">
      <c r="A7" s="708" t="s">
        <v>225</v>
      </c>
      <c r="B7" s="708"/>
      <c r="C7" s="417" t="s">
        <v>252</v>
      </c>
      <c r="D7" s="694"/>
      <c r="E7" s="416" t="s">
        <v>294</v>
      </c>
      <c r="F7" s="414" t="s">
        <v>289</v>
      </c>
      <c r="G7" s="415" t="s">
        <v>295</v>
      </c>
      <c r="H7" s="710"/>
      <c r="I7" s="338" t="s">
        <v>296</v>
      </c>
      <c r="J7" s="339" t="s">
        <v>289</v>
      </c>
      <c r="K7" s="338" t="s">
        <v>295</v>
      </c>
    </row>
    <row r="8" spans="1:16" ht="11.1" customHeight="1">
      <c r="A8" s="654" t="str">
        <f>'3.1'!D6</f>
        <v>Leden</v>
      </c>
      <c r="B8" s="655"/>
      <c r="C8" s="413" t="s">
        <v>4</v>
      </c>
      <c r="D8" s="127">
        <v>117</v>
      </c>
      <c r="E8" s="123">
        <v>20251.841</v>
      </c>
      <c r="F8" s="127">
        <v>215976.7270000001</v>
      </c>
      <c r="G8" s="129">
        <f>E8/$E$13</f>
        <v>0.29449855454344509</v>
      </c>
      <c r="H8" s="129">
        <f>(E8-I8)/I8</f>
        <v>-3.0588680746345409E-2</v>
      </c>
      <c r="I8" s="126">
        <v>20890.865000000002</v>
      </c>
      <c r="J8" s="143">
        <v>223352.55300999997</v>
      </c>
      <c r="K8" s="482">
        <f>I8/$I$13</f>
        <v>0.28726034555067415</v>
      </c>
    </row>
    <row r="9" spans="1:16" ht="11.1" customHeight="1">
      <c r="A9" s="656"/>
      <c r="B9" s="657"/>
      <c r="C9" s="413" t="s">
        <v>5</v>
      </c>
      <c r="D9" s="122">
        <v>381</v>
      </c>
      <c r="E9" s="123">
        <v>7460.1620000000003</v>
      </c>
      <c r="F9" s="122">
        <v>79558.822900000057</v>
      </c>
      <c r="G9" s="125">
        <f>E9/$E$13</f>
        <v>0.10848430647168998</v>
      </c>
      <c r="H9" s="125">
        <f>(E9-I9)/I9</f>
        <v>-4.1556611875986312E-2</v>
      </c>
      <c r="I9" s="126">
        <v>7783.6230000000005</v>
      </c>
      <c r="J9" s="142">
        <v>83217.708530000033</v>
      </c>
      <c r="K9" s="483">
        <f>I9/$I$13</f>
        <v>0.10702889672668771</v>
      </c>
      <c r="L9" s="247"/>
      <c r="N9" s="247"/>
      <c r="O9" s="247"/>
      <c r="P9" s="247"/>
    </row>
    <row r="10" spans="1:16" ht="11.1" customHeight="1">
      <c r="A10" s="656"/>
      <c r="B10" s="657"/>
      <c r="C10" s="413" t="s">
        <v>6</v>
      </c>
      <c r="D10" s="122">
        <v>13247</v>
      </c>
      <c r="E10" s="123">
        <v>13640.036999999998</v>
      </c>
      <c r="F10" s="122">
        <v>145464.40058000002</v>
      </c>
      <c r="G10" s="125">
        <f>E10/$E$13</f>
        <v>0.19835091438941815</v>
      </c>
      <c r="H10" s="125">
        <f t="shared" ref="H10:H12" si="0">(E10-I10)/I10</f>
        <v>-0.20326388722172514</v>
      </c>
      <c r="I10" s="126">
        <v>17119.893</v>
      </c>
      <c r="J10" s="142">
        <v>183035.58458</v>
      </c>
      <c r="K10" s="483">
        <f>I10/$I$13</f>
        <v>0.23540750366107707</v>
      </c>
      <c r="L10" s="247"/>
      <c r="N10" s="247"/>
      <c r="O10" s="247"/>
      <c r="P10" s="247"/>
    </row>
    <row r="11" spans="1:16" ht="11.1" customHeight="1">
      <c r="A11" s="656"/>
      <c r="B11" s="657"/>
      <c r="C11" s="413" t="s">
        <v>7</v>
      </c>
      <c r="D11" s="122">
        <v>174052</v>
      </c>
      <c r="E11" s="123">
        <v>27006</v>
      </c>
      <c r="F11" s="122">
        <v>288006.59999999998</v>
      </c>
      <c r="G11" s="125">
        <f>E11/$E$13</f>
        <v>0.39271629497783822</v>
      </c>
      <c r="H11" s="125">
        <f t="shared" si="0"/>
        <v>1.7523897079601617E-2</v>
      </c>
      <c r="I11" s="126">
        <v>26540.9</v>
      </c>
      <c r="J11" s="142">
        <v>283759.40000000002</v>
      </c>
      <c r="K11" s="483">
        <f>I11/$I$13</f>
        <v>0.3649512887678843</v>
      </c>
      <c r="L11" s="247"/>
      <c r="N11" s="247"/>
      <c r="O11" s="247"/>
      <c r="P11" s="247"/>
    </row>
    <row r="12" spans="1:16" ht="11.1" customHeight="1">
      <c r="A12" s="656"/>
      <c r="B12" s="657"/>
      <c r="C12" s="413" t="s">
        <v>112</v>
      </c>
      <c r="D12" s="122">
        <v>15</v>
      </c>
      <c r="E12" s="123">
        <v>409.16</v>
      </c>
      <c r="F12" s="122">
        <v>4363.5034300000007</v>
      </c>
      <c r="G12" s="125">
        <f>E12/$E$13</f>
        <v>5.9499296176083937E-3</v>
      </c>
      <c r="H12" s="125">
        <f t="shared" si="0"/>
        <v>5.1233367333043942E-2</v>
      </c>
      <c r="I12" s="126">
        <v>389.21899999999999</v>
      </c>
      <c r="J12" s="142">
        <v>4161.2999600000003</v>
      </c>
      <c r="K12" s="483">
        <f>I12/$I$13</f>
        <v>5.3519652936768218E-3</v>
      </c>
      <c r="L12" s="247"/>
      <c r="N12" s="247"/>
      <c r="O12" s="247"/>
      <c r="P12" s="247"/>
    </row>
    <row r="13" spans="1:16" ht="11.1" customHeight="1">
      <c r="A13" s="658"/>
      <c r="B13" s="659"/>
      <c r="C13" s="375" t="s">
        <v>0</v>
      </c>
      <c r="D13" s="376">
        <v>187812</v>
      </c>
      <c r="E13" s="377">
        <v>68767.200000000012</v>
      </c>
      <c r="F13" s="376">
        <v>733370.05391000025</v>
      </c>
      <c r="G13" s="380">
        <f>SUM(G8:G12)</f>
        <v>0.99999999999999989</v>
      </c>
      <c r="H13" s="380">
        <f>(E13-I13)/I13</f>
        <v>-5.4414949569952194E-2</v>
      </c>
      <c r="I13" s="381">
        <v>72724.5</v>
      </c>
      <c r="J13" s="392">
        <v>777526.54608</v>
      </c>
      <c r="K13" s="484">
        <f>SUM(K8:K12)</f>
        <v>1</v>
      </c>
      <c r="L13" s="247"/>
    </row>
    <row r="14" spans="1:16" ht="11.1" customHeight="1">
      <c r="A14" s="660" t="str">
        <f>'3.1'!E6</f>
        <v>Únor</v>
      </c>
      <c r="B14" s="661"/>
      <c r="C14" s="413" t="s">
        <v>4</v>
      </c>
      <c r="D14" s="127">
        <v>118</v>
      </c>
      <c r="E14" s="123">
        <v>17124.593999999997</v>
      </c>
      <c r="F14" s="127">
        <v>182653.02746000001</v>
      </c>
      <c r="G14" s="129">
        <f>E14/$E$19</f>
        <v>0.31542872615348344</v>
      </c>
      <c r="H14" s="129">
        <f>(E14-I14)/I14</f>
        <v>-1.9866587658886416E-2</v>
      </c>
      <c r="I14" s="126">
        <v>17471.697</v>
      </c>
      <c r="J14" s="143">
        <v>186660.48450999998</v>
      </c>
      <c r="K14" s="482">
        <f>I14/$I$19</f>
        <v>0.30695882021198656</v>
      </c>
      <c r="L14" s="247"/>
      <c r="M14" s="247"/>
    </row>
    <row r="15" spans="1:16" ht="11.1" customHeight="1">
      <c r="A15" s="660"/>
      <c r="B15" s="661"/>
      <c r="C15" s="413" t="s">
        <v>5</v>
      </c>
      <c r="D15" s="122">
        <v>381</v>
      </c>
      <c r="E15" s="123">
        <v>5731.384</v>
      </c>
      <c r="F15" s="122">
        <v>61131.259219999971</v>
      </c>
      <c r="G15" s="125">
        <f>E15/$E$19</f>
        <v>0.10556998631421316</v>
      </c>
      <c r="H15" s="125">
        <f>(E15-I15)/I15</f>
        <v>-1.4251038355294125E-2</v>
      </c>
      <c r="I15" s="126">
        <v>5814.2430000000004</v>
      </c>
      <c r="J15" s="142">
        <v>62114.257180000001</v>
      </c>
      <c r="K15" s="483">
        <f>I15/$I$19</f>
        <v>0.10214996126053476</v>
      </c>
      <c r="L15" s="248"/>
      <c r="M15" s="247"/>
    </row>
    <row r="16" spans="1:16" ht="11.1" customHeight="1">
      <c r="A16" s="660"/>
      <c r="B16" s="661"/>
      <c r="C16" s="413" t="s">
        <v>6</v>
      </c>
      <c r="D16" s="122">
        <v>13235</v>
      </c>
      <c r="E16" s="123">
        <v>10131.766</v>
      </c>
      <c r="F16" s="122">
        <v>108066.17324</v>
      </c>
      <c r="G16" s="125">
        <f>E16/$E$19</f>
        <v>0.18662340509008124</v>
      </c>
      <c r="H16" s="125">
        <f t="shared" ref="H16:H19" si="1">(E16-I16)/I16</f>
        <v>-0.10063227047129671</v>
      </c>
      <c r="I16" s="126">
        <v>11265.432000000001</v>
      </c>
      <c r="J16" s="142">
        <v>120355.20024000001</v>
      </c>
      <c r="K16" s="483">
        <f>I16/$I$19</f>
        <v>0.19792145639306591</v>
      </c>
      <c r="L16" s="247"/>
      <c r="M16" s="247"/>
      <c r="N16" s="247"/>
      <c r="O16" s="247"/>
    </row>
    <row r="17" spans="1:20" ht="11.1" customHeight="1">
      <c r="A17" s="660"/>
      <c r="B17" s="661"/>
      <c r="C17" s="413" t="s">
        <v>7</v>
      </c>
      <c r="D17" s="122">
        <v>173968</v>
      </c>
      <c r="E17" s="123">
        <v>20918.599999999999</v>
      </c>
      <c r="F17" s="122">
        <v>223120.1</v>
      </c>
      <c r="G17" s="125">
        <f>E17/$E$19</f>
        <v>0.38531292192470429</v>
      </c>
      <c r="H17" s="125">
        <f t="shared" si="1"/>
        <v>-4.9539050111545913E-2</v>
      </c>
      <c r="I17" s="126">
        <v>22008.9</v>
      </c>
      <c r="J17" s="142">
        <v>235134.5</v>
      </c>
      <c r="K17" s="483">
        <f>I17/$I$19</f>
        <v>0.38667256982327425</v>
      </c>
      <c r="L17" s="247"/>
      <c r="M17" s="247"/>
      <c r="N17" s="247"/>
      <c r="O17" s="247"/>
    </row>
    <row r="18" spans="1:20" ht="11.1" customHeight="1">
      <c r="A18" s="660"/>
      <c r="B18" s="661"/>
      <c r="C18" s="413" t="s">
        <v>112</v>
      </c>
      <c r="D18" s="122">
        <v>15</v>
      </c>
      <c r="E18" s="123">
        <v>383.55599999999998</v>
      </c>
      <c r="F18" s="122">
        <v>4091.0431999999992</v>
      </c>
      <c r="G18" s="125">
        <f>E18/$E$19</f>
        <v>7.0649605175179923E-3</v>
      </c>
      <c r="H18" s="125">
        <f t="shared" si="1"/>
        <v>7.0106130101442926E-2</v>
      </c>
      <c r="I18" s="126">
        <v>358.428</v>
      </c>
      <c r="J18" s="142">
        <v>3832.6326500000005</v>
      </c>
      <c r="K18" s="483">
        <f>I18/$I$19</f>
        <v>6.2971923111385178E-3</v>
      </c>
      <c r="L18" s="247"/>
      <c r="M18" s="247"/>
      <c r="N18" s="247"/>
      <c r="O18" s="247"/>
    </row>
    <row r="19" spans="1:20" ht="11.1" customHeight="1">
      <c r="A19" s="660"/>
      <c r="B19" s="661"/>
      <c r="C19" s="375" t="s">
        <v>0</v>
      </c>
      <c r="D19" s="376">
        <v>187717</v>
      </c>
      <c r="E19" s="377">
        <v>54289.899999999987</v>
      </c>
      <c r="F19" s="376">
        <v>579061.60311999999</v>
      </c>
      <c r="G19" s="380">
        <f>SUM(G14:G18)</f>
        <v>1</v>
      </c>
      <c r="H19" s="380">
        <f t="shared" si="1"/>
        <v>-4.6185172886942558E-2</v>
      </c>
      <c r="I19" s="381">
        <v>56918.700000000004</v>
      </c>
      <c r="J19" s="392">
        <v>608097.07458000001</v>
      </c>
      <c r="K19" s="484">
        <f>SUM(K14:K18)</f>
        <v>1</v>
      </c>
      <c r="L19" s="247"/>
      <c r="M19" s="247"/>
      <c r="N19" s="247"/>
      <c r="O19" s="247"/>
    </row>
    <row r="20" spans="1:20" ht="11.1" customHeight="1">
      <c r="A20" s="660" t="str">
        <f>'3.1'!F6</f>
        <v>Březen</v>
      </c>
      <c r="B20" s="661"/>
      <c r="C20" s="412" t="s">
        <v>4</v>
      </c>
      <c r="D20" s="127">
        <v>118</v>
      </c>
      <c r="E20" s="279">
        <v>17459.545000000002</v>
      </c>
      <c r="F20" s="127">
        <v>186247.17823000008</v>
      </c>
      <c r="G20" s="129">
        <f>E20/$E$25</f>
        <v>0.34144488142010354</v>
      </c>
      <c r="H20" s="129">
        <f>(E20-I20)/I20</f>
        <v>5.3290148518384629E-2</v>
      </c>
      <c r="I20" s="561">
        <v>16576.197</v>
      </c>
      <c r="J20" s="143">
        <v>176792.77153999993</v>
      </c>
      <c r="K20" s="482">
        <f>I20/$I$25</f>
        <v>0.34723711387716966</v>
      </c>
      <c r="L20" s="123"/>
      <c r="M20" s="123"/>
      <c r="N20" s="123"/>
      <c r="O20" s="123"/>
      <c r="P20" s="123"/>
      <c r="Q20" s="123"/>
      <c r="R20" s="123"/>
      <c r="S20" s="123"/>
      <c r="T20" s="123"/>
    </row>
    <row r="21" spans="1:20" ht="11.1" customHeight="1">
      <c r="A21" s="660"/>
      <c r="B21" s="661"/>
      <c r="C21" s="413" t="s">
        <v>5</v>
      </c>
      <c r="D21" s="122">
        <v>373</v>
      </c>
      <c r="E21" s="123">
        <v>5144.125</v>
      </c>
      <c r="F21" s="122">
        <v>54874.00604</v>
      </c>
      <c r="G21" s="125">
        <f>E21/$E$25</f>
        <v>0.10060028200249148</v>
      </c>
      <c r="H21" s="125">
        <f t="shared" ref="H21:H25" si="2">(E21-I21)/I21</f>
        <v>6.3155788839739435E-2</v>
      </c>
      <c r="I21" s="126">
        <v>4838.5430000000006</v>
      </c>
      <c r="J21" s="142">
        <v>51435.420800000029</v>
      </c>
      <c r="K21" s="483">
        <f>I21/$I$25</f>
        <v>0.10135748909659932</v>
      </c>
      <c r="L21" s="123"/>
      <c r="M21" s="123"/>
      <c r="N21" s="123"/>
      <c r="O21" s="123"/>
      <c r="P21" s="123"/>
      <c r="Q21" s="123"/>
      <c r="R21" s="123"/>
      <c r="S21" s="123"/>
      <c r="T21" s="123"/>
    </row>
    <row r="22" spans="1:20" ht="11.1" customHeight="1">
      <c r="A22" s="660"/>
      <c r="B22" s="661"/>
      <c r="C22" s="413" t="s">
        <v>6</v>
      </c>
      <c r="D22" s="122">
        <v>13237</v>
      </c>
      <c r="E22" s="123">
        <v>9481.094000000001</v>
      </c>
      <c r="F22" s="122">
        <v>101138.26337</v>
      </c>
      <c r="G22" s="125">
        <f>E22/$E$25</f>
        <v>0.18541554299169052</v>
      </c>
      <c r="H22" s="125">
        <f t="shared" si="2"/>
        <v>8.1663593750303062E-2</v>
      </c>
      <c r="I22" s="126">
        <v>8765.2890000000007</v>
      </c>
      <c r="J22" s="142">
        <v>93547.779170000009</v>
      </c>
      <c r="K22" s="483">
        <f>I22/$I$25</f>
        <v>0.18361471299232887</v>
      </c>
      <c r="L22" s="123"/>
      <c r="M22" s="123"/>
      <c r="N22" s="123"/>
      <c r="O22" s="123"/>
      <c r="P22" s="123"/>
      <c r="Q22" s="123"/>
      <c r="R22" s="123"/>
      <c r="S22" s="123"/>
      <c r="T22" s="123"/>
    </row>
    <row r="23" spans="1:20" ht="11.1" customHeight="1">
      <c r="A23" s="660"/>
      <c r="B23" s="661"/>
      <c r="C23" s="413" t="s">
        <v>7</v>
      </c>
      <c r="D23" s="122">
        <v>173918</v>
      </c>
      <c r="E23" s="123">
        <v>18688</v>
      </c>
      <c r="F23" s="122">
        <v>199351.9</v>
      </c>
      <c r="G23" s="125">
        <f>E23/$E$25</f>
        <v>0.36546897092558223</v>
      </c>
      <c r="H23" s="125">
        <f t="shared" si="2"/>
        <v>8.6587436332767442E-2</v>
      </c>
      <c r="I23" s="126">
        <v>17198.8</v>
      </c>
      <c r="J23" s="142">
        <v>183555.5</v>
      </c>
      <c r="K23" s="483">
        <f>I23/$I$25</f>
        <v>0.3602793616744942</v>
      </c>
      <c r="L23" s="123"/>
      <c r="M23" s="123"/>
      <c r="N23" s="123"/>
      <c r="O23" s="123"/>
      <c r="P23" s="123"/>
      <c r="Q23" s="123"/>
      <c r="R23" s="123"/>
      <c r="S23" s="123"/>
      <c r="T23" s="123"/>
    </row>
    <row r="24" spans="1:20" ht="11.1" customHeight="1">
      <c r="A24" s="660"/>
      <c r="B24" s="661"/>
      <c r="C24" s="413" t="s">
        <v>112</v>
      </c>
      <c r="D24" s="122">
        <v>15</v>
      </c>
      <c r="E24" s="123">
        <v>361.536</v>
      </c>
      <c r="F24" s="122">
        <v>3856.64021</v>
      </c>
      <c r="G24" s="125">
        <f>E24/$E$25</f>
        <v>7.0703226601322392E-3</v>
      </c>
      <c r="H24" s="125">
        <f t="shared" si="2"/>
        <v>8.2689341859770449E-3</v>
      </c>
      <c r="I24" s="126">
        <v>358.57100000000003</v>
      </c>
      <c r="J24" s="142">
        <v>4149.4965799999991</v>
      </c>
      <c r="K24" s="483">
        <f>I24/$I$25</f>
        <v>7.5113223594079279E-3</v>
      </c>
      <c r="L24" s="123"/>
      <c r="M24" s="123"/>
      <c r="N24" s="123"/>
      <c r="O24" s="123"/>
      <c r="P24" s="123"/>
      <c r="Q24" s="123"/>
      <c r="R24" s="123"/>
      <c r="S24" s="123"/>
      <c r="T24" s="123"/>
    </row>
    <row r="25" spans="1:20" ht="11.1" customHeight="1">
      <c r="A25" s="660"/>
      <c r="B25" s="661"/>
      <c r="C25" s="375" t="s">
        <v>0</v>
      </c>
      <c r="D25" s="376">
        <v>187661</v>
      </c>
      <c r="E25" s="377">
        <v>51134.3</v>
      </c>
      <c r="F25" s="376">
        <v>545467.98785000003</v>
      </c>
      <c r="G25" s="380">
        <f>SUM(G20:G24)</f>
        <v>0.99999999999999989</v>
      </c>
      <c r="H25" s="380">
        <f t="shared" si="2"/>
        <v>7.1158043797944617E-2</v>
      </c>
      <c r="I25" s="381">
        <v>47737.4</v>
      </c>
      <c r="J25" s="392">
        <v>509480.96808999992</v>
      </c>
      <c r="K25" s="484">
        <f>SUM(K20:K24)</f>
        <v>1</v>
      </c>
    </row>
    <row r="26" spans="1:20" ht="11.1" customHeight="1">
      <c r="A26" s="662" t="str">
        <f>'3.1'!G6</f>
        <v>I. čtvrtletí</v>
      </c>
      <c r="B26" s="663"/>
      <c r="C26" s="413" t="s">
        <v>4</v>
      </c>
      <c r="D26" s="122">
        <f>D20</f>
        <v>118</v>
      </c>
      <c r="E26" s="123">
        <f>E8+E14+E20</f>
        <v>54835.979999999996</v>
      </c>
      <c r="F26" s="122">
        <f>F8+F14+F20</f>
        <v>584876.93269000016</v>
      </c>
      <c r="G26" s="125">
        <f>E26/$E$31</f>
        <v>0.31480302701511093</v>
      </c>
      <c r="H26" s="125">
        <f>(E26-I26)/I26</f>
        <v>-1.8707921669655759E-3</v>
      </c>
      <c r="I26" s="126">
        <f>I8+I14+I20</f>
        <v>54938.759000000005</v>
      </c>
      <c r="J26" s="142">
        <f>J8+J14+J20</f>
        <v>586805.80905999988</v>
      </c>
      <c r="K26" s="483">
        <f>I26/$I$31</f>
        <v>0.30972247810639947</v>
      </c>
    </row>
    <row r="27" spans="1:20" ht="11.1" customHeight="1">
      <c r="A27" s="660"/>
      <c r="B27" s="661"/>
      <c r="C27" s="413" t="s">
        <v>5</v>
      </c>
      <c r="D27" s="122">
        <f>D21</f>
        <v>373</v>
      </c>
      <c r="E27" s="123">
        <f t="shared" ref="E27:F30" si="3">E9+E15+E21</f>
        <v>18335.671000000002</v>
      </c>
      <c r="F27" s="122">
        <f t="shared" si="3"/>
        <v>195564.08816000004</v>
      </c>
      <c r="G27" s="125">
        <f>E27/$E$31</f>
        <v>0.10526163174531006</v>
      </c>
      <c r="H27" s="125">
        <f t="shared" ref="H27:H30" si="4">(E27-I27)/I27</f>
        <v>-5.4640792575170781E-3</v>
      </c>
      <c r="I27" s="126">
        <f t="shared" ref="I27:J27" si="5">I9+I15+I21</f>
        <v>18436.409000000003</v>
      </c>
      <c r="J27" s="142">
        <f t="shared" si="5"/>
        <v>196767.38651000004</v>
      </c>
      <c r="K27" s="483">
        <f>I27/$I$31</f>
        <v>0.10393700889499755</v>
      </c>
    </row>
    <row r="28" spans="1:20" ht="11.1" customHeight="1">
      <c r="A28" s="660"/>
      <c r="B28" s="661"/>
      <c r="C28" s="413" t="s">
        <v>6</v>
      </c>
      <c r="D28" s="122">
        <f>D22</f>
        <v>13237</v>
      </c>
      <c r="E28" s="123">
        <f t="shared" si="3"/>
        <v>33252.896999999997</v>
      </c>
      <c r="F28" s="122">
        <f t="shared" si="3"/>
        <v>354668.83718999999</v>
      </c>
      <c r="G28" s="125">
        <f>E28/$E$31</f>
        <v>0.19089861497180685</v>
      </c>
      <c r="H28" s="125">
        <f t="shared" si="4"/>
        <v>-0.10491662398904104</v>
      </c>
      <c r="I28" s="126">
        <f t="shared" ref="I28:J28" si="6">I10+I16+I22</f>
        <v>37150.614000000001</v>
      </c>
      <c r="J28" s="142">
        <f t="shared" si="6"/>
        <v>396938.56399</v>
      </c>
      <c r="K28" s="483">
        <f>I28/$I$31</f>
        <v>0.20944011915620986</v>
      </c>
    </row>
    <row r="29" spans="1:20" ht="11.1" customHeight="1">
      <c r="A29" s="660"/>
      <c r="B29" s="661"/>
      <c r="C29" s="413" t="s">
        <v>7</v>
      </c>
      <c r="D29" s="122">
        <f>D23</f>
        <v>173918</v>
      </c>
      <c r="E29" s="123">
        <f t="shared" si="3"/>
        <v>66612.600000000006</v>
      </c>
      <c r="F29" s="122">
        <f t="shared" si="3"/>
        <v>710478.6</v>
      </c>
      <c r="G29" s="125">
        <f>E29/$E$31</f>
        <v>0.38241038306139113</v>
      </c>
      <c r="H29" s="125">
        <f t="shared" si="4"/>
        <v>1.3140964218249514E-2</v>
      </c>
      <c r="I29" s="126">
        <f t="shared" ref="I29:J29" si="7">I11+I17+I23</f>
        <v>65748.600000000006</v>
      </c>
      <c r="J29" s="142">
        <f t="shared" si="7"/>
        <v>702449.4</v>
      </c>
      <c r="K29" s="483">
        <f>I29/$I$31</f>
        <v>0.37066398467476153</v>
      </c>
    </row>
    <row r="30" spans="1:20" ht="11.1" customHeight="1">
      <c r="A30" s="660"/>
      <c r="B30" s="661"/>
      <c r="C30" s="413" t="s">
        <v>112</v>
      </c>
      <c r="D30" s="122">
        <f>D24</f>
        <v>15</v>
      </c>
      <c r="E30" s="123">
        <f>E12+E18+E24</f>
        <v>1154.252</v>
      </c>
      <c r="F30" s="122">
        <f t="shared" si="3"/>
        <v>12311.18684</v>
      </c>
      <c r="G30" s="125">
        <f>E30/$E$31</f>
        <v>6.6263432063810267E-3</v>
      </c>
      <c r="H30" s="125">
        <f t="shared" si="4"/>
        <v>4.3421821015387663E-2</v>
      </c>
      <c r="I30" s="126">
        <f>I12+I18+I24</f>
        <v>1106.2179999999998</v>
      </c>
      <c r="J30" s="142">
        <f t="shared" ref="J30" si="8">J12+J18+J24</f>
        <v>12143.429189999999</v>
      </c>
      <c r="K30" s="483">
        <f>I30/$I$31</f>
        <v>6.2364091676316343E-3</v>
      </c>
    </row>
    <row r="31" spans="1:20" ht="11.1" customHeight="1">
      <c r="A31" s="660"/>
      <c r="B31" s="661"/>
      <c r="C31" s="375" t="s">
        <v>0</v>
      </c>
      <c r="D31" s="376">
        <f>SUM(D26:D30)</f>
        <v>187661</v>
      </c>
      <c r="E31" s="377">
        <f>SUM(E26:E30)</f>
        <v>174191.4</v>
      </c>
      <c r="F31" s="376">
        <f>SUM(F26:F30)</f>
        <v>1857899.6448800005</v>
      </c>
      <c r="G31" s="380">
        <f>SUM(G26:G30)</f>
        <v>0.99999999999999989</v>
      </c>
      <c r="H31" s="380">
        <f>(E31-I31)/I31</f>
        <v>-1.7979418267837697E-2</v>
      </c>
      <c r="I31" s="381">
        <f>SUM(I26:I30)</f>
        <v>177380.6</v>
      </c>
      <c r="J31" s="392">
        <f>SUM(J26:J30)</f>
        <v>1895104.5887500001</v>
      </c>
      <c r="K31" s="484">
        <f>SUM(K26:K30)</f>
        <v>1</v>
      </c>
    </row>
    <row r="32" spans="1:20" ht="9.9499999999999993" customHeight="1">
      <c r="A32" s="144"/>
      <c r="B32" s="145"/>
      <c r="C32" s="146"/>
      <c r="D32" s="112"/>
      <c r="E32" s="112"/>
      <c r="F32" s="112"/>
      <c r="G32" s="147"/>
      <c r="H32" s="148"/>
      <c r="I32" s="149"/>
      <c r="J32" s="149"/>
      <c r="K32" s="150"/>
    </row>
    <row r="33" spans="1:11" ht="12.95" customHeight="1">
      <c r="A33" s="713" t="s">
        <v>46</v>
      </c>
      <c r="B33" s="714"/>
      <c r="C33" s="714"/>
      <c r="D33" s="715"/>
      <c r="E33" s="340"/>
      <c r="F33" s="340"/>
      <c r="G33" s="341"/>
      <c r="H33" s="331"/>
      <c r="I33" s="342"/>
      <c r="J33" s="342"/>
      <c r="K33" s="485"/>
    </row>
    <row r="34" spans="1:11" ht="24.95" customHeight="1">
      <c r="A34" s="481"/>
      <c r="B34" s="334"/>
      <c r="C34" s="343"/>
      <c r="D34" s="344"/>
      <c r="E34" s="672">
        <f>'3.1'!D4</f>
        <v>2020</v>
      </c>
      <c r="F34" s="682"/>
      <c r="G34" s="683"/>
      <c r="H34" s="345"/>
      <c r="I34" s="675">
        <f>E34-1</f>
        <v>2019</v>
      </c>
      <c r="J34" s="684"/>
      <c r="K34" s="684"/>
    </row>
    <row r="35" spans="1:11" ht="24.95" customHeight="1">
      <c r="A35" s="481"/>
      <c r="B35" s="334"/>
      <c r="C35" s="335"/>
      <c r="D35" s="336"/>
      <c r="E35" s="667" t="s">
        <v>67</v>
      </c>
      <c r="F35" s="668"/>
      <c r="G35" s="716" t="s">
        <v>37</v>
      </c>
      <c r="H35" s="709" t="s">
        <v>299</v>
      </c>
      <c r="I35" s="665" t="s">
        <v>67</v>
      </c>
      <c r="J35" s="711"/>
      <c r="K35" s="680" t="s">
        <v>37</v>
      </c>
    </row>
    <row r="36" spans="1:11" ht="24.95" customHeight="1">
      <c r="A36" s="481"/>
      <c r="B36" s="337"/>
      <c r="C36" s="337"/>
      <c r="D36" s="693" t="s">
        <v>226</v>
      </c>
      <c r="E36" s="667"/>
      <c r="F36" s="669"/>
      <c r="G36" s="650"/>
      <c r="H36" s="709"/>
      <c r="I36" s="665"/>
      <c r="J36" s="712"/>
      <c r="K36" s="681"/>
    </row>
    <row r="37" spans="1:11" ht="15" customHeight="1">
      <c r="A37" s="708" t="s">
        <v>225</v>
      </c>
      <c r="B37" s="708"/>
      <c r="C37" s="417" t="s">
        <v>252</v>
      </c>
      <c r="D37" s="694"/>
      <c r="E37" s="416" t="s">
        <v>294</v>
      </c>
      <c r="F37" s="414" t="s">
        <v>289</v>
      </c>
      <c r="G37" s="415" t="s">
        <v>295</v>
      </c>
      <c r="H37" s="710"/>
      <c r="I37" s="338" t="s">
        <v>296</v>
      </c>
      <c r="J37" s="339" t="s">
        <v>289</v>
      </c>
      <c r="K37" s="338" t="s">
        <v>295</v>
      </c>
    </row>
    <row r="38" spans="1:11" ht="11.1" customHeight="1">
      <c r="A38" s="654" t="str">
        <f>'3.1'!D6</f>
        <v>Leden</v>
      </c>
      <c r="B38" s="655"/>
      <c r="C38" s="413" t="s">
        <v>4</v>
      </c>
      <c r="D38" s="127">
        <v>74</v>
      </c>
      <c r="E38" s="123">
        <v>15090.707</v>
      </c>
      <c r="F38" s="127">
        <v>160935.33254000006</v>
      </c>
      <c r="G38" s="129">
        <f>E38/$E$43</f>
        <v>0.28146322311583283</v>
      </c>
      <c r="H38" s="129">
        <f>(E38-I38)/I38</f>
        <v>-9.6389469628222785E-2</v>
      </c>
      <c r="I38" s="126">
        <v>16700.455000000002</v>
      </c>
      <c r="J38" s="143">
        <v>178551.34591999996</v>
      </c>
      <c r="K38" s="482">
        <f>I38/$I$43</f>
        <v>0.28415713972153361</v>
      </c>
    </row>
    <row r="39" spans="1:11" ht="11.1" customHeight="1">
      <c r="A39" s="656"/>
      <c r="B39" s="657"/>
      <c r="C39" s="413" t="s">
        <v>5</v>
      </c>
      <c r="D39" s="122">
        <v>295</v>
      </c>
      <c r="E39" s="123">
        <v>5704.9439999999995</v>
      </c>
      <c r="F39" s="122">
        <v>60840.386279999992</v>
      </c>
      <c r="G39" s="125">
        <f t="shared" ref="G39" si="9">E39/$E$43</f>
        <v>0.10640534773720885</v>
      </c>
      <c r="H39" s="125">
        <f>(E39-I39)/I39</f>
        <v>-0.11725642150034779</v>
      </c>
      <c r="I39" s="126">
        <v>6462.7420000000002</v>
      </c>
      <c r="J39" s="142">
        <v>69095.84182999999</v>
      </c>
      <c r="K39" s="483">
        <f t="shared" ref="K39:K42" si="10">I39/$I$43</f>
        <v>0.10996312863800557</v>
      </c>
    </row>
    <row r="40" spans="1:11" ht="11.1" customHeight="1">
      <c r="A40" s="656"/>
      <c r="B40" s="657"/>
      <c r="C40" s="413" t="s">
        <v>6</v>
      </c>
      <c r="D40" s="122">
        <v>11257</v>
      </c>
      <c r="E40" s="123">
        <v>11223.954</v>
      </c>
      <c r="F40" s="122">
        <v>119697.84076000001</v>
      </c>
      <c r="G40" s="125">
        <f>E40/$E$43</f>
        <v>0.20934276100807234</v>
      </c>
      <c r="H40" s="125">
        <f t="shared" ref="H40:H42" si="11">(E40-I40)/I40</f>
        <v>-0.2086212968750496</v>
      </c>
      <c r="I40" s="126">
        <v>14182.785</v>
      </c>
      <c r="J40" s="142">
        <v>151633.79730999999</v>
      </c>
      <c r="K40" s="483">
        <f t="shared" si="10"/>
        <v>0.24131915081867353</v>
      </c>
    </row>
    <row r="41" spans="1:11" ht="11.1" customHeight="1">
      <c r="A41" s="656"/>
      <c r="B41" s="657"/>
      <c r="C41" s="413" t="s">
        <v>7</v>
      </c>
      <c r="D41" s="122">
        <v>125489</v>
      </c>
      <c r="E41" s="123">
        <v>21376.799999999999</v>
      </c>
      <c r="F41" s="122">
        <v>227973.4</v>
      </c>
      <c r="G41" s="125">
        <f>E41/$E$43</f>
        <v>0.3987078291230845</v>
      </c>
      <c r="H41" s="125">
        <f t="shared" si="11"/>
        <v>7.8927268098106414E-3</v>
      </c>
      <c r="I41" s="126">
        <v>21209.4</v>
      </c>
      <c r="J41" s="142">
        <v>226758.39999999999</v>
      </c>
      <c r="K41" s="483">
        <f t="shared" si="10"/>
        <v>0.36087654134033442</v>
      </c>
    </row>
    <row r="42" spans="1:11" ht="11.1" customHeight="1">
      <c r="A42" s="656"/>
      <c r="B42" s="657"/>
      <c r="C42" s="413" t="s">
        <v>112</v>
      </c>
      <c r="D42" s="122">
        <v>13</v>
      </c>
      <c r="E42" s="123">
        <v>218.79499999999999</v>
      </c>
      <c r="F42" s="122">
        <v>2333.3472900000002</v>
      </c>
      <c r="G42" s="125">
        <f>E42/$E$43</f>
        <v>4.0808390158014888E-3</v>
      </c>
      <c r="H42" s="125">
        <f t="shared" si="11"/>
        <v>1.0516446669560899E-2</v>
      </c>
      <c r="I42" s="126">
        <v>216.518</v>
      </c>
      <c r="J42" s="142">
        <v>2314.8771299999999</v>
      </c>
      <c r="K42" s="483">
        <f t="shared" si="10"/>
        <v>3.6840394814528711E-3</v>
      </c>
    </row>
    <row r="43" spans="1:11" ht="11.1" customHeight="1">
      <c r="A43" s="658"/>
      <c r="B43" s="659"/>
      <c r="C43" s="375" t="s">
        <v>0</v>
      </c>
      <c r="D43" s="376">
        <v>137128</v>
      </c>
      <c r="E43" s="377">
        <v>53615.199999999997</v>
      </c>
      <c r="F43" s="376">
        <v>571780.30686999997</v>
      </c>
      <c r="G43" s="380">
        <f>SUM(G38:G42)</f>
        <v>0.99999999999999989</v>
      </c>
      <c r="H43" s="380">
        <f>(E43-I43)/I43</f>
        <v>-8.7740910196879879E-2</v>
      </c>
      <c r="I43" s="381">
        <v>58771.9</v>
      </c>
      <c r="J43" s="392">
        <v>628354.26219000004</v>
      </c>
      <c r="K43" s="484">
        <f>SUM(K38:K42)</f>
        <v>1</v>
      </c>
    </row>
    <row r="44" spans="1:11" ht="11.1" customHeight="1">
      <c r="A44" s="654" t="str">
        <f>'3.1'!E6</f>
        <v>Únor</v>
      </c>
      <c r="B44" s="655"/>
      <c r="C44" s="413" t="s">
        <v>4</v>
      </c>
      <c r="D44" s="127">
        <v>74</v>
      </c>
      <c r="E44" s="123">
        <v>12998.348</v>
      </c>
      <c r="F44" s="127">
        <v>138641.48307000005</v>
      </c>
      <c r="G44" s="129">
        <f>E44/$E$49</f>
        <v>0.30340128051612786</v>
      </c>
      <c r="H44" s="129">
        <f>(E44-I44)/I44</f>
        <v>-0.16641732964150358</v>
      </c>
      <c r="I44" s="126">
        <v>15593.351999999999</v>
      </c>
      <c r="J44" s="143">
        <v>166593.98333000002</v>
      </c>
      <c r="K44" s="482">
        <f>I44/$I$49</f>
        <v>0.3278731515104365</v>
      </c>
    </row>
    <row r="45" spans="1:11" ht="11.1" customHeight="1">
      <c r="A45" s="656"/>
      <c r="B45" s="657"/>
      <c r="C45" s="413" t="s">
        <v>5</v>
      </c>
      <c r="D45" s="122">
        <v>295</v>
      </c>
      <c r="E45" s="123">
        <v>4738.0879999999997</v>
      </c>
      <c r="F45" s="122">
        <v>50536.556569999942</v>
      </c>
      <c r="G45" s="125">
        <f t="shared" ref="G45:G48" si="12">E45/$E$49</f>
        <v>0.11059420523270334</v>
      </c>
      <c r="H45" s="125">
        <f>(E45-I45)/I45</f>
        <v>-2.273287274098509E-2</v>
      </c>
      <c r="I45" s="126">
        <v>4848.3038749999996</v>
      </c>
      <c r="J45" s="142">
        <v>51797.571180000021</v>
      </c>
      <c r="K45" s="483">
        <f t="shared" ref="K45:K48" si="13">I45/$I$49</f>
        <v>0.10194271706150873</v>
      </c>
    </row>
    <row r="46" spans="1:11" ht="11.1" customHeight="1">
      <c r="A46" s="656"/>
      <c r="B46" s="657"/>
      <c r="C46" s="413" t="s">
        <v>6</v>
      </c>
      <c r="D46" s="122">
        <v>11246</v>
      </c>
      <c r="E46" s="123">
        <v>8337.3240000000005</v>
      </c>
      <c r="F46" s="122">
        <v>88926.918779999993</v>
      </c>
      <c r="G46" s="125">
        <f t="shared" si="12"/>
        <v>0.19460586665919741</v>
      </c>
      <c r="H46" s="125">
        <f t="shared" ref="H46:H48" si="14">(E46-I46)/I46</f>
        <v>-0.10585371189810749</v>
      </c>
      <c r="I46" s="126">
        <v>9324.34</v>
      </c>
      <c r="J46" s="142">
        <v>99617.824189999999</v>
      </c>
      <c r="K46" s="483">
        <f t="shared" si="13"/>
        <v>0.19605795736252368</v>
      </c>
    </row>
    <row r="47" spans="1:11" ht="11.1" customHeight="1">
      <c r="A47" s="656"/>
      <c r="B47" s="657"/>
      <c r="C47" s="413" t="s">
        <v>7</v>
      </c>
      <c r="D47" s="122">
        <v>125427</v>
      </c>
      <c r="E47" s="123">
        <v>16558.3</v>
      </c>
      <c r="F47" s="122">
        <v>176612.2</v>
      </c>
      <c r="G47" s="125">
        <f t="shared" si="12"/>
        <v>0.38649599342702623</v>
      </c>
      <c r="H47" s="125">
        <f t="shared" si="14"/>
        <v>-5.8534893505725563E-2</v>
      </c>
      <c r="I47" s="126">
        <v>17587.8</v>
      </c>
      <c r="J47" s="142">
        <v>187901.1</v>
      </c>
      <c r="K47" s="483">
        <f t="shared" si="13"/>
        <v>0.36980935299448475</v>
      </c>
    </row>
    <row r="48" spans="1:11" ht="11.1" customHeight="1">
      <c r="A48" s="656"/>
      <c r="B48" s="657"/>
      <c r="C48" s="413" t="s">
        <v>112</v>
      </c>
      <c r="D48" s="122">
        <v>13</v>
      </c>
      <c r="E48" s="123">
        <v>210.04</v>
      </c>
      <c r="F48" s="122">
        <v>2240.3130900000001</v>
      </c>
      <c r="G48" s="125">
        <f t="shared" si="12"/>
        <v>4.9026541649452287E-3</v>
      </c>
      <c r="H48" s="125">
        <f t="shared" si="14"/>
        <v>2.3067607628438996E-2</v>
      </c>
      <c r="I48" s="126">
        <v>205.304125</v>
      </c>
      <c r="J48" s="142">
        <v>2192.4508299999998</v>
      </c>
      <c r="K48" s="483">
        <f t="shared" si="13"/>
        <v>4.31682107104634E-3</v>
      </c>
    </row>
    <row r="49" spans="1:11" ht="11.1" customHeight="1">
      <c r="A49" s="658"/>
      <c r="B49" s="659"/>
      <c r="C49" s="375" t="s">
        <v>0</v>
      </c>
      <c r="D49" s="376">
        <v>137055</v>
      </c>
      <c r="E49" s="377">
        <v>42842.1</v>
      </c>
      <c r="F49" s="376">
        <v>456957.47151</v>
      </c>
      <c r="G49" s="380">
        <f>SUM(G44:G48)</f>
        <v>1</v>
      </c>
      <c r="H49" s="380">
        <f t="shared" ref="H49" si="15">(E49-I49)/I49</f>
        <v>-9.9181860043608905E-2</v>
      </c>
      <c r="I49" s="381">
        <v>47559.1</v>
      </c>
      <c r="J49" s="392">
        <v>508102.92953000008</v>
      </c>
      <c r="K49" s="484">
        <f>SUM(K44:K48)</f>
        <v>1</v>
      </c>
    </row>
    <row r="50" spans="1:11" ht="11.1" customHeight="1">
      <c r="A50" s="660" t="str">
        <f>'3.1'!F6</f>
        <v>Březen</v>
      </c>
      <c r="B50" s="661"/>
      <c r="C50" s="412" t="s">
        <v>4</v>
      </c>
      <c r="D50" s="127">
        <v>74</v>
      </c>
      <c r="E50" s="279">
        <v>12702.271000000001</v>
      </c>
      <c r="F50" s="127">
        <v>135500.26460999993</v>
      </c>
      <c r="G50" s="129">
        <f>E50/$E$55</f>
        <v>0.31907076578364341</v>
      </c>
      <c r="H50" s="129">
        <f>(E50-I50)/I50</f>
        <v>-0.17252024552602402</v>
      </c>
      <c r="I50" s="561">
        <v>15350.552</v>
      </c>
      <c r="J50" s="143">
        <v>163722.40315999999</v>
      </c>
      <c r="K50" s="482">
        <f>I50/$I$55</f>
        <v>0.37555234791288478</v>
      </c>
    </row>
    <row r="51" spans="1:11" ht="11.1" customHeight="1">
      <c r="A51" s="660"/>
      <c r="B51" s="661"/>
      <c r="C51" s="413" t="s">
        <v>5</v>
      </c>
      <c r="D51" s="122">
        <v>291</v>
      </c>
      <c r="E51" s="123">
        <v>4310.1479999999992</v>
      </c>
      <c r="F51" s="122">
        <v>45978.036040000014</v>
      </c>
      <c r="G51" s="125">
        <f t="shared" ref="G51:G54" si="16">E51/$E$55</f>
        <v>0.10826742895036949</v>
      </c>
      <c r="H51" s="125">
        <f t="shared" ref="H51:H54" si="17">(E51-I51)/I51</f>
        <v>-3.527040581846416E-3</v>
      </c>
      <c r="I51" s="126">
        <v>4325.403875</v>
      </c>
      <c r="J51" s="142">
        <v>46046.22747000002</v>
      </c>
      <c r="K51" s="483">
        <f t="shared" ref="K51:K54" si="18">I51/$I$55</f>
        <v>0.10582131384771962</v>
      </c>
    </row>
    <row r="52" spans="1:11" ht="11.1" customHeight="1">
      <c r="A52" s="660"/>
      <c r="B52" s="661"/>
      <c r="C52" s="413" t="s">
        <v>6</v>
      </c>
      <c r="D52" s="122">
        <v>11249</v>
      </c>
      <c r="E52" s="123">
        <v>7800.0450000000001</v>
      </c>
      <c r="F52" s="122">
        <v>83206.175040000002</v>
      </c>
      <c r="G52" s="125">
        <f t="shared" si="16"/>
        <v>0.19593081672536186</v>
      </c>
      <c r="H52" s="125">
        <f t="shared" si="17"/>
        <v>7.2840498009686019E-2</v>
      </c>
      <c r="I52" s="126">
        <v>7270.4610000000002</v>
      </c>
      <c r="J52" s="142">
        <v>77594.760930000004</v>
      </c>
      <c r="K52" s="483">
        <f t="shared" si="18"/>
        <v>0.17787234615139966</v>
      </c>
    </row>
    <row r="53" spans="1:11" ht="11.1" customHeight="1">
      <c r="A53" s="660"/>
      <c r="B53" s="661"/>
      <c r="C53" s="413" t="s">
        <v>7</v>
      </c>
      <c r="D53" s="122">
        <v>125391</v>
      </c>
      <c r="E53" s="123">
        <v>14792.6</v>
      </c>
      <c r="F53" s="122">
        <v>157798.20000000001</v>
      </c>
      <c r="G53" s="125">
        <f t="shared" si="16"/>
        <v>0.37157813826607256</v>
      </c>
      <c r="H53" s="125">
        <f t="shared" si="17"/>
        <v>7.6302941668667607E-2</v>
      </c>
      <c r="I53" s="126">
        <v>13743.9</v>
      </c>
      <c r="J53" s="142">
        <v>146683.20000000001</v>
      </c>
      <c r="K53" s="483">
        <f t="shared" si="18"/>
        <v>0.33624549231062811</v>
      </c>
    </row>
    <row r="54" spans="1:11" ht="11.1" customHeight="1">
      <c r="A54" s="660"/>
      <c r="B54" s="661"/>
      <c r="C54" s="413" t="s">
        <v>112</v>
      </c>
      <c r="D54" s="122">
        <v>13</v>
      </c>
      <c r="E54" s="123">
        <v>205.136</v>
      </c>
      <c r="F54" s="122">
        <v>2188.2654699999998</v>
      </c>
      <c r="G54" s="125">
        <f t="shared" si="16"/>
        <v>5.1528502745527534E-3</v>
      </c>
      <c r="H54" s="125">
        <f t="shared" si="17"/>
        <v>0.11315672555476787</v>
      </c>
      <c r="I54" s="126">
        <v>184.28312500000001</v>
      </c>
      <c r="J54" s="142">
        <v>2191.5899599999993</v>
      </c>
      <c r="K54" s="483">
        <f t="shared" si="18"/>
        <v>4.5084997773678524E-3</v>
      </c>
    </row>
    <row r="55" spans="1:11" ht="11.1" customHeight="1">
      <c r="A55" s="660"/>
      <c r="B55" s="661"/>
      <c r="C55" s="375" t="s">
        <v>0</v>
      </c>
      <c r="D55" s="376">
        <v>137018</v>
      </c>
      <c r="E55" s="377">
        <v>39810.199999999997</v>
      </c>
      <c r="F55" s="376">
        <v>424670.94115999993</v>
      </c>
      <c r="G55" s="380">
        <f>SUM(G50:G54)</f>
        <v>1</v>
      </c>
      <c r="H55" s="380">
        <f t="shared" ref="H55" si="19">(E55-I55)/I55</f>
        <v>-2.6040621804250107E-2</v>
      </c>
      <c r="I55" s="381">
        <v>40874.6</v>
      </c>
      <c r="J55" s="392">
        <v>436238.18152000004</v>
      </c>
      <c r="K55" s="484">
        <f>SUM(K50:K54)</f>
        <v>1</v>
      </c>
    </row>
    <row r="56" spans="1:11" ht="11.1" customHeight="1">
      <c r="A56" s="662" t="str">
        <f>'3.1'!G6</f>
        <v>I. čtvrtletí</v>
      </c>
      <c r="B56" s="663"/>
      <c r="C56" s="413" t="s">
        <v>4</v>
      </c>
      <c r="D56" s="122">
        <f>D50</f>
        <v>74</v>
      </c>
      <c r="E56" s="123">
        <f>E38+E44+E50</f>
        <v>40791.326000000001</v>
      </c>
      <c r="F56" s="122">
        <f>F38+F44+F50</f>
        <v>435077.08022</v>
      </c>
      <c r="G56" s="125">
        <f>E56/$E$61</f>
        <v>0.29934743060524344</v>
      </c>
      <c r="H56" s="125">
        <f>(E56-I56)/I56</f>
        <v>-0.14383723789840464</v>
      </c>
      <c r="I56" s="126">
        <f>I38+I44+I50</f>
        <v>47644.358999999997</v>
      </c>
      <c r="J56" s="142">
        <f>J38+J44+J50</f>
        <v>508867.73240999994</v>
      </c>
      <c r="K56" s="483">
        <f>I56/$I$61</f>
        <v>0.32365860402049923</v>
      </c>
    </row>
    <row r="57" spans="1:11" ht="11.1" customHeight="1">
      <c r="A57" s="660"/>
      <c r="B57" s="661"/>
      <c r="C57" s="413" t="s">
        <v>5</v>
      </c>
      <c r="D57" s="122">
        <f>D51</f>
        <v>291</v>
      </c>
      <c r="E57" s="123">
        <f t="shared" ref="E57:F58" si="20">E39+E45+E51</f>
        <v>14753.179999999998</v>
      </c>
      <c r="F57" s="122">
        <f t="shared" si="20"/>
        <v>157354.97888999994</v>
      </c>
      <c r="G57" s="125">
        <f t="shared" ref="G57:G60" si="21">E57/$E$61</f>
        <v>0.10826631441833161</v>
      </c>
      <c r="H57" s="125">
        <f t="shared" ref="H57:H60" si="22">(E57-I57)/I57</f>
        <v>-5.648787059223602E-2</v>
      </c>
      <c r="I57" s="126">
        <f t="shared" ref="I57:J57" si="23">I39+I45+I51</f>
        <v>15636.44975</v>
      </c>
      <c r="J57" s="142">
        <f t="shared" si="23"/>
        <v>166939.64048000003</v>
      </c>
      <c r="K57" s="483">
        <f t="shared" ref="K57:K60" si="24">I57/$I$61</f>
        <v>0.10622184040552807</v>
      </c>
    </row>
    <row r="58" spans="1:11" ht="11.1" customHeight="1">
      <c r="A58" s="660"/>
      <c r="B58" s="661"/>
      <c r="C58" s="413" t="s">
        <v>6</v>
      </c>
      <c r="D58" s="122">
        <f>D52</f>
        <v>11249</v>
      </c>
      <c r="E58" s="123">
        <f>E40+E46+E52</f>
        <v>27361.322999999997</v>
      </c>
      <c r="F58" s="122">
        <f t="shared" si="20"/>
        <v>291830.93458</v>
      </c>
      <c r="G58" s="125">
        <f t="shared" si="21"/>
        <v>0.20079125983818594</v>
      </c>
      <c r="H58" s="125">
        <f t="shared" si="22"/>
        <v>-0.11099840643772396</v>
      </c>
      <c r="I58" s="126">
        <f>I40+I46+I52</f>
        <v>30777.585999999999</v>
      </c>
      <c r="J58" s="142">
        <f t="shared" ref="J58" si="25">J40+J46+J52</f>
        <v>328846.38243</v>
      </c>
      <c r="K58" s="483">
        <f t="shared" si="24"/>
        <v>0.20907890732417792</v>
      </c>
    </row>
    <row r="59" spans="1:11" ht="11.1" customHeight="1">
      <c r="A59" s="660"/>
      <c r="B59" s="661"/>
      <c r="C59" s="413" t="s">
        <v>7</v>
      </c>
      <c r="D59" s="122">
        <f>D53</f>
        <v>125391</v>
      </c>
      <c r="E59" s="123">
        <f t="shared" ref="E59:F60" si="26">E41+E47+E53</f>
        <v>52727.7</v>
      </c>
      <c r="F59" s="122">
        <f t="shared" si="26"/>
        <v>562383.80000000005</v>
      </c>
      <c r="G59" s="125">
        <f t="shared" si="21"/>
        <v>0.38694259452914309</v>
      </c>
      <c r="H59" s="125">
        <f t="shared" si="22"/>
        <v>3.5515053929209427E-3</v>
      </c>
      <c r="I59" s="126">
        <f t="shared" ref="I59:J59" si="27">I41+I47+I53</f>
        <v>52541.1</v>
      </c>
      <c r="J59" s="142">
        <f t="shared" si="27"/>
        <v>561342.69999999995</v>
      </c>
      <c r="K59" s="483">
        <f t="shared" si="24"/>
        <v>0.35692324205057419</v>
      </c>
    </row>
    <row r="60" spans="1:11" ht="11.1" customHeight="1">
      <c r="A60" s="660"/>
      <c r="B60" s="661"/>
      <c r="C60" s="413" t="s">
        <v>112</v>
      </c>
      <c r="D60" s="122">
        <f>D54</f>
        <v>13</v>
      </c>
      <c r="E60" s="123">
        <f>E42+E48+E54</f>
        <v>633.971</v>
      </c>
      <c r="F60" s="122">
        <f t="shared" si="26"/>
        <v>6761.9258499999996</v>
      </c>
      <c r="G60" s="125">
        <f t="shared" si="21"/>
        <v>4.6524006090960801E-3</v>
      </c>
      <c r="H60" s="125">
        <f t="shared" si="22"/>
        <v>4.5975100859132853E-2</v>
      </c>
      <c r="I60" s="126">
        <f>I42+I48+I54</f>
        <v>606.10525000000007</v>
      </c>
      <c r="J60" s="142">
        <f t="shared" ref="J60" si="28">J42+J48+J54</f>
        <v>6698.917919999999</v>
      </c>
      <c r="K60" s="483">
        <f t="shared" si="24"/>
        <v>4.117406199220683E-3</v>
      </c>
    </row>
    <row r="61" spans="1:11" ht="11.1" customHeight="1">
      <c r="A61" s="660"/>
      <c r="B61" s="661"/>
      <c r="C61" s="375" t="s">
        <v>0</v>
      </c>
      <c r="D61" s="376">
        <f>SUM(D56:D60)</f>
        <v>137018</v>
      </c>
      <c r="E61" s="377">
        <f>SUM(E56:E60)</f>
        <v>136267.49999999997</v>
      </c>
      <c r="F61" s="376">
        <f>SUM(F56:F60)</f>
        <v>1453408.71954</v>
      </c>
      <c r="G61" s="380">
        <f>SUM(G56:G60)</f>
        <v>1</v>
      </c>
      <c r="H61" s="380">
        <f>(E61-I61)/I61</f>
        <v>-7.4304917747694432E-2</v>
      </c>
      <c r="I61" s="381">
        <f>SUM(I56:I60)</f>
        <v>147205.59999999998</v>
      </c>
      <c r="J61" s="392">
        <f>SUM(J56:J60)</f>
        <v>1572695.3732399999</v>
      </c>
      <c r="K61" s="484">
        <f>SUM(K56:K60)</f>
        <v>1</v>
      </c>
    </row>
    <row r="62" spans="1:11" ht="15" customHeight="1">
      <c r="A62" s="121"/>
      <c r="B62" s="121"/>
      <c r="C62" s="121"/>
      <c r="D62" s="121"/>
      <c r="E62" s="121"/>
      <c r="F62" s="121"/>
      <c r="G62" s="121"/>
      <c r="H62" s="121"/>
      <c r="I62" s="121"/>
      <c r="J62" s="121"/>
      <c r="K62" s="121"/>
    </row>
    <row r="63" spans="1:11" ht="15" customHeight="1">
      <c r="A63" s="121"/>
      <c r="B63" s="121"/>
      <c r="C63" s="121"/>
      <c r="D63" s="121"/>
      <c r="E63" s="121"/>
      <c r="F63" s="121"/>
      <c r="G63" s="121"/>
      <c r="H63" s="121"/>
      <c r="I63" s="121"/>
      <c r="J63" s="121"/>
      <c r="K63" s="121"/>
    </row>
    <row r="64" spans="1:11" ht="15" customHeight="1">
      <c r="A64" s="121"/>
      <c r="B64" s="121"/>
      <c r="C64" s="121"/>
      <c r="D64" s="121"/>
      <c r="E64" s="121"/>
      <c r="F64" s="121"/>
      <c r="G64" s="121"/>
      <c r="H64" s="121"/>
      <c r="I64" s="121"/>
      <c r="J64" s="121"/>
      <c r="K64" s="121"/>
    </row>
    <row r="65" spans="1:11" ht="15" customHeight="1">
      <c r="A65" s="121"/>
      <c r="B65" s="121"/>
      <c r="C65" s="121"/>
      <c r="D65" s="121"/>
      <c r="E65" s="121"/>
      <c r="F65" s="121"/>
      <c r="G65" s="121"/>
      <c r="H65" s="121"/>
      <c r="I65" s="121"/>
      <c r="J65" s="121"/>
      <c r="K65" s="121"/>
    </row>
    <row r="66" spans="1:11" ht="15" customHeight="1">
      <c r="A66" s="121"/>
      <c r="B66" s="121"/>
      <c r="C66" s="121"/>
      <c r="D66" s="121"/>
      <c r="E66" s="121"/>
      <c r="F66" s="121"/>
      <c r="G66" s="121"/>
      <c r="H66" s="121"/>
      <c r="I66" s="121"/>
      <c r="J66" s="121"/>
      <c r="K66" s="121"/>
    </row>
    <row r="67" spans="1:11" ht="15" customHeight="1">
      <c r="A67" s="121"/>
      <c r="B67" s="121"/>
      <c r="C67" s="121"/>
      <c r="D67" s="121"/>
      <c r="E67" s="121"/>
      <c r="F67" s="121"/>
      <c r="G67" s="121"/>
      <c r="H67" s="121"/>
      <c r="I67" s="121"/>
      <c r="J67" s="121"/>
      <c r="K67" s="121"/>
    </row>
    <row r="68" spans="1:11" ht="15" customHeight="1">
      <c r="A68" s="121"/>
      <c r="B68" s="121"/>
      <c r="C68" s="121"/>
      <c r="D68" s="121"/>
      <c r="E68" s="121"/>
      <c r="F68" s="121"/>
      <c r="G68" s="121"/>
      <c r="H68" s="121"/>
      <c r="I68" s="121"/>
      <c r="J68" s="121"/>
      <c r="K68" s="121"/>
    </row>
    <row r="69" spans="1:11" ht="15" customHeight="1">
      <c r="A69" s="121"/>
      <c r="B69" s="121"/>
      <c r="C69" s="121"/>
      <c r="D69" s="121"/>
      <c r="E69" s="121"/>
      <c r="F69" s="121"/>
      <c r="G69" s="121"/>
      <c r="H69" s="121"/>
      <c r="I69" s="121"/>
      <c r="J69" s="121"/>
      <c r="K69" s="121"/>
    </row>
    <row r="70" spans="1:11" ht="15" customHeight="1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</row>
    <row r="71" spans="1:11" ht="15" customHeight="1">
      <c r="A71" s="121"/>
      <c r="B71" s="121"/>
      <c r="C71" s="121"/>
      <c r="D71" s="121"/>
      <c r="E71" s="121"/>
      <c r="F71" s="121"/>
      <c r="G71" s="121"/>
      <c r="H71" s="121"/>
      <c r="I71" s="121"/>
      <c r="J71" s="121"/>
      <c r="K71" s="121"/>
    </row>
    <row r="72" spans="1:11" ht="15" customHeight="1">
      <c r="A72" s="121"/>
      <c r="B72" s="121"/>
      <c r="C72" s="121"/>
      <c r="D72" s="121"/>
      <c r="E72" s="121"/>
      <c r="F72" s="121"/>
      <c r="G72" s="121"/>
      <c r="H72" s="121"/>
      <c r="I72" s="121"/>
      <c r="J72" s="121"/>
      <c r="K72" s="121"/>
    </row>
    <row r="73" spans="1:11" ht="15" customHeight="1">
      <c r="A73" s="121"/>
      <c r="B73" s="121"/>
      <c r="C73" s="121"/>
      <c r="D73" s="121"/>
      <c r="E73" s="121"/>
      <c r="F73" s="121"/>
      <c r="G73" s="121"/>
      <c r="H73" s="121"/>
      <c r="I73" s="121"/>
      <c r="J73" s="121"/>
      <c r="K73" s="121"/>
    </row>
    <row r="74" spans="1:11" ht="15" customHeight="1">
      <c r="A74" s="121"/>
      <c r="B74" s="121"/>
      <c r="C74" s="121"/>
      <c r="D74" s="121"/>
      <c r="E74" s="121"/>
      <c r="F74" s="121"/>
      <c r="G74" s="121"/>
      <c r="H74" s="121"/>
      <c r="I74" s="121"/>
      <c r="J74" s="121"/>
      <c r="K74" s="121"/>
    </row>
    <row r="75" spans="1:11" ht="15" customHeight="1">
      <c r="A75" s="121"/>
      <c r="B75" s="121"/>
      <c r="C75" s="121"/>
      <c r="D75" s="121"/>
      <c r="E75" s="121"/>
      <c r="F75" s="121"/>
      <c r="G75" s="121"/>
      <c r="H75" s="121"/>
      <c r="I75" s="121"/>
      <c r="J75" s="121"/>
      <c r="K75" s="121"/>
    </row>
    <row r="76" spans="1:11" ht="15" customHeight="1">
      <c r="A76" s="121"/>
      <c r="B76" s="121"/>
      <c r="C76" s="121"/>
      <c r="D76" s="121"/>
      <c r="E76" s="121"/>
      <c r="F76" s="121"/>
      <c r="G76" s="121"/>
      <c r="H76" s="121"/>
      <c r="I76" s="121"/>
      <c r="J76" s="121"/>
      <c r="K76" s="121"/>
    </row>
    <row r="77" spans="1:11" ht="15" customHeight="1">
      <c r="A77" s="121"/>
      <c r="B77" s="121"/>
      <c r="C77" s="121"/>
      <c r="D77" s="121"/>
      <c r="E77" s="121"/>
      <c r="F77" s="121"/>
      <c r="G77" s="121"/>
      <c r="H77" s="121"/>
      <c r="I77" s="121"/>
      <c r="J77" s="121"/>
      <c r="K77" s="121"/>
    </row>
    <row r="78" spans="1:11" ht="15" customHeight="1">
      <c r="A78" s="121"/>
      <c r="B78" s="121"/>
      <c r="C78" s="121"/>
      <c r="D78" s="121"/>
      <c r="E78" s="121"/>
      <c r="F78" s="121"/>
      <c r="G78" s="121"/>
      <c r="H78" s="121"/>
      <c r="I78" s="121"/>
      <c r="J78" s="121"/>
      <c r="K78" s="121"/>
    </row>
    <row r="79" spans="1:11" ht="15" customHeight="1">
      <c r="A79" s="121"/>
      <c r="B79" s="121"/>
      <c r="C79" s="121"/>
      <c r="D79" s="121"/>
      <c r="E79" s="121"/>
      <c r="F79" s="121"/>
      <c r="G79" s="121"/>
      <c r="H79" s="121"/>
      <c r="I79" s="121"/>
      <c r="J79" s="121"/>
      <c r="K79" s="121"/>
    </row>
    <row r="80" spans="1:11" ht="15" customHeight="1">
      <c r="A80" s="121"/>
      <c r="B80" s="121"/>
      <c r="C80" s="121"/>
      <c r="D80" s="121"/>
      <c r="E80" s="121"/>
      <c r="F80" s="121"/>
      <c r="G80" s="121"/>
      <c r="H80" s="121"/>
      <c r="I80" s="121"/>
      <c r="J80" s="121"/>
      <c r="K80" s="121"/>
    </row>
    <row r="81" spans="1:11" ht="15" customHeight="1">
      <c r="A81" s="121"/>
      <c r="B81" s="121"/>
      <c r="C81" s="121"/>
      <c r="D81" s="121"/>
      <c r="E81" s="121"/>
      <c r="F81" s="121"/>
      <c r="G81" s="121"/>
      <c r="H81" s="121"/>
      <c r="I81" s="121"/>
      <c r="J81" s="121"/>
      <c r="K81" s="121"/>
    </row>
    <row r="82" spans="1:11" ht="15" customHeight="1">
      <c r="A82" s="121"/>
      <c r="B82" s="121"/>
      <c r="C82" s="121"/>
      <c r="D82" s="121"/>
      <c r="E82" s="121"/>
      <c r="F82" s="121"/>
      <c r="G82" s="121"/>
      <c r="H82" s="121"/>
      <c r="I82" s="121"/>
      <c r="J82" s="121"/>
      <c r="K82" s="121"/>
    </row>
    <row r="83" spans="1:11" ht="15" customHeight="1">
      <c r="A83" s="121"/>
      <c r="B83" s="121"/>
      <c r="C83" s="121"/>
      <c r="D83" s="121"/>
      <c r="E83" s="121"/>
      <c r="F83" s="121"/>
      <c r="G83" s="121"/>
      <c r="H83" s="121"/>
      <c r="I83" s="121"/>
      <c r="J83" s="121"/>
      <c r="K83" s="121"/>
    </row>
    <row r="84" spans="1:11" ht="15" customHeight="1">
      <c r="A84" s="121"/>
      <c r="B84" s="121"/>
      <c r="C84" s="121"/>
      <c r="D84" s="121"/>
      <c r="E84" s="121"/>
      <c r="F84" s="121"/>
      <c r="G84" s="121"/>
      <c r="H84" s="121"/>
      <c r="I84" s="121"/>
      <c r="J84" s="121"/>
      <c r="K84" s="121"/>
    </row>
    <row r="85" spans="1:11" ht="15" customHeight="1">
      <c r="A85" s="121"/>
      <c r="B85" s="121"/>
      <c r="C85" s="121"/>
      <c r="D85" s="121"/>
      <c r="E85" s="121"/>
      <c r="F85" s="121"/>
      <c r="G85" s="121"/>
      <c r="H85" s="121"/>
      <c r="I85" s="121"/>
      <c r="J85" s="121"/>
      <c r="K85" s="121"/>
    </row>
    <row r="86" spans="1:11" ht="15" customHeight="1">
      <c r="A86" s="121"/>
      <c r="B86" s="121"/>
      <c r="C86" s="121"/>
      <c r="D86" s="121"/>
      <c r="E86" s="121"/>
      <c r="F86" s="121"/>
      <c r="G86" s="121"/>
      <c r="H86" s="121"/>
      <c r="I86" s="121"/>
      <c r="J86" s="121"/>
      <c r="K86" s="121"/>
    </row>
    <row r="87" spans="1:11" ht="15" customHeight="1">
      <c r="A87" s="121"/>
      <c r="B87" s="121"/>
      <c r="C87" s="121"/>
      <c r="D87" s="121"/>
      <c r="E87" s="121"/>
      <c r="F87" s="121"/>
      <c r="G87" s="121"/>
      <c r="H87" s="121"/>
      <c r="I87" s="121"/>
      <c r="J87" s="121"/>
      <c r="K87" s="121"/>
    </row>
    <row r="88" spans="1:11" ht="15" customHeight="1">
      <c r="A88" s="121"/>
      <c r="B88" s="121"/>
      <c r="C88" s="121"/>
      <c r="D88" s="121"/>
      <c r="E88" s="121"/>
      <c r="F88" s="121"/>
      <c r="G88" s="121"/>
      <c r="H88" s="121"/>
      <c r="I88" s="121"/>
      <c r="J88" s="121"/>
      <c r="K88" s="121"/>
    </row>
    <row r="89" spans="1:11" ht="15" customHeight="1">
      <c r="A89" s="121"/>
      <c r="B89" s="121"/>
      <c r="C89" s="121"/>
      <c r="D89" s="121"/>
      <c r="E89" s="121"/>
      <c r="F89" s="121"/>
      <c r="G89" s="121"/>
      <c r="H89" s="121"/>
      <c r="I89" s="121"/>
      <c r="J89" s="121"/>
      <c r="K89" s="121"/>
    </row>
    <row r="90" spans="1:11" ht="15" customHeight="1">
      <c r="A90" s="121"/>
      <c r="B90" s="121"/>
      <c r="C90" s="121"/>
      <c r="D90" s="121"/>
      <c r="E90" s="121"/>
      <c r="F90" s="121"/>
      <c r="G90" s="121"/>
      <c r="H90" s="121"/>
      <c r="I90" s="121"/>
      <c r="J90" s="121"/>
      <c r="K90" s="121"/>
    </row>
    <row r="91" spans="1:11" ht="15" customHeight="1">
      <c r="A91" s="121"/>
      <c r="B91" s="121"/>
      <c r="C91" s="121"/>
      <c r="D91" s="121"/>
      <c r="E91" s="121"/>
      <c r="F91" s="121"/>
      <c r="G91" s="121"/>
      <c r="H91" s="121"/>
      <c r="I91" s="121"/>
      <c r="J91" s="121"/>
      <c r="K91" s="121"/>
    </row>
    <row r="92" spans="1:11" ht="15" customHeight="1">
      <c r="A92" s="121"/>
      <c r="B92" s="121"/>
      <c r="C92" s="121"/>
      <c r="D92" s="121"/>
      <c r="E92" s="121"/>
      <c r="F92" s="121"/>
      <c r="G92" s="121"/>
      <c r="H92" s="121"/>
      <c r="I92" s="121"/>
      <c r="J92" s="121"/>
      <c r="K92" s="121"/>
    </row>
    <row r="93" spans="1:11" ht="15" customHeight="1">
      <c r="A93" s="121"/>
      <c r="B93" s="121"/>
      <c r="C93" s="121"/>
      <c r="D93" s="121"/>
      <c r="E93" s="121"/>
      <c r="F93" s="121"/>
      <c r="G93" s="121"/>
      <c r="H93" s="121"/>
      <c r="I93" s="121"/>
      <c r="J93" s="121"/>
      <c r="K93" s="121"/>
    </row>
    <row r="94" spans="1:11" ht="15" customHeight="1">
      <c r="A94" s="121"/>
      <c r="B94" s="121"/>
      <c r="C94" s="121"/>
      <c r="D94" s="121"/>
      <c r="E94" s="121"/>
      <c r="F94" s="121"/>
      <c r="G94" s="121"/>
      <c r="H94" s="121"/>
      <c r="I94" s="121"/>
      <c r="J94" s="121"/>
      <c r="K94" s="121"/>
    </row>
    <row r="95" spans="1:11" ht="15" customHeight="1">
      <c r="A95" s="121"/>
      <c r="B95" s="121"/>
      <c r="C95" s="121"/>
      <c r="D95" s="121"/>
      <c r="E95" s="121"/>
      <c r="F95" s="121"/>
      <c r="G95" s="121"/>
      <c r="H95" s="121"/>
      <c r="I95" s="121"/>
      <c r="J95" s="121"/>
      <c r="K95" s="121"/>
    </row>
    <row r="96" spans="1:11" ht="15" customHeight="1">
      <c r="A96" s="121"/>
      <c r="B96" s="121"/>
      <c r="C96" s="121"/>
      <c r="D96" s="121"/>
      <c r="E96" s="121"/>
      <c r="F96" s="121"/>
      <c r="G96" s="121"/>
      <c r="H96" s="121"/>
      <c r="I96" s="121"/>
      <c r="J96" s="121"/>
      <c r="K96" s="121"/>
    </row>
    <row r="97" spans="1:11" ht="15" customHeight="1">
      <c r="A97" s="121"/>
      <c r="B97" s="121"/>
      <c r="C97" s="121"/>
      <c r="D97" s="121"/>
      <c r="E97" s="121"/>
      <c r="F97" s="121"/>
      <c r="G97" s="121"/>
      <c r="H97" s="121"/>
      <c r="I97" s="121"/>
      <c r="J97" s="121"/>
      <c r="K97" s="121"/>
    </row>
    <row r="98" spans="1:11" ht="15" customHeight="1">
      <c r="A98" s="121"/>
      <c r="B98" s="121"/>
      <c r="C98" s="121"/>
      <c r="D98" s="121"/>
      <c r="E98" s="121"/>
      <c r="F98" s="121"/>
      <c r="G98" s="121"/>
      <c r="H98" s="121"/>
      <c r="I98" s="121"/>
      <c r="J98" s="121"/>
      <c r="K98" s="121"/>
    </row>
    <row r="99" spans="1:11" ht="15" customHeight="1">
      <c r="A99" s="121"/>
      <c r="B99" s="121"/>
      <c r="C99" s="121"/>
      <c r="D99" s="121"/>
      <c r="E99" s="121"/>
      <c r="F99" s="121"/>
      <c r="G99" s="121"/>
      <c r="H99" s="121"/>
      <c r="I99" s="121"/>
      <c r="J99" s="121"/>
      <c r="K99" s="121"/>
    </row>
    <row r="100" spans="1:11" ht="15" customHeight="1">
      <c r="A100" s="121"/>
      <c r="B100" s="121"/>
      <c r="C100" s="121"/>
      <c r="D100" s="121"/>
      <c r="E100" s="121"/>
      <c r="F100" s="121"/>
      <c r="G100" s="121"/>
      <c r="H100" s="121"/>
      <c r="I100" s="121"/>
      <c r="J100" s="121"/>
      <c r="K100" s="121"/>
    </row>
    <row r="101" spans="1:11" ht="15" customHeight="1">
      <c r="A101" s="121"/>
      <c r="B101" s="121"/>
      <c r="C101" s="121"/>
      <c r="D101" s="121"/>
      <c r="E101" s="121"/>
      <c r="F101" s="121"/>
      <c r="G101" s="121"/>
      <c r="H101" s="121"/>
      <c r="I101" s="121"/>
      <c r="J101" s="121"/>
      <c r="K101" s="121"/>
    </row>
    <row r="102" spans="1:11" ht="15" customHeight="1">
      <c r="A102" s="121"/>
      <c r="B102" s="121"/>
      <c r="C102" s="121"/>
      <c r="D102" s="121"/>
      <c r="E102" s="121"/>
      <c r="F102" s="121"/>
      <c r="G102" s="121"/>
      <c r="H102" s="121"/>
      <c r="I102" s="121"/>
      <c r="J102" s="121"/>
      <c r="K102" s="121"/>
    </row>
    <row r="103" spans="1:11" ht="15" customHeight="1"/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30">
    <mergeCell ref="A38:B43"/>
    <mergeCell ref="A44:B49"/>
    <mergeCell ref="A50:B55"/>
    <mergeCell ref="A56:B61"/>
    <mergeCell ref="A26:B31"/>
    <mergeCell ref="A33:D33"/>
    <mergeCell ref="I34:K34"/>
    <mergeCell ref="H35:H37"/>
    <mergeCell ref="D36:D37"/>
    <mergeCell ref="A37:B37"/>
    <mergeCell ref="E34:G34"/>
    <mergeCell ref="E35:F36"/>
    <mergeCell ref="I35:J36"/>
    <mergeCell ref="G35:G36"/>
    <mergeCell ref="K35:K36"/>
    <mergeCell ref="A1:K1"/>
    <mergeCell ref="A2:C2"/>
    <mergeCell ref="A8:B13"/>
    <mergeCell ref="A14:B19"/>
    <mergeCell ref="A20:B25"/>
    <mergeCell ref="K5:K6"/>
    <mergeCell ref="H5:H7"/>
    <mergeCell ref="A3:D3"/>
    <mergeCell ref="E4:G4"/>
    <mergeCell ref="I4:K4"/>
    <mergeCell ref="D6:D7"/>
    <mergeCell ref="A7:B7"/>
    <mergeCell ref="E5:F6"/>
    <mergeCell ref="I5:J6"/>
    <mergeCell ref="G5:G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1 H61" formula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7"/>
  <dimension ref="A1:T119"/>
  <sheetViews>
    <sheetView showGridLines="0" zoomScaleNormal="100" zoomScaleSheetLayoutView="100" workbookViewId="0">
      <selection sqref="A1:K1"/>
    </sheetView>
  </sheetViews>
  <sheetFormatPr defaultColWidth="9.140625" defaultRowHeight="12.75"/>
  <cols>
    <col min="1" max="1" width="9.42578125" style="241" customWidth="1"/>
    <col min="2" max="2" width="3.85546875" style="241" customWidth="1"/>
    <col min="3" max="11" width="9.5703125" style="241" customWidth="1"/>
    <col min="12" max="13" width="9.140625" style="241"/>
    <col min="14" max="14" width="11.140625" style="241" customWidth="1"/>
    <col min="15" max="16384" width="9.140625" style="241"/>
  </cols>
  <sheetData>
    <row r="1" spans="1:16" s="253" customFormat="1" ht="15.75">
      <c r="A1" s="686" t="s">
        <v>287</v>
      </c>
      <c r="B1" s="686"/>
      <c r="C1" s="686"/>
      <c r="D1" s="686"/>
      <c r="E1" s="686"/>
      <c r="F1" s="686"/>
      <c r="G1" s="686"/>
      <c r="H1" s="686"/>
      <c r="I1" s="686"/>
      <c r="J1" s="686"/>
      <c r="K1" s="686"/>
    </row>
    <row r="2" spans="1:16" ht="6" customHeight="1">
      <c r="A2" s="664"/>
      <c r="B2" s="664"/>
      <c r="C2" s="664"/>
      <c r="D2" s="243"/>
      <c r="E2" s="243"/>
      <c r="F2" s="244"/>
      <c r="G2" s="245"/>
      <c r="H2" s="245"/>
      <c r="I2" s="245"/>
      <c r="J2" s="103"/>
      <c r="K2" s="103"/>
    </row>
    <row r="3" spans="1:16" ht="12.95" customHeight="1">
      <c r="A3" s="691" t="s">
        <v>47</v>
      </c>
      <c r="B3" s="691"/>
      <c r="C3" s="691"/>
      <c r="D3" s="692"/>
      <c r="E3" s="478"/>
      <c r="F3" s="479"/>
      <c r="G3" s="330"/>
      <c r="H3" s="331"/>
      <c r="I3" s="479"/>
      <c r="J3" s="480"/>
      <c r="K3" s="480"/>
    </row>
    <row r="4" spans="1:16" ht="24.95" customHeight="1">
      <c r="A4" s="332"/>
      <c r="B4" s="332"/>
      <c r="C4" s="332"/>
      <c r="D4" s="320"/>
      <c r="E4" s="672">
        <f>'3.1'!D4</f>
        <v>2020</v>
      </c>
      <c r="F4" s="673"/>
      <c r="G4" s="674"/>
      <c r="H4" s="333"/>
      <c r="I4" s="675">
        <f>E4-1</f>
        <v>2019</v>
      </c>
      <c r="J4" s="676"/>
      <c r="K4" s="676"/>
    </row>
    <row r="5" spans="1:16" ht="24.95" customHeight="1">
      <c r="A5" s="481"/>
      <c r="B5" s="334"/>
      <c r="C5" s="335"/>
      <c r="D5" s="336"/>
      <c r="E5" s="667" t="s">
        <v>67</v>
      </c>
      <c r="F5" s="668"/>
      <c r="G5" s="716" t="s">
        <v>37</v>
      </c>
      <c r="H5" s="709" t="s">
        <v>299</v>
      </c>
      <c r="I5" s="665" t="s">
        <v>67</v>
      </c>
      <c r="J5" s="711"/>
      <c r="K5" s="680" t="s">
        <v>37</v>
      </c>
    </row>
    <row r="6" spans="1:16" ht="24.95" customHeight="1">
      <c r="A6" s="481"/>
      <c r="B6" s="337"/>
      <c r="C6" s="337"/>
      <c r="D6" s="693" t="s">
        <v>226</v>
      </c>
      <c r="E6" s="667"/>
      <c r="F6" s="669"/>
      <c r="G6" s="650"/>
      <c r="H6" s="709"/>
      <c r="I6" s="665"/>
      <c r="J6" s="712"/>
      <c r="K6" s="681"/>
    </row>
    <row r="7" spans="1:16" ht="15" customHeight="1">
      <c r="A7" s="708" t="s">
        <v>225</v>
      </c>
      <c r="B7" s="708"/>
      <c r="C7" s="417" t="s">
        <v>252</v>
      </c>
      <c r="D7" s="694"/>
      <c r="E7" s="416" t="s">
        <v>294</v>
      </c>
      <c r="F7" s="414" t="s">
        <v>289</v>
      </c>
      <c r="G7" s="415" t="s">
        <v>295</v>
      </c>
      <c r="H7" s="710"/>
      <c r="I7" s="338" t="s">
        <v>296</v>
      </c>
      <c r="J7" s="339" t="s">
        <v>289</v>
      </c>
      <c r="K7" s="338" t="s">
        <v>295</v>
      </c>
    </row>
    <row r="8" spans="1:16" ht="11.1" customHeight="1">
      <c r="A8" s="654" t="str">
        <f>'3.1'!D6</f>
        <v>Leden</v>
      </c>
      <c r="B8" s="655"/>
      <c r="C8" s="413" t="s">
        <v>4</v>
      </c>
      <c r="D8" s="127">
        <v>79</v>
      </c>
      <c r="E8" s="123">
        <v>14667.1</v>
      </c>
      <c r="F8" s="127">
        <v>156417.73913999999</v>
      </c>
      <c r="G8" s="129">
        <f>E8/$E$13</f>
        <v>0.27560101167636875</v>
      </c>
      <c r="H8" s="129">
        <f>(E8-I8)/I8</f>
        <v>-4.5216349752957054E-2</v>
      </c>
      <c r="I8" s="126">
        <v>15361.7</v>
      </c>
      <c r="J8" s="143">
        <v>164238.33610999995</v>
      </c>
      <c r="K8" s="482">
        <f>I8/$I$13</f>
        <v>0.26873361055082545</v>
      </c>
    </row>
    <row r="9" spans="1:16" ht="11.1" customHeight="1">
      <c r="A9" s="656"/>
      <c r="B9" s="657"/>
      <c r="C9" s="413" t="s">
        <v>5</v>
      </c>
      <c r="D9" s="122">
        <v>336</v>
      </c>
      <c r="E9" s="123">
        <v>6494.2839999999997</v>
      </c>
      <c r="F9" s="122">
        <v>69258.124970000004</v>
      </c>
      <c r="G9" s="125">
        <f>E9/$E$13</f>
        <v>0.12203034277489447</v>
      </c>
      <c r="H9" s="125">
        <f>(E9-I9)/I9</f>
        <v>-9.7475850126951105E-2</v>
      </c>
      <c r="I9" s="126">
        <v>7195.6900000000005</v>
      </c>
      <c r="J9" s="142">
        <v>76931.997430000032</v>
      </c>
      <c r="K9" s="483">
        <f>I9/$I$13</f>
        <v>0.12587954159399475</v>
      </c>
      <c r="L9" s="247"/>
      <c r="N9" s="247"/>
      <c r="O9" s="247"/>
      <c r="P9" s="247"/>
    </row>
    <row r="10" spans="1:16" ht="11.1" customHeight="1">
      <c r="A10" s="656"/>
      <c r="B10" s="657"/>
      <c r="C10" s="413" t="s">
        <v>6</v>
      </c>
      <c r="D10" s="122">
        <v>11931</v>
      </c>
      <c r="E10" s="123">
        <v>12037.113000000001</v>
      </c>
      <c r="F10" s="122">
        <v>128370.52043</v>
      </c>
      <c r="G10" s="125">
        <f>E10/$E$13</f>
        <v>0.22618244373207863</v>
      </c>
      <c r="H10" s="125">
        <f t="shared" ref="H10:H12" si="0">(E10-I10)/I10</f>
        <v>-0.2066827437618543</v>
      </c>
      <c r="I10" s="126">
        <v>15173.138999999999</v>
      </c>
      <c r="J10" s="142">
        <v>162221.96918000001</v>
      </c>
      <c r="K10" s="483">
        <f>I10/$I$13</f>
        <v>0.26543497313835973</v>
      </c>
      <c r="L10" s="247"/>
      <c r="N10" s="247"/>
      <c r="O10" s="247"/>
      <c r="P10" s="247"/>
    </row>
    <row r="11" spans="1:16" ht="11.1" customHeight="1">
      <c r="A11" s="656"/>
      <c r="B11" s="657"/>
      <c r="C11" s="413" t="s">
        <v>7</v>
      </c>
      <c r="D11" s="122">
        <v>147903</v>
      </c>
      <c r="E11" s="123">
        <v>19850.400000000001</v>
      </c>
      <c r="F11" s="122">
        <v>211694.9</v>
      </c>
      <c r="G11" s="125">
        <f>E11/$E$13</f>
        <v>0.37299741067972475</v>
      </c>
      <c r="H11" s="125">
        <f t="shared" si="0"/>
        <v>3.0397408745484106E-2</v>
      </c>
      <c r="I11" s="126">
        <v>19264.8</v>
      </c>
      <c r="J11" s="142">
        <v>205968.4</v>
      </c>
      <c r="K11" s="483">
        <f>I11/$I$13</f>
        <v>0.33701343344418533</v>
      </c>
      <c r="L11" s="247"/>
      <c r="N11" s="247"/>
      <c r="O11" s="247"/>
      <c r="P11" s="247"/>
    </row>
    <row r="12" spans="1:16" ht="11.1" customHeight="1">
      <c r="A12" s="656"/>
      <c r="B12" s="657"/>
      <c r="C12" s="413" t="s">
        <v>112</v>
      </c>
      <c r="D12" s="122">
        <v>12</v>
      </c>
      <c r="E12" s="123">
        <v>169.703</v>
      </c>
      <c r="F12" s="122">
        <v>1809.8017199999999</v>
      </c>
      <c r="G12" s="125">
        <f>E12/$E$13</f>
        <v>3.1887911369333274E-3</v>
      </c>
      <c r="H12" s="125">
        <f t="shared" si="0"/>
        <v>1.0311303736954588E-2</v>
      </c>
      <c r="I12" s="126">
        <v>167.971</v>
      </c>
      <c r="J12" s="142">
        <v>1795.85229</v>
      </c>
      <c r="K12" s="483">
        <f>I12/$I$13</f>
        <v>2.9384412726347151E-3</v>
      </c>
      <c r="L12" s="247"/>
      <c r="N12" s="247"/>
      <c r="O12" s="247"/>
      <c r="P12" s="247"/>
    </row>
    <row r="13" spans="1:16" ht="11.1" customHeight="1">
      <c r="A13" s="658"/>
      <c r="B13" s="659"/>
      <c r="C13" s="375" t="s">
        <v>0</v>
      </c>
      <c r="D13" s="376">
        <v>160261</v>
      </c>
      <c r="E13" s="377">
        <v>53218.600000000006</v>
      </c>
      <c r="F13" s="376">
        <v>567551.08626000001</v>
      </c>
      <c r="G13" s="380">
        <f>SUM(G8:G12)</f>
        <v>0.99999999999999989</v>
      </c>
      <c r="H13" s="380">
        <f>(E13-I13)/I13</f>
        <v>-6.9007562544499537E-2</v>
      </c>
      <c r="I13" s="381">
        <v>57163.299999999996</v>
      </c>
      <c r="J13" s="392">
        <v>611156.55500999989</v>
      </c>
      <c r="K13" s="484">
        <f>SUM(K8:K12)</f>
        <v>1</v>
      </c>
      <c r="L13" s="247"/>
    </row>
    <row r="14" spans="1:16" ht="11.1" customHeight="1">
      <c r="A14" s="660" t="str">
        <f>'3.1'!E6</f>
        <v>Únor</v>
      </c>
      <c r="B14" s="661"/>
      <c r="C14" s="413" t="s">
        <v>4</v>
      </c>
      <c r="D14" s="127">
        <v>80</v>
      </c>
      <c r="E14" s="123">
        <v>13918.3</v>
      </c>
      <c r="F14" s="127">
        <v>148453.45974999992</v>
      </c>
      <c r="G14" s="129">
        <f>E14/$E$19</f>
        <v>0.31951726797733726</v>
      </c>
      <c r="H14" s="129">
        <f>(E14-I14)/I14</f>
        <v>-4.1285060103034297E-3</v>
      </c>
      <c r="I14" s="126">
        <v>13976</v>
      </c>
      <c r="J14" s="143">
        <v>149313.79641999997</v>
      </c>
      <c r="K14" s="482">
        <f>I14/$I$19</f>
        <v>0.30742699268827045</v>
      </c>
      <c r="L14" s="247"/>
      <c r="M14" s="247"/>
    </row>
    <row r="15" spans="1:16" ht="11.1" customHeight="1">
      <c r="A15" s="660"/>
      <c r="B15" s="661"/>
      <c r="C15" s="413" t="s">
        <v>5</v>
      </c>
      <c r="D15" s="122">
        <v>336</v>
      </c>
      <c r="E15" s="123">
        <v>5165.9000000000005</v>
      </c>
      <c r="F15" s="122">
        <v>55099.888879999955</v>
      </c>
      <c r="G15" s="125">
        <f>E15/$E$19</f>
        <v>0.11859165664227145</v>
      </c>
      <c r="H15" s="125">
        <f>(E15-I15)/I15</f>
        <v>-3.8545153244652616E-2</v>
      </c>
      <c r="I15" s="126">
        <v>5373.0032329999995</v>
      </c>
      <c r="J15" s="142">
        <v>57403.444429999989</v>
      </c>
      <c r="K15" s="483">
        <f>I15/$I$19</f>
        <v>0.11818876829032229</v>
      </c>
      <c r="L15" s="248"/>
      <c r="M15" s="247"/>
    </row>
    <row r="16" spans="1:16" ht="11.1" customHeight="1">
      <c r="A16" s="660"/>
      <c r="B16" s="661"/>
      <c r="C16" s="413" t="s">
        <v>6</v>
      </c>
      <c r="D16" s="122">
        <v>11920</v>
      </c>
      <c r="E16" s="123">
        <v>8915.2439999999988</v>
      </c>
      <c r="F16" s="122">
        <v>95090.323310000007</v>
      </c>
      <c r="G16" s="125">
        <f>E16/$E$19</f>
        <v>0.2046639608451713</v>
      </c>
      <c r="H16" s="125">
        <f t="shared" ref="H16:H19" si="1">(E16-I16)/I16</f>
        <v>-0.1073213665269194</v>
      </c>
      <c r="I16" s="126">
        <v>9987.07</v>
      </c>
      <c r="J16" s="142">
        <v>106698.1165</v>
      </c>
      <c r="K16" s="483">
        <f>I16/$I$19</f>
        <v>0.21968337835340906</v>
      </c>
      <c r="L16" s="247"/>
      <c r="M16" s="247"/>
      <c r="N16" s="247"/>
      <c r="O16" s="247"/>
    </row>
    <row r="17" spans="1:20" ht="11.1" customHeight="1">
      <c r="A17" s="660"/>
      <c r="B17" s="661"/>
      <c r="C17" s="413" t="s">
        <v>7</v>
      </c>
      <c r="D17" s="122">
        <v>147831</v>
      </c>
      <c r="E17" s="123">
        <v>15375.9</v>
      </c>
      <c r="F17" s="122">
        <v>164001.1</v>
      </c>
      <c r="G17" s="125">
        <f>E17/$E$19</f>
        <v>0.35297885235213639</v>
      </c>
      <c r="H17" s="125">
        <f t="shared" si="1"/>
        <v>-3.752042215169666E-2</v>
      </c>
      <c r="I17" s="126">
        <v>15975.3</v>
      </c>
      <c r="J17" s="142">
        <v>170673.7</v>
      </c>
      <c r="K17" s="483">
        <f>I17/$I$19</f>
        <v>0.35140515428541264</v>
      </c>
      <c r="L17" s="247"/>
      <c r="M17" s="247"/>
      <c r="N17" s="247"/>
      <c r="O17" s="247"/>
    </row>
    <row r="18" spans="1:20" ht="11.1" customHeight="1">
      <c r="A18" s="660"/>
      <c r="B18" s="661"/>
      <c r="C18" s="413" t="s">
        <v>112</v>
      </c>
      <c r="D18" s="122">
        <v>12</v>
      </c>
      <c r="E18" s="123">
        <v>185.05600000000001</v>
      </c>
      <c r="F18" s="122">
        <v>1973.8175699999999</v>
      </c>
      <c r="G18" s="125">
        <f>E18/$E$19</f>
        <v>4.2482621830837192E-3</v>
      </c>
      <c r="H18" s="125">
        <f t="shared" si="1"/>
        <v>0.23513310542167692</v>
      </c>
      <c r="I18" s="126">
        <v>149.82676699999999</v>
      </c>
      <c r="J18" s="142">
        <v>1600.8526399999998</v>
      </c>
      <c r="K18" s="483">
        <f>I18/$I$19</f>
        <v>3.2957063825855893E-3</v>
      </c>
      <c r="L18" s="247"/>
      <c r="M18" s="247"/>
      <c r="N18" s="247"/>
      <c r="O18" s="247"/>
    </row>
    <row r="19" spans="1:20" ht="11.1" customHeight="1">
      <c r="A19" s="660"/>
      <c r="B19" s="661"/>
      <c r="C19" s="375" t="s">
        <v>0</v>
      </c>
      <c r="D19" s="376">
        <v>160179</v>
      </c>
      <c r="E19" s="377">
        <v>43560.399999999994</v>
      </c>
      <c r="F19" s="376">
        <v>464618.5895099999</v>
      </c>
      <c r="G19" s="380">
        <f>SUM(G14:G18)</f>
        <v>1.0000000000000002</v>
      </c>
      <c r="H19" s="380">
        <f t="shared" si="1"/>
        <v>-4.1811478799503816E-2</v>
      </c>
      <c r="I19" s="381">
        <v>45461.2</v>
      </c>
      <c r="J19" s="392">
        <v>485689.90998999996</v>
      </c>
      <c r="K19" s="484">
        <f>SUM(K14:K18)</f>
        <v>1</v>
      </c>
      <c r="L19" s="247"/>
      <c r="M19" s="247"/>
      <c r="N19" s="247"/>
      <c r="O19" s="247"/>
    </row>
    <row r="20" spans="1:20" ht="11.1" customHeight="1">
      <c r="A20" s="660" t="str">
        <f>'3.1'!F6</f>
        <v>Březen</v>
      </c>
      <c r="B20" s="661"/>
      <c r="C20" s="412" t="s">
        <v>4</v>
      </c>
      <c r="D20" s="127">
        <v>80</v>
      </c>
      <c r="E20" s="279">
        <v>14585</v>
      </c>
      <c r="F20" s="127">
        <v>155583.81333999996</v>
      </c>
      <c r="G20" s="129">
        <f>E20/$E$25</f>
        <v>0.34953638797220965</v>
      </c>
      <c r="H20" s="129">
        <f>(E20-I20)/I20</f>
        <v>5.1239359670176773E-2</v>
      </c>
      <c r="I20" s="561">
        <v>13874.1</v>
      </c>
      <c r="J20" s="143">
        <v>148072.51922999995</v>
      </c>
      <c r="K20" s="482">
        <f>I20/$I$25</f>
        <v>0.35591407228025534</v>
      </c>
      <c r="L20" s="123"/>
      <c r="M20" s="123"/>
      <c r="N20" s="123"/>
      <c r="O20" s="123"/>
      <c r="P20" s="123"/>
      <c r="Q20" s="123"/>
      <c r="R20" s="123"/>
      <c r="S20" s="123"/>
      <c r="T20" s="123"/>
    </row>
    <row r="21" spans="1:20" ht="11.1" customHeight="1">
      <c r="A21" s="660"/>
      <c r="B21" s="661"/>
      <c r="C21" s="413" t="s">
        <v>5</v>
      </c>
      <c r="D21" s="122">
        <v>333</v>
      </c>
      <c r="E21" s="123">
        <v>4893.7330000000002</v>
      </c>
      <c r="F21" s="122">
        <v>52203.524730000026</v>
      </c>
      <c r="G21" s="125">
        <f>E21/$E$25</f>
        <v>0.11728061409121739</v>
      </c>
      <c r="H21" s="125">
        <f t="shared" ref="H21:H25" si="2">(E21-I21)/I21</f>
        <v>4.0201002642128732E-2</v>
      </c>
      <c r="I21" s="126">
        <v>4704.6032329999998</v>
      </c>
      <c r="J21" s="142">
        <v>50005.388619999983</v>
      </c>
      <c r="K21" s="483">
        <f>I21/$I$25</f>
        <v>0.12068779200956349</v>
      </c>
      <c r="L21" s="123"/>
      <c r="M21" s="123"/>
      <c r="N21" s="123"/>
      <c r="O21" s="123"/>
      <c r="P21" s="123"/>
      <c r="Q21" s="123"/>
      <c r="R21" s="123"/>
      <c r="S21" s="123"/>
      <c r="T21" s="123"/>
    </row>
    <row r="22" spans="1:20" ht="11.1" customHeight="1">
      <c r="A22" s="660"/>
      <c r="B22" s="661"/>
      <c r="C22" s="413" t="s">
        <v>6</v>
      </c>
      <c r="D22" s="122">
        <v>11922</v>
      </c>
      <c r="E22" s="123">
        <v>8366.4290000000001</v>
      </c>
      <c r="F22" s="122">
        <v>89248.13725</v>
      </c>
      <c r="G22" s="125">
        <f>E22/$E$25</f>
        <v>0.20050540780842963</v>
      </c>
      <c r="H22" s="125">
        <f t="shared" si="2"/>
        <v>7.7779177642291517E-2</v>
      </c>
      <c r="I22" s="126">
        <v>7762.6559999999999</v>
      </c>
      <c r="J22" s="142">
        <v>82847.184590000004</v>
      </c>
      <c r="K22" s="483">
        <f>I22/$I$25</f>
        <v>0.19913641307693886</v>
      </c>
      <c r="L22" s="123"/>
      <c r="M22" s="123"/>
      <c r="N22" s="123"/>
      <c r="O22" s="123"/>
      <c r="P22" s="123"/>
      <c r="Q22" s="123"/>
      <c r="R22" s="123"/>
      <c r="S22" s="123"/>
      <c r="T22" s="123"/>
    </row>
    <row r="23" spans="1:20" ht="11.1" customHeight="1">
      <c r="A23" s="660"/>
      <c r="B23" s="661"/>
      <c r="C23" s="413" t="s">
        <v>7</v>
      </c>
      <c r="D23" s="122">
        <v>147788</v>
      </c>
      <c r="E23" s="123">
        <v>13736.3</v>
      </c>
      <c r="F23" s="122">
        <v>146530.6</v>
      </c>
      <c r="G23" s="125">
        <f>E23/$E$25</f>
        <v>0.32919689311639788</v>
      </c>
      <c r="H23" s="125">
        <f t="shared" si="2"/>
        <v>0.10032121372327556</v>
      </c>
      <c r="I23" s="126">
        <v>12483.9</v>
      </c>
      <c r="J23" s="142">
        <v>133234.79999999999</v>
      </c>
      <c r="K23" s="483">
        <f>I23/$I$25</f>
        <v>0.32025109282328074</v>
      </c>
      <c r="L23" s="123"/>
      <c r="M23" s="123"/>
      <c r="N23" s="123"/>
      <c r="O23" s="123"/>
      <c r="P23" s="123"/>
      <c r="Q23" s="123"/>
      <c r="R23" s="123"/>
      <c r="S23" s="123"/>
      <c r="T23" s="123"/>
    </row>
    <row r="24" spans="1:20" ht="11.1" customHeight="1">
      <c r="A24" s="660"/>
      <c r="B24" s="661"/>
      <c r="C24" s="413" t="s">
        <v>112</v>
      </c>
      <c r="D24" s="122">
        <v>12</v>
      </c>
      <c r="E24" s="123">
        <v>145.238</v>
      </c>
      <c r="F24" s="122">
        <v>1549.3026599999998</v>
      </c>
      <c r="G24" s="125">
        <f>E24/$E$25</f>
        <v>3.4806970117454775E-3</v>
      </c>
      <c r="H24" s="125">
        <f t="shared" si="2"/>
        <v>-7.1016454716510372E-2</v>
      </c>
      <c r="I24" s="126">
        <v>156.340767</v>
      </c>
      <c r="J24" s="142">
        <v>1873.7495699999997</v>
      </c>
      <c r="K24" s="483">
        <f>I24/$I$25</f>
        <v>4.0106298099616229E-3</v>
      </c>
      <c r="L24" s="123"/>
      <c r="M24" s="123"/>
      <c r="N24" s="123"/>
      <c r="O24" s="123"/>
      <c r="P24" s="123"/>
      <c r="Q24" s="123"/>
      <c r="R24" s="123"/>
      <c r="S24" s="123"/>
      <c r="T24" s="123"/>
    </row>
    <row r="25" spans="1:20" ht="11.1" customHeight="1">
      <c r="A25" s="660"/>
      <c r="B25" s="661"/>
      <c r="C25" s="375" t="s">
        <v>0</v>
      </c>
      <c r="D25" s="376">
        <v>160135</v>
      </c>
      <c r="E25" s="377">
        <v>41726.699999999997</v>
      </c>
      <c r="F25" s="376">
        <v>445115.37797999993</v>
      </c>
      <c r="G25" s="380">
        <f>SUM(G20:G24)</f>
        <v>1</v>
      </c>
      <c r="H25" s="380">
        <f t="shared" si="2"/>
        <v>7.0420403472407467E-2</v>
      </c>
      <c r="I25" s="381">
        <v>38981.599999999999</v>
      </c>
      <c r="J25" s="392">
        <v>416033.64200999989</v>
      </c>
      <c r="K25" s="484">
        <f>SUM(K20:K24)</f>
        <v>1</v>
      </c>
    </row>
    <row r="26" spans="1:20" ht="11.1" customHeight="1">
      <c r="A26" s="662" t="str">
        <f>'3.1'!G6</f>
        <v>I. čtvrtletí</v>
      </c>
      <c r="B26" s="663"/>
      <c r="C26" s="413" t="s">
        <v>4</v>
      </c>
      <c r="D26" s="122">
        <f>D20</f>
        <v>80</v>
      </c>
      <c r="E26" s="123">
        <f>E8+E14+E20</f>
        <v>43170.400000000001</v>
      </c>
      <c r="F26" s="122">
        <f>F8+F14+F20</f>
        <v>460455.01222999988</v>
      </c>
      <c r="G26" s="125">
        <f>E26/$E$31</f>
        <v>0.31168681144530513</v>
      </c>
      <c r="H26" s="125">
        <f>(E26-I26)/I26</f>
        <v>-9.5807163783969774E-4</v>
      </c>
      <c r="I26" s="126">
        <f>I8+I14+I20</f>
        <v>43211.8</v>
      </c>
      <c r="J26" s="142">
        <f>J8+J14+J20</f>
        <v>461624.65175999992</v>
      </c>
      <c r="K26" s="483">
        <f>I26/$I$31</f>
        <v>0.30515493329736504</v>
      </c>
    </row>
    <row r="27" spans="1:20" ht="11.1" customHeight="1">
      <c r="A27" s="660"/>
      <c r="B27" s="661"/>
      <c r="C27" s="413" t="s">
        <v>5</v>
      </c>
      <c r="D27" s="122">
        <f>D21</f>
        <v>333</v>
      </c>
      <c r="E27" s="123">
        <f t="shared" ref="E27:F30" si="3">E9+E15+E21</f>
        <v>16553.917000000001</v>
      </c>
      <c r="F27" s="122">
        <f t="shared" si="3"/>
        <v>176561.53857999999</v>
      </c>
      <c r="G27" s="125">
        <f>E27/$E$31</f>
        <v>0.11951794763681206</v>
      </c>
      <c r="H27" s="125">
        <f t="shared" ref="H27:H30" si="4">(E27-I27)/I27</f>
        <v>-4.1646912470702596E-2</v>
      </c>
      <c r="I27" s="126">
        <f t="shared" ref="I27:J27" si="5">I9+I15+I21</f>
        <v>17273.296466</v>
      </c>
      <c r="J27" s="142">
        <f t="shared" si="5"/>
        <v>184340.83048</v>
      </c>
      <c r="K27" s="483">
        <f>I27/$I$31</f>
        <v>0.12198130211904712</v>
      </c>
    </row>
    <row r="28" spans="1:20" ht="11.1" customHeight="1">
      <c r="A28" s="660"/>
      <c r="B28" s="661"/>
      <c r="C28" s="413" t="s">
        <v>6</v>
      </c>
      <c r="D28" s="122">
        <f>D22</f>
        <v>11922</v>
      </c>
      <c r="E28" s="123">
        <f t="shared" si="3"/>
        <v>29318.786</v>
      </c>
      <c r="F28" s="122">
        <f t="shared" si="3"/>
        <v>312708.98099000001</v>
      </c>
      <c r="G28" s="125">
        <f>E28/$E$31</f>
        <v>0.21167927384937946</v>
      </c>
      <c r="H28" s="125">
        <f t="shared" si="4"/>
        <v>-0.10947039390405416</v>
      </c>
      <c r="I28" s="126">
        <f t="shared" ref="I28:J28" si="6">I10+I16+I22</f>
        <v>32922.864999999998</v>
      </c>
      <c r="J28" s="142">
        <f t="shared" si="6"/>
        <v>351767.27027000004</v>
      </c>
      <c r="K28" s="483">
        <f>I28/$I$31</f>
        <v>0.23249609303554011</v>
      </c>
    </row>
    <row r="29" spans="1:20" ht="11.1" customHeight="1">
      <c r="A29" s="660"/>
      <c r="B29" s="661"/>
      <c r="C29" s="413" t="s">
        <v>7</v>
      </c>
      <c r="D29" s="122">
        <f>D23</f>
        <v>147788</v>
      </c>
      <c r="E29" s="123">
        <f t="shared" si="3"/>
        <v>48962.600000000006</v>
      </c>
      <c r="F29" s="122">
        <f t="shared" si="3"/>
        <v>522226.6</v>
      </c>
      <c r="G29" s="125">
        <f>E29/$E$31</f>
        <v>0.35350602899375261</v>
      </c>
      <c r="H29" s="125">
        <f t="shared" si="4"/>
        <v>2.5953398709244947E-2</v>
      </c>
      <c r="I29" s="126">
        <f t="shared" ref="I29:J29" si="7">I11+I17+I23</f>
        <v>47724</v>
      </c>
      <c r="J29" s="142">
        <f t="shared" si="7"/>
        <v>509876.89999999997</v>
      </c>
      <c r="K29" s="483">
        <f>I29/$I$31</f>
        <v>0.33701937981485258</v>
      </c>
    </row>
    <row r="30" spans="1:20" ht="11.1" customHeight="1">
      <c r="A30" s="660"/>
      <c r="B30" s="661"/>
      <c r="C30" s="413" t="s">
        <v>112</v>
      </c>
      <c r="D30" s="122">
        <f>D24</f>
        <v>12</v>
      </c>
      <c r="E30" s="123">
        <f>E12+E18+E24</f>
        <v>499.99700000000001</v>
      </c>
      <c r="F30" s="122">
        <f t="shared" si="3"/>
        <v>5332.9219499999999</v>
      </c>
      <c r="G30" s="125">
        <f>E30/$E$31</f>
        <v>3.6099380747507139E-3</v>
      </c>
      <c r="H30" s="125">
        <f t="shared" si="4"/>
        <v>5.4537786207437766E-2</v>
      </c>
      <c r="I30" s="126">
        <f>I12+I18+I24</f>
        <v>474.13853400000005</v>
      </c>
      <c r="J30" s="142">
        <f t="shared" ref="J30" si="8">J12+J18+J24</f>
        <v>5270.4544999999998</v>
      </c>
      <c r="K30" s="483">
        <f>I30/$I$31</f>
        <v>3.3482917331951099E-3</v>
      </c>
    </row>
    <row r="31" spans="1:20" ht="11.1" customHeight="1">
      <c r="A31" s="660"/>
      <c r="B31" s="661"/>
      <c r="C31" s="375" t="s">
        <v>0</v>
      </c>
      <c r="D31" s="376">
        <f>SUM(D26:D30)</f>
        <v>160135</v>
      </c>
      <c r="E31" s="377">
        <f>SUM(E26:E30)</f>
        <v>138505.70000000001</v>
      </c>
      <c r="F31" s="376">
        <f>SUM(F26:F30)</f>
        <v>1477285.0537500002</v>
      </c>
      <c r="G31" s="380">
        <f>SUM(G26:G30)</f>
        <v>1</v>
      </c>
      <c r="H31" s="380">
        <f>(E31-I31)/I31</f>
        <v>-2.1894537029125114E-2</v>
      </c>
      <c r="I31" s="381">
        <f>SUM(I26:I30)</f>
        <v>141606.1</v>
      </c>
      <c r="J31" s="392">
        <f>SUM(J26:J30)</f>
        <v>1512880.1070099999</v>
      </c>
      <c r="K31" s="484">
        <f>SUM(K26:K30)</f>
        <v>1</v>
      </c>
    </row>
    <row r="32" spans="1:20" ht="9.9499999999999993" customHeight="1">
      <c r="A32" s="144"/>
      <c r="B32" s="145"/>
      <c r="C32" s="146"/>
      <c r="D32" s="112"/>
      <c r="E32" s="112"/>
      <c r="F32" s="112"/>
      <c r="G32" s="147"/>
      <c r="H32" s="148"/>
      <c r="I32" s="149"/>
      <c r="J32" s="149"/>
      <c r="K32" s="150"/>
    </row>
    <row r="33" spans="1:11" ht="12.95" customHeight="1">
      <c r="A33" s="713" t="s">
        <v>109</v>
      </c>
      <c r="B33" s="714"/>
      <c r="C33" s="714"/>
      <c r="D33" s="715"/>
      <c r="E33" s="340"/>
      <c r="F33" s="340"/>
      <c r="G33" s="341"/>
      <c r="H33" s="331"/>
      <c r="I33" s="342"/>
      <c r="J33" s="342"/>
      <c r="K33" s="485"/>
    </row>
    <row r="34" spans="1:11" ht="24.95" customHeight="1">
      <c r="A34" s="481"/>
      <c r="B34" s="334"/>
      <c r="C34" s="343"/>
      <c r="D34" s="344"/>
      <c r="E34" s="672">
        <f>'3.1'!D4</f>
        <v>2020</v>
      </c>
      <c r="F34" s="682"/>
      <c r="G34" s="683"/>
      <c r="H34" s="345"/>
      <c r="I34" s="675">
        <f>E34-1</f>
        <v>2019</v>
      </c>
      <c r="J34" s="684"/>
      <c r="K34" s="684"/>
    </row>
    <row r="35" spans="1:11" ht="24.95" customHeight="1">
      <c r="A35" s="481"/>
      <c r="B35" s="334"/>
      <c r="C35" s="335"/>
      <c r="D35" s="336"/>
      <c r="E35" s="667" t="s">
        <v>67</v>
      </c>
      <c r="F35" s="668"/>
      <c r="G35" s="716" t="s">
        <v>37</v>
      </c>
      <c r="H35" s="709" t="s">
        <v>299</v>
      </c>
      <c r="I35" s="665" t="s">
        <v>67</v>
      </c>
      <c r="J35" s="711"/>
      <c r="K35" s="680" t="s">
        <v>37</v>
      </c>
    </row>
    <row r="36" spans="1:11" ht="24.95" customHeight="1">
      <c r="A36" s="481"/>
      <c r="B36" s="337"/>
      <c r="C36" s="337"/>
      <c r="D36" s="693" t="s">
        <v>226</v>
      </c>
      <c r="E36" s="667"/>
      <c r="F36" s="669"/>
      <c r="G36" s="650"/>
      <c r="H36" s="709"/>
      <c r="I36" s="665"/>
      <c r="J36" s="712"/>
      <c r="K36" s="681"/>
    </row>
    <row r="37" spans="1:11" ht="15" customHeight="1">
      <c r="A37" s="708" t="s">
        <v>225</v>
      </c>
      <c r="B37" s="708"/>
      <c r="C37" s="417" t="s">
        <v>252</v>
      </c>
      <c r="D37" s="694"/>
      <c r="E37" s="416" t="s">
        <v>294</v>
      </c>
      <c r="F37" s="414" t="s">
        <v>289</v>
      </c>
      <c r="G37" s="415" t="s">
        <v>295</v>
      </c>
      <c r="H37" s="710"/>
      <c r="I37" s="338" t="s">
        <v>296</v>
      </c>
      <c r="J37" s="339" t="s">
        <v>289</v>
      </c>
      <c r="K37" s="338" t="s">
        <v>295</v>
      </c>
    </row>
    <row r="38" spans="1:11" ht="11.1" customHeight="1">
      <c r="A38" s="654" t="str">
        <f>'3.1'!D6</f>
        <v>Leden</v>
      </c>
      <c r="B38" s="655"/>
      <c r="C38" s="413" t="s">
        <v>4</v>
      </c>
      <c r="D38" s="127">
        <v>152</v>
      </c>
      <c r="E38" s="123">
        <v>25554.219908635758</v>
      </c>
      <c r="F38" s="127">
        <v>272364.09298999992</v>
      </c>
      <c r="G38" s="129">
        <f>E38/$E$43</f>
        <v>0.18997624568590021</v>
      </c>
      <c r="H38" s="129">
        <f>(E38-I38)/I38</f>
        <v>-0.22494958681491409</v>
      </c>
      <c r="I38" s="126">
        <v>32971.042236620655</v>
      </c>
      <c r="J38" s="143">
        <v>352371.47229999996</v>
      </c>
      <c r="K38" s="482">
        <f>I38/$I$43</f>
        <v>0.21779122431028158</v>
      </c>
    </row>
    <row r="39" spans="1:11" ht="11.1" customHeight="1">
      <c r="A39" s="656"/>
      <c r="B39" s="657"/>
      <c r="C39" s="413" t="s">
        <v>5</v>
      </c>
      <c r="D39" s="122">
        <v>1602</v>
      </c>
      <c r="E39" s="123">
        <v>26977.505349981173</v>
      </c>
      <c r="F39" s="122">
        <v>287533.87295999995</v>
      </c>
      <c r="G39" s="125">
        <f t="shared" ref="G39" si="9">E39/$E$43</f>
        <v>0.20055729357751775</v>
      </c>
      <c r="H39" s="125">
        <f>(E39-I39)/I39</f>
        <v>-7.2556665309609261E-2</v>
      </c>
      <c r="I39" s="126">
        <v>29088.036261522218</v>
      </c>
      <c r="J39" s="142">
        <v>310872.63205999997</v>
      </c>
      <c r="K39" s="483">
        <f t="shared" ref="K39:K42" si="10">I39/$I$43</f>
        <v>0.19214191000436218</v>
      </c>
    </row>
    <row r="40" spans="1:11" ht="11.1" customHeight="1">
      <c r="A40" s="656"/>
      <c r="B40" s="657"/>
      <c r="C40" s="413" t="s">
        <v>6</v>
      </c>
      <c r="D40" s="122">
        <v>39297</v>
      </c>
      <c r="E40" s="123">
        <v>33939.846708731937</v>
      </c>
      <c r="F40" s="122">
        <v>361740.47397000005</v>
      </c>
      <c r="G40" s="125">
        <f>E40/$E$43</f>
        <v>0.25231702160866593</v>
      </c>
      <c r="H40" s="125">
        <f t="shared" ref="H40:H42" si="11">(E40-I40)/I40</f>
        <v>-9.6898625841755542E-2</v>
      </c>
      <c r="I40" s="126">
        <v>37581.436237284346</v>
      </c>
      <c r="J40" s="142">
        <v>401644.16375999997</v>
      </c>
      <c r="K40" s="483">
        <f t="shared" si="10"/>
        <v>0.24824532238674682</v>
      </c>
    </row>
    <row r="41" spans="1:11" ht="11.1" customHeight="1">
      <c r="A41" s="656"/>
      <c r="B41" s="657"/>
      <c r="C41" s="413" t="s">
        <v>7</v>
      </c>
      <c r="D41" s="122">
        <v>379144</v>
      </c>
      <c r="E41" s="123">
        <v>46997.777176365984</v>
      </c>
      <c r="F41" s="122">
        <v>500915.58565999998</v>
      </c>
      <c r="G41" s="125">
        <f>E41/$E$43</f>
        <v>0.34939283200467508</v>
      </c>
      <c r="H41" s="125">
        <f t="shared" si="11"/>
        <v>-7.712727937379725E-2</v>
      </c>
      <c r="I41" s="126">
        <v>50925.524317672192</v>
      </c>
      <c r="J41" s="142">
        <v>544256.46479999996</v>
      </c>
      <c r="K41" s="483">
        <f t="shared" si="10"/>
        <v>0.33639010287245391</v>
      </c>
    </row>
    <row r="42" spans="1:11" ht="11.1" customHeight="1">
      <c r="A42" s="656"/>
      <c r="B42" s="657"/>
      <c r="C42" s="413" t="s">
        <v>112</v>
      </c>
      <c r="D42" s="122">
        <v>30</v>
      </c>
      <c r="E42" s="123">
        <v>1043.3622554048818</v>
      </c>
      <c r="F42" s="122">
        <v>11120.44966</v>
      </c>
      <c r="G42" s="125">
        <f>E42/$E$43</f>
        <v>7.7566071232410662E-3</v>
      </c>
      <c r="H42" s="125">
        <f t="shared" si="11"/>
        <v>0.26890118173902233</v>
      </c>
      <c r="I42" s="126">
        <v>822.25650856039033</v>
      </c>
      <c r="J42" s="142">
        <v>8787.7037400000008</v>
      </c>
      <c r="K42" s="483">
        <f t="shared" si="10"/>
        <v>5.4314404261555935E-3</v>
      </c>
    </row>
    <row r="43" spans="1:11" ht="11.1" customHeight="1">
      <c r="A43" s="658"/>
      <c r="B43" s="659"/>
      <c r="C43" s="375" t="s">
        <v>0</v>
      </c>
      <c r="D43" s="376">
        <v>420225</v>
      </c>
      <c r="E43" s="377">
        <v>134512.71139911973</v>
      </c>
      <c r="F43" s="376">
        <v>1433674.4752399998</v>
      </c>
      <c r="G43" s="380">
        <f>SUM(G38:G42)</f>
        <v>1</v>
      </c>
      <c r="H43" s="380">
        <f>(E43-I43)/I43</f>
        <v>-0.11147218548125283</v>
      </c>
      <c r="I43" s="381">
        <v>151388.29556165979</v>
      </c>
      <c r="J43" s="392">
        <v>1617932.4366599999</v>
      </c>
      <c r="K43" s="484">
        <f>SUM(K38:K42)</f>
        <v>1</v>
      </c>
    </row>
    <row r="44" spans="1:11" ht="11.1" customHeight="1">
      <c r="A44" s="654" t="str">
        <f>'3.1'!E6</f>
        <v>Únor</v>
      </c>
      <c r="B44" s="655"/>
      <c r="C44" s="413" t="s">
        <v>4</v>
      </c>
      <c r="D44" s="127">
        <v>151</v>
      </c>
      <c r="E44" s="123">
        <v>20529.869588475478</v>
      </c>
      <c r="F44" s="127">
        <v>218813.34389999998</v>
      </c>
      <c r="G44" s="129">
        <f>E44/$E$49</f>
        <v>0.19620037200988907</v>
      </c>
      <c r="H44" s="129">
        <f>(E44-I44)/I44</f>
        <v>-0.14549530788844611</v>
      </c>
      <c r="I44" s="126">
        <v>24025.461507700351</v>
      </c>
      <c r="J44" s="143">
        <v>256326.73572999999</v>
      </c>
      <c r="K44" s="482">
        <f>I44/$I$49</f>
        <v>0.21106807947270026</v>
      </c>
    </row>
    <row r="45" spans="1:11" ht="11.1" customHeight="1">
      <c r="A45" s="656"/>
      <c r="B45" s="657"/>
      <c r="C45" s="413" t="s">
        <v>5</v>
      </c>
      <c r="D45" s="122">
        <v>1603</v>
      </c>
      <c r="E45" s="123">
        <v>21008.90078489907</v>
      </c>
      <c r="F45" s="122">
        <v>223918.79942000002</v>
      </c>
      <c r="G45" s="125">
        <f t="shared" ref="G45:G48" si="12">E45/$E$49</f>
        <v>0.20077838934885017</v>
      </c>
      <c r="H45" s="125">
        <f>(E45-I45)/I45</f>
        <v>-4.7506819639400094E-2</v>
      </c>
      <c r="I45" s="126">
        <v>22056.746670821736</v>
      </c>
      <c r="J45" s="142">
        <v>235322.57975999999</v>
      </c>
      <c r="K45" s="483">
        <f t="shared" ref="K45:K48" si="13">I45/$I$49</f>
        <v>0.19377255907172075</v>
      </c>
    </row>
    <row r="46" spans="1:11" ht="11.1" customHeight="1">
      <c r="A46" s="656"/>
      <c r="B46" s="657"/>
      <c r="C46" s="413" t="s">
        <v>6</v>
      </c>
      <c r="D46" s="122">
        <v>39285</v>
      </c>
      <c r="E46" s="123">
        <v>26263.373345557746</v>
      </c>
      <c r="F46" s="122">
        <v>279922.45231999998</v>
      </c>
      <c r="G46" s="125">
        <f t="shared" si="12"/>
        <v>0.25099446435478706</v>
      </c>
      <c r="H46" s="125">
        <f t="shared" ref="H46:H48" si="14">(E46-I46)/I46</f>
        <v>-7.8276432349433767E-2</v>
      </c>
      <c r="I46" s="126">
        <v>28493.763496252956</v>
      </c>
      <c r="J46" s="142">
        <v>303998.86407000001</v>
      </c>
      <c r="K46" s="483">
        <f t="shared" si="13"/>
        <v>0.25032293078640216</v>
      </c>
    </row>
    <row r="47" spans="1:11" ht="11.1" customHeight="1">
      <c r="A47" s="656"/>
      <c r="B47" s="657"/>
      <c r="C47" s="413" t="s">
        <v>7</v>
      </c>
      <c r="D47" s="122">
        <v>378915</v>
      </c>
      <c r="E47" s="123">
        <v>35640.175136219514</v>
      </c>
      <c r="F47" s="122">
        <v>379863.05468</v>
      </c>
      <c r="G47" s="125">
        <f t="shared" si="12"/>
        <v>0.34060691862110998</v>
      </c>
      <c r="H47" s="125">
        <f t="shared" si="14"/>
        <v>-7.4145870196469246E-2</v>
      </c>
      <c r="I47" s="126">
        <v>38494.37399364679</v>
      </c>
      <c r="J47" s="142">
        <v>410694.99186000001</v>
      </c>
      <c r="K47" s="483">
        <f t="shared" si="13"/>
        <v>0.33818012556132504</v>
      </c>
    </row>
    <row r="48" spans="1:11" ht="11.1" customHeight="1">
      <c r="A48" s="656"/>
      <c r="B48" s="657"/>
      <c r="C48" s="413" t="s">
        <v>112</v>
      </c>
      <c r="D48" s="122">
        <v>31</v>
      </c>
      <c r="E48" s="123">
        <v>1194.9424209925357</v>
      </c>
      <c r="F48" s="122">
        <v>12842.616709999998</v>
      </c>
      <c r="G48" s="125">
        <f t="shared" si="12"/>
        <v>1.1419855665363864E-2</v>
      </c>
      <c r="H48" s="125">
        <f t="shared" si="14"/>
        <v>0.57711941464193683</v>
      </c>
      <c r="I48" s="126">
        <v>757.67402892813345</v>
      </c>
      <c r="J48" s="142">
        <v>8083.5949999999993</v>
      </c>
      <c r="K48" s="483">
        <f t="shared" si="13"/>
        <v>6.6563051078518676E-3</v>
      </c>
    </row>
    <row r="49" spans="1:11" ht="11.1" customHeight="1">
      <c r="A49" s="658"/>
      <c r="B49" s="659"/>
      <c r="C49" s="375" t="s">
        <v>0</v>
      </c>
      <c r="D49" s="376">
        <v>419985</v>
      </c>
      <c r="E49" s="377">
        <v>104637.26127614433</v>
      </c>
      <c r="F49" s="376">
        <v>1115360.26703</v>
      </c>
      <c r="G49" s="380">
        <f>SUM(G44:G48)</f>
        <v>1.0000000000000002</v>
      </c>
      <c r="H49" s="380">
        <f t="shared" ref="H49" si="15">(E49-I49)/I49</f>
        <v>-8.0742495965776651E-2</v>
      </c>
      <c r="I49" s="381">
        <v>113828.01969734996</v>
      </c>
      <c r="J49" s="392">
        <v>1214426.76642</v>
      </c>
      <c r="K49" s="484">
        <f>SUM(K44:K48)</f>
        <v>1</v>
      </c>
    </row>
    <row r="50" spans="1:11" ht="11.1" customHeight="1">
      <c r="A50" s="660" t="str">
        <f>'3.1'!F6</f>
        <v>Březen</v>
      </c>
      <c r="B50" s="661"/>
      <c r="C50" s="412" t="s">
        <v>4</v>
      </c>
      <c r="D50" s="127">
        <v>143</v>
      </c>
      <c r="E50" s="279">
        <v>20215.510981166932</v>
      </c>
      <c r="F50" s="127">
        <v>215552.57952</v>
      </c>
      <c r="G50" s="129">
        <f>E50/$E$55</f>
        <v>0.20514674570159999</v>
      </c>
      <c r="H50" s="129">
        <f>(E50-I50)/I50</f>
        <v>-6.9481058300017731E-2</v>
      </c>
      <c r="I50" s="561">
        <v>21724.986000000001</v>
      </c>
      <c r="J50" s="143">
        <v>231535.63415999999</v>
      </c>
      <c r="K50" s="482">
        <f>I50/$I$55</f>
        <v>0.22944991141115395</v>
      </c>
    </row>
    <row r="51" spans="1:11" ht="11.1" customHeight="1">
      <c r="A51" s="660"/>
      <c r="B51" s="661"/>
      <c r="C51" s="413" t="s">
        <v>5</v>
      </c>
      <c r="D51" s="122">
        <v>1577</v>
      </c>
      <c r="E51" s="123">
        <v>19494.842434289509</v>
      </c>
      <c r="F51" s="122">
        <v>207868.66647</v>
      </c>
      <c r="G51" s="125">
        <f t="shared" ref="G51:G54" si="16">E51/$E$55</f>
        <v>0.19783341054726544</v>
      </c>
      <c r="H51" s="125">
        <f t="shared" ref="H51:H54" si="17">(E51-I51)/I51</f>
        <v>9.0076097057062002E-2</v>
      </c>
      <c r="I51" s="126">
        <v>17883.928</v>
      </c>
      <c r="J51" s="142">
        <v>190599.34299999999</v>
      </c>
      <c r="K51" s="483">
        <f t="shared" ref="K51:K54" si="18">I51/$I$55</f>
        <v>0.1888823171293853</v>
      </c>
    </row>
    <row r="52" spans="1:11" ht="11.1" customHeight="1">
      <c r="A52" s="660"/>
      <c r="B52" s="661"/>
      <c r="C52" s="413" t="s">
        <v>6</v>
      </c>
      <c r="D52" s="122">
        <v>39241</v>
      </c>
      <c r="E52" s="123">
        <v>24647.854693563953</v>
      </c>
      <c r="F52" s="122">
        <v>262813.95726931898</v>
      </c>
      <c r="G52" s="125">
        <f t="shared" si="16"/>
        <v>0.25012611274685037</v>
      </c>
      <c r="H52" s="125">
        <f t="shared" si="17"/>
        <v>6.5243971547685908E-2</v>
      </c>
      <c r="I52" s="126">
        <v>23138.224999999999</v>
      </c>
      <c r="J52" s="142">
        <v>246597.41800000001</v>
      </c>
      <c r="K52" s="483">
        <f t="shared" si="18"/>
        <v>0.24437593085037418</v>
      </c>
    </row>
    <row r="53" spans="1:11" ht="11.1" customHeight="1">
      <c r="A53" s="660"/>
      <c r="B53" s="661"/>
      <c r="C53" s="413" t="s">
        <v>7</v>
      </c>
      <c r="D53" s="122">
        <v>378632</v>
      </c>
      <c r="E53" s="123">
        <v>33182.943792242993</v>
      </c>
      <c r="F53" s="122">
        <v>353821.49401270103</v>
      </c>
      <c r="G53" s="125">
        <f t="shared" si="16"/>
        <v>0.33674008725871973</v>
      </c>
      <c r="H53" s="125">
        <f t="shared" si="17"/>
        <v>6.8993642153908796E-2</v>
      </c>
      <c r="I53" s="126">
        <v>31041.292000000001</v>
      </c>
      <c r="J53" s="142">
        <v>330824.96000000002</v>
      </c>
      <c r="K53" s="483">
        <f t="shared" si="18"/>
        <v>0.32784470836886903</v>
      </c>
    </row>
    <row r="54" spans="1:11" ht="11.1" customHeight="1">
      <c r="A54" s="660"/>
      <c r="B54" s="661"/>
      <c r="C54" s="413" t="s">
        <v>112</v>
      </c>
      <c r="D54" s="122">
        <v>31</v>
      </c>
      <c r="E54" s="123">
        <v>1000.557410429895</v>
      </c>
      <c r="F54" s="122">
        <v>10668.69534</v>
      </c>
      <c r="G54" s="125">
        <f t="shared" si="16"/>
        <v>1.015364374556435E-2</v>
      </c>
      <c r="H54" s="125">
        <f t="shared" si="17"/>
        <v>0.11858864731754802</v>
      </c>
      <c r="I54" s="126">
        <v>894.48199999999997</v>
      </c>
      <c r="J54" s="142">
        <v>9533.0120000000006</v>
      </c>
      <c r="K54" s="483">
        <f t="shared" si="18"/>
        <v>9.4471322402174072E-3</v>
      </c>
    </row>
    <row r="55" spans="1:11" ht="11.1" customHeight="1">
      <c r="A55" s="660"/>
      <c r="B55" s="661"/>
      <c r="C55" s="375" t="s">
        <v>0</v>
      </c>
      <c r="D55" s="376">
        <v>419624</v>
      </c>
      <c r="E55" s="377">
        <v>98541.709311693296</v>
      </c>
      <c r="F55" s="376">
        <v>1050725.39261202</v>
      </c>
      <c r="G55" s="380">
        <f>SUM(G50:G54)</f>
        <v>0.99999999999999989</v>
      </c>
      <c r="H55" s="380">
        <f t="shared" ref="H55" si="19">(E55-I55)/I55</f>
        <v>4.0754938662409763E-2</v>
      </c>
      <c r="I55" s="381">
        <v>94682.913000000015</v>
      </c>
      <c r="J55" s="392">
        <v>1009090.36716</v>
      </c>
      <c r="K55" s="484">
        <f>SUM(K50:K54)</f>
        <v>0.99999999999999989</v>
      </c>
    </row>
    <row r="56" spans="1:11" ht="11.1" customHeight="1">
      <c r="A56" s="662" t="str">
        <f>'3.1'!G6</f>
        <v>I. čtvrtletí</v>
      </c>
      <c r="B56" s="663"/>
      <c r="C56" s="413" t="s">
        <v>4</v>
      </c>
      <c r="D56" s="122">
        <f>D50</f>
        <v>143</v>
      </c>
      <c r="E56" s="123">
        <f>E38+E44+E50</f>
        <v>66299.600478278167</v>
      </c>
      <c r="F56" s="122">
        <f>F38+F44+F50</f>
        <v>706730.01640999992</v>
      </c>
      <c r="G56" s="125">
        <f>E56/$E$61</f>
        <v>0.19633175471831391</v>
      </c>
      <c r="H56" s="125">
        <f>(E56-I56)/I56</f>
        <v>-0.15779540385208421</v>
      </c>
      <c r="I56" s="126">
        <f>I38+I44+I50</f>
        <v>78721.489744321007</v>
      </c>
      <c r="J56" s="142">
        <f>J38+J44+J50</f>
        <v>840233.84219</v>
      </c>
      <c r="K56" s="483">
        <f>I56/$I$61</f>
        <v>0.21873203264461374</v>
      </c>
    </row>
    <row r="57" spans="1:11" ht="11.1" customHeight="1">
      <c r="A57" s="660"/>
      <c r="B57" s="661"/>
      <c r="C57" s="413" t="s">
        <v>5</v>
      </c>
      <c r="D57" s="122">
        <f>D51</f>
        <v>1577</v>
      </c>
      <c r="E57" s="123">
        <f t="shared" ref="E57:F58" si="20">E39+E45+E51</f>
        <v>67481.248569169751</v>
      </c>
      <c r="F57" s="122">
        <f t="shared" si="20"/>
        <v>719321.33884999994</v>
      </c>
      <c r="G57" s="125">
        <f t="shared" ref="G57:G60" si="21">E57/$E$61</f>
        <v>0.19983094689248543</v>
      </c>
      <c r="H57" s="125">
        <f t="shared" ref="H57:H60" si="22">(E57-I57)/I57</f>
        <v>-2.2417662770653362E-2</v>
      </c>
      <c r="I57" s="126">
        <f t="shared" ref="I57:J57" si="23">I39+I45+I51</f>
        <v>69028.710932343951</v>
      </c>
      <c r="J57" s="142">
        <f t="shared" si="23"/>
        <v>736794.55481999996</v>
      </c>
      <c r="K57" s="483">
        <f t="shared" ref="K57:K60" si="24">I57/$I$61</f>
        <v>0.19180010823103477</v>
      </c>
    </row>
    <row r="58" spans="1:11" ht="11.1" customHeight="1">
      <c r="A58" s="660"/>
      <c r="B58" s="661"/>
      <c r="C58" s="413" t="s">
        <v>6</v>
      </c>
      <c r="D58" s="122">
        <f>D52</f>
        <v>39241</v>
      </c>
      <c r="E58" s="123">
        <f>E40+E46+E52</f>
        <v>84851.074747853636</v>
      </c>
      <c r="F58" s="122">
        <f t="shared" si="20"/>
        <v>904476.88355931907</v>
      </c>
      <c r="G58" s="125">
        <f t="shared" si="21"/>
        <v>0.25126788509742104</v>
      </c>
      <c r="H58" s="125">
        <f t="shared" si="22"/>
        <v>-4.8897909689187925E-2</v>
      </c>
      <c r="I58" s="126">
        <f>I40+I46+I52</f>
        <v>89213.424733537307</v>
      </c>
      <c r="J58" s="142">
        <f t="shared" ref="J58" si="25">J40+J46+J52</f>
        <v>952240.4458300001</v>
      </c>
      <c r="K58" s="483">
        <f t="shared" si="24"/>
        <v>0.24788445689395261</v>
      </c>
    </row>
    <row r="59" spans="1:11" ht="11.1" customHeight="1">
      <c r="A59" s="660"/>
      <c r="B59" s="661"/>
      <c r="C59" s="413" t="s">
        <v>7</v>
      </c>
      <c r="D59" s="122">
        <f>D53</f>
        <v>378632</v>
      </c>
      <c r="E59" s="123">
        <f t="shared" ref="E59:F60" si="26">E41+E47+E53</f>
        <v>115820.89610482848</v>
      </c>
      <c r="F59" s="122">
        <f t="shared" si="26"/>
        <v>1234600.134352701</v>
      </c>
      <c r="G59" s="125">
        <f t="shared" si="21"/>
        <v>0.34297823216534495</v>
      </c>
      <c r="H59" s="125">
        <f t="shared" si="22"/>
        <v>-3.8521072176840955E-2</v>
      </c>
      <c r="I59" s="126">
        <f t="shared" ref="I59:J59" si="27">I41+I47+I53</f>
        <v>120461.19031131898</v>
      </c>
      <c r="J59" s="142">
        <f t="shared" si="27"/>
        <v>1285776.4166599999</v>
      </c>
      <c r="K59" s="483">
        <f t="shared" si="24"/>
        <v>0.33470810952844365</v>
      </c>
    </row>
    <row r="60" spans="1:11" ht="11.1" customHeight="1">
      <c r="A60" s="660"/>
      <c r="B60" s="661"/>
      <c r="C60" s="413" t="s">
        <v>112</v>
      </c>
      <c r="D60" s="122">
        <f>D54</f>
        <v>31</v>
      </c>
      <c r="E60" s="123">
        <f>E42+E48+E54</f>
        <v>3238.8620868273124</v>
      </c>
      <c r="F60" s="122">
        <f t="shared" si="26"/>
        <v>34631.761709999999</v>
      </c>
      <c r="G60" s="125">
        <f t="shared" si="21"/>
        <v>9.5911811264347557E-3</v>
      </c>
      <c r="H60" s="125">
        <f t="shared" si="22"/>
        <v>0.30894183478179776</v>
      </c>
      <c r="I60" s="126">
        <f>I42+I48+I54</f>
        <v>2474.4125374885239</v>
      </c>
      <c r="J60" s="142">
        <f t="shared" ref="J60" si="28">J42+J48+J54</f>
        <v>26404.310740000001</v>
      </c>
      <c r="K60" s="483">
        <f t="shared" si="24"/>
        <v>6.8752927019553271E-3</v>
      </c>
    </row>
    <row r="61" spans="1:11" ht="11.1" customHeight="1">
      <c r="A61" s="660"/>
      <c r="B61" s="661"/>
      <c r="C61" s="375" t="s">
        <v>0</v>
      </c>
      <c r="D61" s="376">
        <f>SUM(D56:D60)</f>
        <v>419624</v>
      </c>
      <c r="E61" s="377">
        <f>SUM(E56:E60)</f>
        <v>337691.68198695732</v>
      </c>
      <c r="F61" s="376">
        <f>SUM(F56:F60)</f>
        <v>3599760.1348820198</v>
      </c>
      <c r="G61" s="380">
        <f>SUM(G56:G60)</f>
        <v>1</v>
      </c>
      <c r="H61" s="380">
        <f>(E61-I61)/I61</f>
        <v>-6.1704901062111267E-2</v>
      </c>
      <c r="I61" s="381">
        <f>SUM(I56:I60)</f>
        <v>359899.22825900972</v>
      </c>
      <c r="J61" s="392">
        <f>SUM(J56:J60)</f>
        <v>3841449.5702399998</v>
      </c>
      <c r="K61" s="484">
        <f>SUM(K56:K60)</f>
        <v>1</v>
      </c>
    </row>
    <row r="62" spans="1:11" ht="15" customHeight="1">
      <c r="A62" s="121"/>
      <c r="B62" s="121"/>
      <c r="C62" s="121"/>
      <c r="D62" s="121"/>
      <c r="E62" s="121"/>
      <c r="F62" s="121"/>
      <c r="G62" s="121"/>
      <c r="H62" s="121"/>
      <c r="I62" s="121"/>
      <c r="J62" s="121"/>
      <c r="K62" s="121"/>
    </row>
    <row r="63" spans="1:11" ht="15" customHeight="1">
      <c r="A63" s="121"/>
      <c r="B63" s="121"/>
      <c r="C63" s="121"/>
      <c r="D63" s="121"/>
      <c r="E63" s="121"/>
      <c r="F63" s="121"/>
      <c r="G63" s="121"/>
      <c r="H63" s="121"/>
      <c r="I63" s="121"/>
      <c r="J63" s="121"/>
      <c r="K63" s="121"/>
    </row>
    <row r="64" spans="1:11" ht="15" customHeight="1">
      <c r="A64" s="121"/>
      <c r="B64" s="121"/>
      <c r="C64" s="121"/>
      <c r="D64" s="121"/>
      <c r="E64" s="121"/>
      <c r="F64" s="121"/>
      <c r="G64" s="121"/>
      <c r="H64" s="121"/>
      <c r="I64" s="121"/>
      <c r="J64" s="121"/>
      <c r="K64" s="121"/>
    </row>
    <row r="65" spans="1:11" ht="15" customHeight="1">
      <c r="A65" s="121"/>
      <c r="B65" s="121"/>
      <c r="C65" s="121"/>
      <c r="D65" s="121"/>
      <c r="E65" s="121"/>
      <c r="F65" s="121"/>
      <c r="G65" s="121"/>
      <c r="H65" s="121"/>
      <c r="I65" s="121"/>
      <c r="J65" s="121"/>
      <c r="K65" s="121"/>
    </row>
    <row r="66" spans="1:11" ht="15" customHeight="1">
      <c r="A66" s="121"/>
      <c r="B66" s="121"/>
      <c r="C66" s="121"/>
      <c r="D66" s="121"/>
      <c r="E66" s="121"/>
      <c r="F66" s="121"/>
      <c r="G66" s="121"/>
      <c r="H66" s="121"/>
      <c r="I66" s="121"/>
      <c r="J66" s="121"/>
      <c r="K66" s="121"/>
    </row>
    <row r="67" spans="1:11" ht="15" customHeight="1">
      <c r="A67" s="121"/>
      <c r="B67" s="121"/>
      <c r="C67" s="121"/>
      <c r="D67" s="121"/>
      <c r="E67" s="121"/>
      <c r="F67" s="121"/>
      <c r="G67" s="121"/>
      <c r="H67" s="121"/>
      <c r="I67" s="121"/>
      <c r="J67" s="121"/>
      <c r="K67" s="121"/>
    </row>
    <row r="68" spans="1:11" ht="15" customHeight="1">
      <c r="A68" s="121"/>
      <c r="B68" s="121"/>
      <c r="C68" s="121"/>
      <c r="D68" s="121"/>
      <c r="E68" s="121"/>
      <c r="F68" s="121"/>
      <c r="G68" s="121"/>
      <c r="H68" s="121"/>
      <c r="I68" s="121"/>
      <c r="J68" s="121"/>
      <c r="K68" s="121"/>
    </row>
    <row r="69" spans="1:11" ht="15" customHeight="1">
      <c r="A69" s="121"/>
      <c r="B69" s="121"/>
      <c r="C69" s="121"/>
      <c r="D69" s="121"/>
      <c r="E69" s="121"/>
      <c r="F69" s="121"/>
      <c r="G69" s="121"/>
      <c r="H69" s="121"/>
      <c r="I69" s="121"/>
      <c r="J69" s="121"/>
      <c r="K69" s="121"/>
    </row>
    <row r="70" spans="1:11" ht="15" customHeight="1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</row>
    <row r="71" spans="1:11" ht="15" customHeight="1">
      <c r="A71" s="121"/>
      <c r="B71" s="121"/>
      <c r="C71" s="121"/>
      <c r="D71" s="121"/>
      <c r="E71" s="121"/>
      <c r="F71" s="121"/>
      <c r="G71" s="121"/>
      <c r="H71" s="121"/>
      <c r="I71" s="121"/>
      <c r="J71" s="121"/>
      <c r="K71" s="121"/>
    </row>
    <row r="72" spans="1:11" ht="15" customHeight="1">
      <c r="A72" s="121"/>
      <c r="B72" s="121"/>
      <c r="C72" s="121"/>
      <c r="D72" s="121"/>
      <c r="E72" s="121"/>
      <c r="F72" s="121"/>
      <c r="G72" s="121"/>
      <c r="H72" s="121"/>
      <c r="I72" s="121"/>
      <c r="J72" s="121"/>
      <c r="K72" s="121"/>
    </row>
    <row r="73" spans="1:11" ht="15" customHeight="1">
      <c r="A73" s="121"/>
      <c r="B73" s="121"/>
      <c r="C73" s="121"/>
      <c r="D73" s="121"/>
      <c r="E73" s="121"/>
      <c r="F73" s="121"/>
      <c r="G73" s="121"/>
      <c r="H73" s="121"/>
      <c r="I73" s="121"/>
      <c r="J73" s="121"/>
      <c r="K73" s="121"/>
    </row>
    <row r="74" spans="1:11" ht="15" customHeight="1">
      <c r="A74" s="121"/>
      <c r="B74" s="121"/>
      <c r="C74" s="121"/>
      <c r="D74" s="121"/>
      <c r="E74" s="121"/>
      <c r="F74" s="121"/>
      <c r="G74" s="121"/>
      <c r="H74" s="121"/>
      <c r="I74" s="121"/>
      <c r="J74" s="121"/>
      <c r="K74" s="121"/>
    </row>
    <row r="75" spans="1:11" ht="15" customHeight="1">
      <c r="A75" s="121"/>
      <c r="B75" s="121"/>
      <c r="C75" s="121"/>
      <c r="D75" s="121"/>
      <c r="E75" s="121"/>
      <c r="F75" s="121"/>
      <c r="G75" s="121"/>
      <c r="H75" s="121"/>
      <c r="I75" s="121"/>
      <c r="J75" s="121"/>
      <c r="K75" s="121"/>
    </row>
    <row r="76" spans="1:11" ht="15" customHeight="1">
      <c r="A76" s="121"/>
      <c r="B76" s="121"/>
      <c r="C76" s="121"/>
      <c r="D76" s="121"/>
      <c r="E76" s="121"/>
      <c r="F76" s="121"/>
      <c r="G76" s="121"/>
      <c r="H76" s="121"/>
      <c r="I76" s="121"/>
      <c r="J76" s="121"/>
      <c r="K76" s="121"/>
    </row>
    <row r="77" spans="1:11" ht="15" customHeight="1">
      <c r="A77" s="121"/>
      <c r="B77" s="121"/>
      <c r="C77" s="121"/>
      <c r="D77" s="121"/>
      <c r="E77" s="121"/>
      <c r="F77" s="121"/>
      <c r="G77" s="121"/>
      <c r="H77" s="121"/>
      <c r="I77" s="121"/>
      <c r="J77" s="121"/>
      <c r="K77" s="121"/>
    </row>
    <row r="78" spans="1:11" ht="15" customHeight="1">
      <c r="A78" s="121"/>
      <c r="B78" s="121"/>
      <c r="C78" s="121"/>
      <c r="D78" s="121"/>
      <c r="E78" s="121"/>
      <c r="F78" s="121"/>
      <c r="G78" s="121"/>
      <c r="H78" s="121"/>
      <c r="I78" s="121"/>
      <c r="J78" s="121"/>
      <c r="K78" s="121"/>
    </row>
    <row r="79" spans="1:11" ht="15" customHeight="1">
      <c r="A79" s="121"/>
      <c r="B79" s="121"/>
      <c r="C79" s="121"/>
      <c r="D79" s="121"/>
      <c r="E79" s="121"/>
      <c r="F79" s="121"/>
      <c r="G79" s="121"/>
      <c r="H79" s="121"/>
      <c r="I79" s="121"/>
      <c r="J79" s="121"/>
      <c r="K79" s="121"/>
    </row>
    <row r="80" spans="1:11" ht="15" customHeight="1">
      <c r="A80" s="121"/>
      <c r="B80" s="121"/>
      <c r="C80" s="121"/>
      <c r="D80" s="121"/>
      <c r="E80" s="121"/>
      <c r="F80" s="121"/>
      <c r="G80" s="121"/>
      <c r="H80" s="121"/>
      <c r="I80" s="121"/>
      <c r="J80" s="121"/>
      <c r="K80" s="121"/>
    </row>
    <row r="81" spans="1:11" ht="15" customHeight="1">
      <c r="A81" s="121"/>
      <c r="B81" s="121"/>
      <c r="C81" s="121"/>
      <c r="D81" s="121"/>
      <c r="E81" s="121"/>
      <c r="F81" s="121"/>
      <c r="G81" s="121"/>
      <c r="H81" s="121"/>
      <c r="I81" s="121"/>
      <c r="J81" s="121"/>
      <c r="K81" s="121"/>
    </row>
    <row r="82" spans="1:11" ht="15" customHeight="1">
      <c r="A82" s="121"/>
      <c r="B82" s="121"/>
      <c r="C82" s="121"/>
      <c r="D82" s="121"/>
      <c r="E82" s="121"/>
      <c r="F82" s="121"/>
      <c r="G82" s="121"/>
      <c r="H82" s="121"/>
      <c r="I82" s="121"/>
      <c r="J82" s="121"/>
      <c r="K82" s="121"/>
    </row>
    <row r="83" spans="1:11" ht="15" customHeight="1">
      <c r="A83" s="121"/>
      <c r="B83" s="121"/>
      <c r="C83" s="121"/>
      <c r="D83" s="121"/>
      <c r="E83" s="121"/>
      <c r="F83" s="121"/>
      <c r="G83" s="121"/>
      <c r="H83" s="121"/>
      <c r="I83" s="121"/>
      <c r="J83" s="121"/>
      <c r="K83" s="121"/>
    </row>
    <row r="84" spans="1:11" ht="15" customHeight="1">
      <c r="A84" s="121"/>
      <c r="B84" s="121"/>
      <c r="C84" s="121"/>
      <c r="D84" s="121"/>
      <c r="E84" s="121"/>
      <c r="F84" s="121"/>
      <c r="G84" s="121"/>
      <c r="H84" s="121"/>
      <c r="I84" s="121"/>
      <c r="J84" s="121"/>
      <c r="K84" s="121"/>
    </row>
    <row r="85" spans="1:11" ht="15" customHeight="1">
      <c r="A85" s="121"/>
      <c r="B85" s="121"/>
      <c r="C85" s="121"/>
      <c r="D85" s="121"/>
      <c r="E85" s="121"/>
      <c r="F85" s="121"/>
      <c r="G85" s="121"/>
      <c r="H85" s="121"/>
      <c r="I85" s="121"/>
      <c r="J85" s="121"/>
      <c r="K85" s="121"/>
    </row>
    <row r="86" spans="1:11" ht="15" customHeight="1">
      <c r="A86" s="121"/>
      <c r="B86" s="121"/>
      <c r="C86" s="121"/>
      <c r="D86" s="121"/>
      <c r="E86" s="121"/>
      <c r="F86" s="121"/>
      <c r="G86" s="121"/>
      <c r="H86" s="121"/>
      <c r="I86" s="121"/>
      <c r="J86" s="121"/>
      <c r="K86" s="121"/>
    </row>
    <row r="87" spans="1:11" ht="15" customHeight="1">
      <c r="A87" s="121"/>
      <c r="B87" s="121"/>
      <c r="C87" s="121"/>
      <c r="D87" s="121"/>
      <c r="E87" s="121"/>
      <c r="F87" s="121"/>
      <c r="G87" s="121"/>
      <c r="H87" s="121"/>
      <c r="I87" s="121"/>
      <c r="J87" s="121"/>
      <c r="K87" s="121"/>
    </row>
    <row r="88" spans="1:11" ht="15" customHeight="1">
      <c r="A88" s="121"/>
      <c r="B88" s="121"/>
      <c r="C88" s="121"/>
      <c r="D88" s="121"/>
      <c r="E88" s="121"/>
      <c r="F88" s="121"/>
      <c r="G88" s="121"/>
      <c r="H88" s="121"/>
      <c r="I88" s="121"/>
      <c r="J88" s="121"/>
      <c r="K88" s="121"/>
    </row>
    <row r="89" spans="1:11" ht="15" customHeight="1">
      <c r="A89" s="121"/>
      <c r="B89" s="121"/>
      <c r="C89" s="121"/>
      <c r="D89" s="121"/>
      <c r="E89" s="121"/>
      <c r="F89" s="121"/>
      <c r="G89" s="121"/>
      <c r="H89" s="121"/>
      <c r="I89" s="121"/>
      <c r="J89" s="121"/>
      <c r="K89" s="121"/>
    </row>
    <row r="90" spans="1:11" ht="15" customHeight="1">
      <c r="A90" s="121"/>
      <c r="B90" s="121"/>
      <c r="C90" s="121"/>
      <c r="D90" s="121"/>
      <c r="E90" s="121"/>
      <c r="F90" s="121"/>
      <c r="G90" s="121"/>
      <c r="H90" s="121"/>
      <c r="I90" s="121"/>
      <c r="J90" s="121"/>
      <c r="K90" s="121"/>
    </row>
    <row r="91" spans="1:11" ht="15" customHeight="1">
      <c r="A91" s="121"/>
      <c r="B91" s="121"/>
      <c r="C91" s="121"/>
      <c r="D91" s="121"/>
      <c r="E91" s="121"/>
      <c r="F91" s="121"/>
      <c r="G91" s="121"/>
      <c r="H91" s="121"/>
      <c r="I91" s="121"/>
      <c r="J91" s="121"/>
      <c r="K91" s="121"/>
    </row>
    <row r="92" spans="1:11" ht="15" customHeight="1">
      <c r="A92" s="121"/>
      <c r="B92" s="121"/>
      <c r="C92" s="121"/>
      <c r="D92" s="121"/>
      <c r="E92" s="121"/>
      <c r="F92" s="121"/>
      <c r="G92" s="121"/>
      <c r="H92" s="121"/>
      <c r="I92" s="121"/>
      <c r="J92" s="121"/>
      <c r="K92" s="121"/>
    </row>
    <row r="93" spans="1:11" ht="15" customHeight="1">
      <c r="A93" s="121"/>
      <c r="B93" s="121"/>
      <c r="C93" s="121"/>
      <c r="D93" s="121"/>
      <c r="E93" s="121"/>
      <c r="F93" s="121"/>
      <c r="G93" s="121"/>
      <c r="H93" s="121"/>
      <c r="I93" s="121"/>
      <c r="J93" s="121"/>
      <c r="K93" s="121"/>
    </row>
    <row r="94" spans="1:11" ht="15" customHeight="1">
      <c r="A94" s="121"/>
      <c r="B94" s="121"/>
      <c r="C94" s="121"/>
      <c r="D94" s="121"/>
      <c r="E94" s="121"/>
      <c r="F94" s="121"/>
      <c r="G94" s="121"/>
      <c r="H94" s="121"/>
      <c r="I94" s="121"/>
      <c r="J94" s="121"/>
      <c r="K94" s="121"/>
    </row>
    <row r="95" spans="1:11" ht="15" customHeight="1">
      <c r="A95" s="121"/>
      <c r="B95" s="121"/>
      <c r="C95" s="121"/>
      <c r="D95" s="121"/>
      <c r="E95" s="121"/>
      <c r="F95" s="121"/>
      <c r="G95" s="121"/>
      <c r="H95" s="121"/>
      <c r="I95" s="121"/>
      <c r="J95" s="121"/>
      <c r="K95" s="121"/>
    </row>
    <row r="96" spans="1:11" ht="15" customHeight="1">
      <c r="A96" s="121"/>
      <c r="B96" s="121"/>
      <c r="C96" s="121"/>
      <c r="D96" s="121"/>
      <c r="E96" s="121"/>
      <c r="F96" s="121"/>
      <c r="G96" s="121"/>
      <c r="H96" s="121"/>
      <c r="I96" s="121"/>
      <c r="J96" s="121"/>
      <c r="K96" s="121"/>
    </row>
    <row r="97" spans="1:11" ht="15" customHeight="1">
      <c r="A97" s="121"/>
      <c r="B97" s="121"/>
      <c r="C97" s="121"/>
      <c r="D97" s="121"/>
      <c r="E97" s="121"/>
      <c r="F97" s="121"/>
      <c r="G97" s="121"/>
      <c r="H97" s="121"/>
      <c r="I97" s="121"/>
      <c r="J97" s="121"/>
      <c r="K97" s="121"/>
    </row>
    <row r="98" spans="1:11" ht="15" customHeight="1">
      <c r="A98" s="121"/>
      <c r="B98" s="121"/>
      <c r="C98" s="121"/>
      <c r="D98" s="121"/>
      <c r="E98" s="121"/>
      <c r="F98" s="121"/>
      <c r="G98" s="121"/>
      <c r="H98" s="121"/>
      <c r="I98" s="121"/>
      <c r="J98" s="121"/>
      <c r="K98" s="121"/>
    </row>
    <row r="99" spans="1:11" ht="15" customHeight="1">
      <c r="A99" s="121"/>
      <c r="B99" s="121"/>
      <c r="C99" s="121"/>
      <c r="D99" s="121"/>
      <c r="E99" s="121"/>
      <c r="F99" s="121"/>
      <c r="G99" s="121"/>
      <c r="H99" s="121"/>
      <c r="I99" s="121"/>
      <c r="J99" s="121"/>
      <c r="K99" s="121"/>
    </row>
    <row r="100" spans="1:11" ht="15" customHeight="1">
      <c r="A100" s="121"/>
      <c r="B100" s="121"/>
      <c r="C100" s="121"/>
      <c r="D100" s="121"/>
      <c r="E100" s="121"/>
      <c r="F100" s="121"/>
      <c r="G100" s="121"/>
      <c r="H100" s="121"/>
      <c r="I100" s="121"/>
      <c r="J100" s="121"/>
      <c r="K100" s="121"/>
    </row>
    <row r="101" spans="1:11" ht="15" customHeight="1">
      <c r="A101" s="121"/>
      <c r="B101" s="121"/>
      <c r="C101" s="121"/>
      <c r="D101" s="121"/>
      <c r="E101" s="121"/>
      <c r="F101" s="121"/>
      <c r="G101" s="121"/>
      <c r="H101" s="121"/>
      <c r="I101" s="121"/>
      <c r="J101" s="121"/>
      <c r="K101" s="121"/>
    </row>
    <row r="102" spans="1:11" ht="15" customHeight="1">
      <c r="A102" s="121"/>
      <c r="B102" s="121"/>
      <c r="C102" s="121"/>
      <c r="D102" s="121"/>
      <c r="E102" s="121"/>
      <c r="F102" s="121"/>
      <c r="G102" s="121"/>
      <c r="H102" s="121"/>
      <c r="I102" s="121"/>
      <c r="J102" s="121"/>
      <c r="K102" s="121"/>
    </row>
    <row r="103" spans="1:11" ht="15" customHeight="1"/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30">
    <mergeCell ref="A38:B43"/>
    <mergeCell ref="A44:B49"/>
    <mergeCell ref="A50:B55"/>
    <mergeCell ref="A56:B61"/>
    <mergeCell ref="A26:B31"/>
    <mergeCell ref="A33:D33"/>
    <mergeCell ref="I34:K34"/>
    <mergeCell ref="H35:H37"/>
    <mergeCell ref="D36:D37"/>
    <mergeCell ref="A37:B37"/>
    <mergeCell ref="E34:G34"/>
    <mergeCell ref="E35:F36"/>
    <mergeCell ref="I35:J36"/>
    <mergeCell ref="G35:G36"/>
    <mergeCell ref="K35:K36"/>
    <mergeCell ref="A1:K1"/>
    <mergeCell ref="A2:C2"/>
    <mergeCell ref="A8:B13"/>
    <mergeCell ref="A14:B19"/>
    <mergeCell ref="A20:B25"/>
    <mergeCell ref="K5:K6"/>
    <mergeCell ref="H5:H7"/>
    <mergeCell ref="A3:D3"/>
    <mergeCell ref="E4:G4"/>
    <mergeCell ref="I4:K4"/>
    <mergeCell ref="D6:D7"/>
    <mergeCell ref="A7:B7"/>
    <mergeCell ref="E5:F6"/>
    <mergeCell ref="I5:J6"/>
    <mergeCell ref="G5:G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1 H61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8"/>
  <dimension ref="A1:T119"/>
  <sheetViews>
    <sheetView showGridLines="0" zoomScaleNormal="100" zoomScaleSheetLayoutView="100" workbookViewId="0">
      <selection sqref="A1:K1"/>
    </sheetView>
  </sheetViews>
  <sheetFormatPr defaultColWidth="9.140625" defaultRowHeight="12.75"/>
  <cols>
    <col min="1" max="1" width="9.42578125" style="241" customWidth="1"/>
    <col min="2" max="2" width="3.85546875" style="241" customWidth="1"/>
    <col min="3" max="11" width="9.5703125" style="241" customWidth="1"/>
    <col min="12" max="13" width="9.140625" style="241"/>
    <col min="14" max="14" width="11.140625" style="241" customWidth="1"/>
    <col min="15" max="16384" width="9.140625" style="241"/>
  </cols>
  <sheetData>
    <row r="1" spans="1:16" s="253" customFormat="1" ht="15.75">
      <c r="A1" s="686" t="s">
        <v>271</v>
      </c>
      <c r="B1" s="686"/>
      <c r="C1" s="686"/>
      <c r="D1" s="686"/>
      <c r="E1" s="686"/>
      <c r="F1" s="686"/>
      <c r="G1" s="686"/>
      <c r="H1" s="686"/>
      <c r="I1" s="686"/>
      <c r="J1" s="686"/>
      <c r="K1" s="686"/>
    </row>
    <row r="2" spans="1:16" ht="6" customHeight="1">
      <c r="A2" s="664"/>
      <c r="B2" s="664"/>
      <c r="C2" s="664"/>
      <c r="D2" s="243"/>
      <c r="E2" s="243"/>
      <c r="F2" s="244"/>
      <c r="G2" s="245"/>
      <c r="H2" s="245"/>
      <c r="I2" s="245"/>
      <c r="J2" s="103"/>
      <c r="K2" s="103"/>
    </row>
    <row r="3" spans="1:16" ht="12.95" customHeight="1">
      <c r="A3" s="691" t="s">
        <v>48</v>
      </c>
      <c r="B3" s="691"/>
      <c r="C3" s="691"/>
      <c r="D3" s="692"/>
      <c r="E3" s="478"/>
      <c r="F3" s="479"/>
      <c r="G3" s="330"/>
      <c r="H3" s="331"/>
      <c r="I3" s="479"/>
      <c r="J3" s="480"/>
      <c r="K3" s="480"/>
    </row>
    <row r="4" spans="1:16" ht="24.95" customHeight="1">
      <c r="A4" s="332"/>
      <c r="B4" s="332"/>
      <c r="C4" s="332"/>
      <c r="D4" s="320"/>
      <c r="E4" s="672">
        <f>'3.1'!D4</f>
        <v>2020</v>
      </c>
      <c r="F4" s="673"/>
      <c r="G4" s="674"/>
      <c r="H4" s="333"/>
      <c r="I4" s="675">
        <f>E4-1</f>
        <v>2019</v>
      </c>
      <c r="J4" s="676"/>
      <c r="K4" s="676"/>
    </row>
    <row r="5" spans="1:16" ht="24.95" customHeight="1">
      <c r="A5" s="481"/>
      <c r="B5" s="334"/>
      <c r="C5" s="335"/>
      <c r="D5" s="336"/>
      <c r="E5" s="667" t="s">
        <v>67</v>
      </c>
      <c r="F5" s="668"/>
      <c r="G5" s="716" t="s">
        <v>37</v>
      </c>
      <c r="H5" s="709" t="s">
        <v>299</v>
      </c>
      <c r="I5" s="665" t="s">
        <v>67</v>
      </c>
      <c r="J5" s="711"/>
      <c r="K5" s="680" t="s">
        <v>37</v>
      </c>
    </row>
    <row r="6" spans="1:16" ht="24.95" customHeight="1">
      <c r="A6" s="481"/>
      <c r="B6" s="337"/>
      <c r="C6" s="337"/>
      <c r="D6" s="693" t="s">
        <v>226</v>
      </c>
      <c r="E6" s="667"/>
      <c r="F6" s="669"/>
      <c r="G6" s="650"/>
      <c r="H6" s="709"/>
      <c r="I6" s="665"/>
      <c r="J6" s="712"/>
      <c r="K6" s="681"/>
    </row>
    <row r="7" spans="1:16" ht="15" customHeight="1">
      <c r="A7" s="708" t="s">
        <v>225</v>
      </c>
      <c r="B7" s="708"/>
      <c r="C7" s="417" t="s">
        <v>252</v>
      </c>
      <c r="D7" s="694"/>
      <c r="E7" s="416" t="s">
        <v>294</v>
      </c>
      <c r="F7" s="414" t="s">
        <v>289</v>
      </c>
      <c r="G7" s="415" t="s">
        <v>295</v>
      </c>
      <c r="H7" s="710"/>
      <c r="I7" s="338" t="s">
        <v>296</v>
      </c>
      <c r="J7" s="339" t="s">
        <v>289</v>
      </c>
      <c r="K7" s="338" t="s">
        <v>295</v>
      </c>
    </row>
    <row r="8" spans="1:16" ht="11.1" customHeight="1">
      <c r="A8" s="654" t="str">
        <f>'3.1'!D6</f>
        <v>Leden</v>
      </c>
      <c r="B8" s="655"/>
      <c r="C8" s="413" t="s">
        <v>4</v>
      </c>
      <c r="D8" s="127">
        <v>189</v>
      </c>
      <c r="E8" s="123">
        <v>62817.385999999984</v>
      </c>
      <c r="F8" s="127">
        <v>669913.30052700045</v>
      </c>
      <c r="G8" s="129">
        <f>E8/$E$13</f>
        <v>0.42525216126379195</v>
      </c>
      <c r="H8" s="129">
        <f>(E8-I8)/I8</f>
        <v>4.6891334140538303E-2</v>
      </c>
      <c r="I8" s="126">
        <v>60003.731000000007</v>
      </c>
      <c r="J8" s="143">
        <v>641465.11139999994</v>
      </c>
      <c r="K8" s="482">
        <f>I8/$I$13</f>
        <v>0.40490625032727884</v>
      </c>
    </row>
    <row r="9" spans="1:16" ht="11.1" customHeight="1">
      <c r="A9" s="656"/>
      <c r="B9" s="657"/>
      <c r="C9" s="413" t="s">
        <v>5</v>
      </c>
      <c r="D9" s="122">
        <v>660</v>
      </c>
      <c r="E9" s="123">
        <v>14512.409000000001</v>
      </c>
      <c r="F9" s="122">
        <v>154767.98130999997</v>
      </c>
      <c r="G9" s="125">
        <f>E9/$E$13</f>
        <v>9.8244032191885669E-2</v>
      </c>
      <c r="H9" s="125">
        <f>(E9-I9)/I9</f>
        <v>-4.4245472098938282E-2</v>
      </c>
      <c r="I9" s="126">
        <v>15184.243</v>
      </c>
      <c r="J9" s="142">
        <v>162341.05126999988</v>
      </c>
      <c r="K9" s="483">
        <f>I9/$I$13</f>
        <v>0.10246354342846166</v>
      </c>
      <c r="L9" s="247"/>
      <c r="N9" s="247"/>
      <c r="O9" s="247"/>
      <c r="P9" s="247"/>
    </row>
    <row r="10" spans="1:16" ht="11.1" customHeight="1">
      <c r="A10" s="656"/>
      <c r="B10" s="657"/>
      <c r="C10" s="413" t="s">
        <v>6</v>
      </c>
      <c r="D10" s="122">
        <v>18934</v>
      </c>
      <c r="E10" s="123">
        <v>21019.911</v>
      </c>
      <c r="F10" s="122">
        <v>224167.05656</v>
      </c>
      <c r="G10" s="125">
        <f>E10/$E$13</f>
        <v>0.14229758911525794</v>
      </c>
      <c r="H10" s="125">
        <f t="shared" ref="H10:H12" si="0">(E10-I10)/I10</f>
        <v>-0.17730553663193718</v>
      </c>
      <c r="I10" s="126">
        <v>25550.081999999999</v>
      </c>
      <c r="J10" s="142">
        <v>273166.74711</v>
      </c>
      <c r="K10" s="483">
        <f>I10/$I$13</f>
        <v>0.17241241045785136</v>
      </c>
      <c r="L10" s="247"/>
      <c r="N10" s="247"/>
      <c r="O10" s="247"/>
      <c r="P10" s="247"/>
    </row>
    <row r="11" spans="1:16" ht="11.1" customHeight="1">
      <c r="A11" s="656"/>
      <c r="B11" s="657"/>
      <c r="C11" s="413" t="s">
        <v>7</v>
      </c>
      <c r="D11" s="122">
        <v>240433</v>
      </c>
      <c r="E11" s="123">
        <v>48471.8</v>
      </c>
      <c r="F11" s="122">
        <v>516929.7</v>
      </c>
      <c r="G11" s="125">
        <f>E11/$E$13</f>
        <v>0.32813746357332152</v>
      </c>
      <c r="H11" s="125">
        <f t="shared" si="0"/>
        <v>3.800894706072569E-2</v>
      </c>
      <c r="I11" s="126">
        <v>46696.9</v>
      </c>
      <c r="J11" s="142">
        <v>499255.3</v>
      </c>
      <c r="K11" s="483">
        <f>I11/$I$13</f>
        <v>0.31511151666398723</v>
      </c>
      <c r="L11" s="247"/>
      <c r="N11" s="247"/>
      <c r="O11" s="247"/>
      <c r="P11" s="247"/>
    </row>
    <row r="12" spans="1:16" ht="11.1" customHeight="1">
      <c r="A12" s="656"/>
      <c r="B12" s="657"/>
      <c r="C12" s="413" t="s">
        <v>112</v>
      </c>
      <c r="D12" s="122">
        <v>29</v>
      </c>
      <c r="E12" s="123">
        <v>896.46400000000006</v>
      </c>
      <c r="F12" s="122">
        <v>9560.3768700000019</v>
      </c>
      <c r="G12" s="125">
        <f>E12/$E$13</f>
        <v>6.0687538557428053E-3</v>
      </c>
      <c r="H12" s="125">
        <f t="shared" si="0"/>
        <v>0.18468947070732711</v>
      </c>
      <c r="I12" s="126">
        <v>756.70799999999997</v>
      </c>
      <c r="J12" s="142">
        <v>8090.2710999999999</v>
      </c>
      <c r="K12" s="483">
        <f>I12/$I$13</f>
        <v>5.1062791224208122E-3</v>
      </c>
      <c r="L12" s="247"/>
      <c r="N12" s="247"/>
      <c r="O12" s="247"/>
      <c r="P12" s="247"/>
    </row>
    <row r="13" spans="1:16" ht="11.1" customHeight="1">
      <c r="A13" s="658"/>
      <c r="B13" s="659"/>
      <c r="C13" s="375" t="s">
        <v>0</v>
      </c>
      <c r="D13" s="376">
        <v>260245</v>
      </c>
      <c r="E13" s="377">
        <v>147717.97</v>
      </c>
      <c r="F13" s="376">
        <v>1575338.4152670004</v>
      </c>
      <c r="G13" s="380">
        <f>SUM(G8:G12)</f>
        <v>0.99999999999999989</v>
      </c>
      <c r="H13" s="380">
        <f>(E13-I13)/I13</f>
        <v>-3.1964955869583705E-3</v>
      </c>
      <c r="I13" s="381">
        <v>148191.66400000002</v>
      </c>
      <c r="J13" s="392">
        <v>1584318.4808799999</v>
      </c>
      <c r="K13" s="484">
        <f>SUM(K8:K12)</f>
        <v>1</v>
      </c>
      <c r="L13" s="247"/>
    </row>
    <row r="14" spans="1:16" ht="11.1" customHeight="1">
      <c r="A14" s="660" t="str">
        <f>'3.1'!E6</f>
        <v>Únor</v>
      </c>
      <c r="B14" s="661"/>
      <c r="C14" s="413" t="s">
        <v>4</v>
      </c>
      <c r="D14" s="127">
        <v>190</v>
      </c>
      <c r="E14" s="123">
        <v>51747.608000000015</v>
      </c>
      <c r="F14" s="127">
        <v>551940.76527199999</v>
      </c>
      <c r="G14" s="129">
        <f>E14/$E$19</f>
        <v>0.44069058819635032</v>
      </c>
      <c r="H14" s="129">
        <f>(E14-I14)/I14</f>
        <v>2.4357395357005894E-2</v>
      </c>
      <c r="I14" s="126">
        <v>50517.142000000007</v>
      </c>
      <c r="J14" s="143">
        <v>539661.57917999988</v>
      </c>
      <c r="K14" s="482">
        <f>I14/$I$19</f>
        <v>0.4262059577447051</v>
      </c>
      <c r="L14" s="247"/>
      <c r="M14" s="247"/>
    </row>
    <row r="15" spans="1:16" ht="11.1" customHeight="1">
      <c r="A15" s="660"/>
      <c r="B15" s="661"/>
      <c r="C15" s="413" t="s">
        <v>5</v>
      </c>
      <c r="D15" s="122">
        <v>646</v>
      </c>
      <c r="E15" s="123">
        <v>11673.572</v>
      </c>
      <c r="F15" s="122">
        <v>124511.30875</v>
      </c>
      <c r="G15" s="125">
        <f>E15/$E$19</f>
        <v>9.9413934476593468E-2</v>
      </c>
      <c r="H15" s="125">
        <f>(E15-I15)/I15</f>
        <v>-9.7968499014968406E-3</v>
      </c>
      <c r="I15" s="126">
        <v>11789.067727</v>
      </c>
      <c r="J15" s="142">
        <v>125952.56177999986</v>
      </c>
      <c r="K15" s="483">
        <f>I15/$I$19</f>
        <v>9.9462691327692837E-2</v>
      </c>
      <c r="L15" s="248"/>
      <c r="M15" s="247"/>
    </row>
    <row r="16" spans="1:16" ht="11.1" customHeight="1">
      <c r="A16" s="660"/>
      <c r="B16" s="661"/>
      <c r="C16" s="413" t="s">
        <v>6</v>
      </c>
      <c r="D16" s="122">
        <v>18929</v>
      </c>
      <c r="E16" s="123">
        <v>15613.848</v>
      </c>
      <c r="F16" s="122">
        <v>166539.14370000002</v>
      </c>
      <c r="G16" s="125">
        <f>E16/$E$19</f>
        <v>0.13296993088315129</v>
      </c>
      <c r="H16" s="125">
        <f t="shared" ref="H16:H19" si="1">(E16-I16)/I16</f>
        <v>-7.1371178349498743E-2</v>
      </c>
      <c r="I16" s="126">
        <v>16813.874</v>
      </c>
      <c r="J16" s="142">
        <v>179633.12</v>
      </c>
      <c r="K16" s="483">
        <f>I16/$I$19</f>
        <v>0.14185626874079285</v>
      </c>
      <c r="L16" s="247"/>
      <c r="M16" s="247"/>
      <c r="N16" s="247"/>
      <c r="O16" s="247"/>
    </row>
    <row r="17" spans="1:20" ht="11.1" customHeight="1">
      <c r="A17" s="660"/>
      <c r="B17" s="661"/>
      <c r="C17" s="413" t="s">
        <v>7</v>
      </c>
      <c r="D17" s="122">
        <v>240315</v>
      </c>
      <c r="E17" s="123">
        <v>37545.9</v>
      </c>
      <c r="F17" s="122">
        <v>400468</v>
      </c>
      <c r="G17" s="125">
        <f>E17/$E$19</f>
        <v>0.31974665873176872</v>
      </c>
      <c r="H17" s="125">
        <f t="shared" si="1"/>
        <v>-3.0400458640966171E-2</v>
      </c>
      <c r="I17" s="126">
        <v>38723.1</v>
      </c>
      <c r="J17" s="142">
        <v>413703.1</v>
      </c>
      <c r="K17" s="483">
        <f>I17/$I$19</f>
        <v>0.32670129918165175</v>
      </c>
      <c r="L17" s="247"/>
      <c r="M17" s="247"/>
      <c r="N17" s="247"/>
      <c r="O17" s="247"/>
    </row>
    <row r="18" spans="1:20" ht="11.1" customHeight="1">
      <c r="A18" s="660"/>
      <c r="B18" s="661"/>
      <c r="C18" s="413" t="s">
        <v>112</v>
      </c>
      <c r="D18" s="122">
        <v>30</v>
      </c>
      <c r="E18" s="123">
        <v>842.97299999999996</v>
      </c>
      <c r="F18" s="122">
        <v>8991.2299399999993</v>
      </c>
      <c r="G18" s="125">
        <f>E18/$E$19</f>
        <v>7.178887712136219E-3</v>
      </c>
      <c r="H18" s="125">
        <f t="shared" si="1"/>
        <v>0.23178227538377716</v>
      </c>
      <c r="I18" s="126">
        <v>684.35227300000008</v>
      </c>
      <c r="J18" s="142">
        <v>7302.9836300000006</v>
      </c>
      <c r="K18" s="483">
        <f>I18/$I$19</f>
        <v>5.7737830051575534E-3</v>
      </c>
      <c r="L18" s="247"/>
      <c r="M18" s="247"/>
      <c r="N18" s="247"/>
      <c r="O18" s="247"/>
    </row>
    <row r="19" spans="1:20" ht="11.1" customHeight="1">
      <c r="A19" s="660"/>
      <c r="B19" s="661"/>
      <c r="C19" s="375" t="s">
        <v>0</v>
      </c>
      <c r="D19" s="376">
        <v>260110</v>
      </c>
      <c r="E19" s="377">
        <v>117423.90100000001</v>
      </c>
      <c r="F19" s="376">
        <v>1252450.4476620001</v>
      </c>
      <c r="G19" s="380">
        <f>SUM(G14:G18)</f>
        <v>1</v>
      </c>
      <c r="H19" s="380">
        <f t="shared" si="1"/>
        <v>-9.3112118689447857E-3</v>
      </c>
      <c r="I19" s="381">
        <v>118527.53599999999</v>
      </c>
      <c r="J19" s="392">
        <v>1266253.3445899996</v>
      </c>
      <c r="K19" s="484">
        <f>SUM(K14:K18)</f>
        <v>1.0000000000000002</v>
      </c>
      <c r="L19" s="247"/>
      <c r="M19" s="247"/>
      <c r="N19" s="247"/>
      <c r="O19" s="247"/>
    </row>
    <row r="20" spans="1:20" ht="11.1" customHeight="1">
      <c r="A20" s="660" t="str">
        <f>'3.1'!F6</f>
        <v>Březen</v>
      </c>
      <c r="B20" s="661"/>
      <c r="C20" s="412" t="s">
        <v>4</v>
      </c>
      <c r="D20" s="127">
        <v>189</v>
      </c>
      <c r="E20" s="279">
        <v>54825.962999999996</v>
      </c>
      <c r="F20" s="127">
        <v>584865.13104600017</v>
      </c>
      <c r="G20" s="129">
        <f>E20/$E$25</f>
        <v>0.47704765443551594</v>
      </c>
      <c r="H20" s="129">
        <f>(E20-I20)/I20</f>
        <v>0.18685039617918159</v>
      </c>
      <c r="I20" s="561">
        <v>46194.502</v>
      </c>
      <c r="J20" s="143">
        <v>492459.20217099995</v>
      </c>
      <c r="K20" s="482">
        <f>I20/$I$25</f>
        <v>0.45892485389352089</v>
      </c>
      <c r="L20" s="123"/>
      <c r="M20" s="123"/>
      <c r="N20" s="123"/>
      <c r="O20" s="123"/>
      <c r="P20" s="123"/>
      <c r="Q20" s="123"/>
      <c r="R20" s="123"/>
      <c r="S20" s="123"/>
      <c r="T20" s="123"/>
    </row>
    <row r="21" spans="1:20" ht="11.1" customHeight="1">
      <c r="A21" s="660"/>
      <c r="B21" s="661"/>
      <c r="C21" s="413" t="s">
        <v>5</v>
      </c>
      <c r="D21" s="122">
        <v>638</v>
      </c>
      <c r="E21" s="123">
        <v>11172.546999999999</v>
      </c>
      <c r="F21" s="122">
        <v>119181.15691999995</v>
      </c>
      <c r="G21" s="125">
        <f>E21/$E$25</f>
        <v>9.7213747808142653E-2</v>
      </c>
      <c r="H21" s="125">
        <f t="shared" ref="H21:H25" si="2">(E21-I21)/I21</f>
        <v>7.0478255010512733E-2</v>
      </c>
      <c r="I21" s="126">
        <v>10436.967727000001</v>
      </c>
      <c r="J21" s="142">
        <v>110844.19325000004</v>
      </c>
      <c r="K21" s="483">
        <f>I21/$I$25</f>
        <v>0.10368731519618651</v>
      </c>
      <c r="L21" s="123"/>
      <c r="M21" s="123"/>
      <c r="N21" s="123"/>
      <c r="O21" s="123"/>
      <c r="P21" s="123"/>
      <c r="Q21" s="123"/>
      <c r="R21" s="123"/>
      <c r="S21" s="123"/>
      <c r="T21" s="123"/>
    </row>
    <row r="22" spans="1:20" ht="11.1" customHeight="1">
      <c r="A22" s="660"/>
      <c r="B22" s="661"/>
      <c r="C22" s="413" t="s">
        <v>6</v>
      </c>
      <c r="D22" s="122">
        <v>18933</v>
      </c>
      <c r="E22" s="123">
        <v>14611.266</v>
      </c>
      <c r="F22" s="122">
        <v>155863.80484</v>
      </c>
      <c r="G22" s="125">
        <f>E22/$E$25</f>
        <v>0.12713447775889322</v>
      </c>
      <c r="H22" s="125">
        <f t="shared" si="2"/>
        <v>0.11704663475854658</v>
      </c>
      <c r="I22" s="126">
        <v>13080.264999999999</v>
      </c>
      <c r="J22" s="142">
        <v>139599.56818</v>
      </c>
      <c r="K22" s="483">
        <f>I22/$I$25</f>
        <v>0.12994747089195885</v>
      </c>
      <c r="L22" s="123"/>
      <c r="M22" s="123"/>
      <c r="N22" s="123"/>
      <c r="O22" s="123"/>
      <c r="P22" s="123"/>
      <c r="Q22" s="123"/>
      <c r="R22" s="123"/>
      <c r="S22" s="123"/>
      <c r="T22" s="123"/>
    </row>
    <row r="23" spans="1:20" ht="11.1" customHeight="1">
      <c r="A23" s="660"/>
      <c r="B23" s="661"/>
      <c r="C23" s="413" t="s">
        <v>7</v>
      </c>
      <c r="D23" s="122">
        <v>240245</v>
      </c>
      <c r="E23" s="123">
        <v>33542.300000000003</v>
      </c>
      <c r="F23" s="122">
        <v>357807.4</v>
      </c>
      <c r="G23" s="125">
        <f>E23/$E$25</f>
        <v>0.29185580450948773</v>
      </c>
      <c r="H23" s="125">
        <f t="shared" si="2"/>
        <v>0.10846626415643057</v>
      </c>
      <c r="I23" s="126">
        <v>30260.1</v>
      </c>
      <c r="J23" s="142">
        <v>322953.5</v>
      </c>
      <c r="K23" s="483">
        <f>I23/$I$25</f>
        <v>0.30062261459823358</v>
      </c>
      <c r="L23" s="123"/>
      <c r="M23" s="123"/>
      <c r="N23" s="123"/>
      <c r="O23" s="123"/>
      <c r="P23" s="123"/>
      <c r="Q23" s="123"/>
      <c r="R23" s="123"/>
      <c r="S23" s="123"/>
      <c r="T23" s="123"/>
    </row>
    <row r="24" spans="1:20" ht="11.1" customHeight="1">
      <c r="A24" s="660"/>
      <c r="B24" s="661"/>
      <c r="C24" s="413" t="s">
        <v>112</v>
      </c>
      <c r="D24" s="122">
        <v>31</v>
      </c>
      <c r="E24" s="123">
        <v>775.56799999999998</v>
      </c>
      <c r="F24" s="122">
        <v>8273.2594900000004</v>
      </c>
      <c r="G24" s="125">
        <f>E24/$E$25</f>
        <v>6.7483154879604077E-3</v>
      </c>
      <c r="H24" s="125">
        <f t="shared" si="2"/>
        <v>0.13013516937884953</v>
      </c>
      <c r="I24" s="126">
        <v>686.26127300000007</v>
      </c>
      <c r="J24" s="142">
        <v>8393.7648799999988</v>
      </c>
      <c r="K24" s="483">
        <f>I24/$I$25</f>
        <v>6.8177454201001379E-3</v>
      </c>
      <c r="L24" s="123"/>
      <c r="M24" s="123"/>
      <c r="N24" s="123"/>
      <c r="O24" s="123"/>
      <c r="P24" s="123"/>
      <c r="Q24" s="123"/>
      <c r="R24" s="123"/>
      <c r="S24" s="123"/>
      <c r="T24" s="123"/>
    </row>
    <row r="25" spans="1:20" ht="11.1" customHeight="1">
      <c r="A25" s="660"/>
      <c r="B25" s="661"/>
      <c r="C25" s="375" t="s">
        <v>0</v>
      </c>
      <c r="D25" s="376">
        <v>260036</v>
      </c>
      <c r="E25" s="377">
        <v>114927.644</v>
      </c>
      <c r="F25" s="376">
        <v>1225990.7522960003</v>
      </c>
      <c r="G25" s="380">
        <f>SUM(G20:G24)</f>
        <v>1</v>
      </c>
      <c r="H25" s="380">
        <f t="shared" si="2"/>
        <v>0.14176254635295302</v>
      </c>
      <c r="I25" s="381">
        <v>100658.09600000001</v>
      </c>
      <c r="J25" s="392">
        <v>1074250.2284809998</v>
      </c>
      <c r="K25" s="484">
        <f>SUM(K20:K24)</f>
        <v>1</v>
      </c>
    </row>
    <row r="26" spans="1:20" ht="11.1" customHeight="1">
      <c r="A26" s="662" t="str">
        <f>'3.1'!G6</f>
        <v>I. čtvrtletí</v>
      </c>
      <c r="B26" s="663"/>
      <c r="C26" s="413" t="s">
        <v>4</v>
      </c>
      <c r="D26" s="122">
        <f>D20</f>
        <v>189</v>
      </c>
      <c r="E26" s="123">
        <f>E8+E14+E20</f>
        <v>169390.95699999999</v>
      </c>
      <c r="F26" s="122">
        <f>F8+F14+F20</f>
        <v>1806719.1968450006</v>
      </c>
      <c r="G26" s="125">
        <f>E26/$E$31</f>
        <v>0.44568414543849955</v>
      </c>
      <c r="H26" s="125">
        <f>(E26-I26)/I26</f>
        <v>8.0882823398788814E-2</v>
      </c>
      <c r="I26" s="126">
        <f>I8+I14+I20</f>
        <v>156715.37500000003</v>
      </c>
      <c r="J26" s="142">
        <f>J8+J14+J20</f>
        <v>1673585.8927509997</v>
      </c>
      <c r="K26" s="483">
        <f>I26/$I$31</f>
        <v>0.42657882429403043</v>
      </c>
    </row>
    <row r="27" spans="1:20" ht="11.1" customHeight="1">
      <c r="A27" s="660"/>
      <c r="B27" s="661"/>
      <c r="C27" s="413" t="s">
        <v>5</v>
      </c>
      <c r="D27" s="122">
        <f>D21</f>
        <v>638</v>
      </c>
      <c r="E27" s="123">
        <f t="shared" ref="E27:F30" si="3">E9+E15+E21</f>
        <v>37358.527999999998</v>
      </c>
      <c r="F27" s="122">
        <f t="shared" si="3"/>
        <v>398460.44697999989</v>
      </c>
      <c r="G27" s="125">
        <f>E27/$E$31</f>
        <v>9.8293934466172586E-2</v>
      </c>
      <c r="H27" s="125">
        <f t="shared" ref="H27:H30" si="4">(E27-I27)/I27</f>
        <v>-1.3833218072309647E-3</v>
      </c>
      <c r="I27" s="126">
        <f t="shared" ref="I27:J27" si="5">I9+I15+I21</f>
        <v>37410.278453999999</v>
      </c>
      <c r="J27" s="142">
        <f t="shared" si="5"/>
        <v>399137.80629999982</v>
      </c>
      <c r="K27" s="483">
        <f>I27/$I$31</f>
        <v>0.10183067615043907</v>
      </c>
    </row>
    <row r="28" spans="1:20" ht="11.1" customHeight="1">
      <c r="A28" s="660"/>
      <c r="B28" s="661"/>
      <c r="C28" s="413" t="s">
        <v>6</v>
      </c>
      <c r="D28" s="122">
        <f>D22</f>
        <v>18933</v>
      </c>
      <c r="E28" s="123">
        <f t="shared" si="3"/>
        <v>51245.024999999994</v>
      </c>
      <c r="F28" s="122">
        <f t="shared" si="3"/>
        <v>546570.00509999995</v>
      </c>
      <c r="G28" s="125">
        <f>E28/$E$31</f>
        <v>0.13483066380633024</v>
      </c>
      <c r="H28" s="125">
        <f t="shared" si="4"/>
        <v>-7.5737307229909567E-2</v>
      </c>
      <c r="I28" s="126">
        <f t="shared" ref="I28:J28" si="6">I10+I16+I22</f>
        <v>55444.220999999998</v>
      </c>
      <c r="J28" s="142">
        <f t="shared" si="6"/>
        <v>592399.43528999994</v>
      </c>
      <c r="K28" s="483">
        <f>I28/$I$31</f>
        <v>0.15091901868644597</v>
      </c>
    </row>
    <row r="29" spans="1:20" ht="11.1" customHeight="1">
      <c r="A29" s="660"/>
      <c r="B29" s="661"/>
      <c r="C29" s="413" t="s">
        <v>7</v>
      </c>
      <c r="D29" s="122">
        <f>D23</f>
        <v>240245</v>
      </c>
      <c r="E29" s="123">
        <f t="shared" si="3"/>
        <v>119560.00000000001</v>
      </c>
      <c r="F29" s="122">
        <f t="shared" si="3"/>
        <v>1275205.1000000001</v>
      </c>
      <c r="G29" s="125">
        <f>E29/$E$31</f>
        <v>0.31457403259506361</v>
      </c>
      <c r="H29" s="125">
        <f t="shared" si="4"/>
        <v>3.3539908765639108E-2</v>
      </c>
      <c r="I29" s="126">
        <f t="shared" ref="I29:J29" si="7">I11+I17+I23</f>
        <v>115680.1</v>
      </c>
      <c r="J29" s="142">
        <f t="shared" si="7"/>
        <v>1235911.8999999999</v>
      </c>
      <c r="K29" s="483">
        <f>I29/$I$31</f>
        <v>0.31488091740976826</v>
      </c>
    </row>
    <row r="30" spans="1:20" ht="11.1" customHeight="1">
      <c r="A30" s="660"/>
      <c r="B30" s="661"/>
      <c r="C30" s="413" t="s">
        <v>112</v>
      </c>
      <c r="D30" s="122">
        <f>D24</f>
        <v>31</v>
      </c>
      <c r="E30" s="123">
        <f>E12+E18+E24</f>
        <v>2515.0050000000001</v>
      </c>
      <c r="F30" s="122">
        <f t="shared" si="3"/>
        <v>26824.866300000002</v>
      </c>
      <c r="G30" s="125">
        <f>E30/$E$31</f>
        <v>6.6172236939339903E-3</v>
      </c>
      <c r="H30" s="125">
        <f t="shared" si="4"/>
        <v>0.18224017649281118</v>
      </c>
      <c r="I30" s="126">
        <f>I12+I18+I24</f>
        <v>2127.3215460000001</v>
      </c>
      <c r="J30" s="142">
        <f t="shared" ref="J30" si="8">J12+J18+J24</f>
        <v>23787.019609999999</v>
      </c>
      <c r="K30" s="483">
        <f>I30/$I$31</f>
        <v>5.7905634593162225E-3</v>
      </c>
    </row>
    <row r="31" spans="1:20" ht="11.1" customHeight="1">
      <c r="A31" s="660"/>
      <c r="B31" s="661"/>
      <c r="C31" s="375" t="s">
        <v>0</v>
      </c>
      <c r="D31" s="376">
        <f>SUM(D26:D30)</f>
        <v>260036</v>
      </c>
      <c r="E31" s="377">
        <f>SUM(E26:E30)</f>
        <v>380069.51500000001</v>
      </c>
      <c r="F31" s="376">
        <f>SUM(F26:F30)</f>
        <v>4053779.6152250008</v>
      </c>
      <c r="G31" s="380">
        <f>SUM(G26:G30)</f>
        <v>1</v>
      </c>
      <c r="H31" s="380">
        <f>(E31-I31)/I31</f>
        <v>3.4548185579764246E-2</v>
      </c>
      <c r="I31" s="381">
        <f>SUM(I26:I30)</f>
        <v>367377.29600000003</v>
      </c>
      <c r="J31" s="392">
        <f>SUM(J26:J30)</f>
        <v>3924822.0539509994</v>
      </c>
      <c r="K31" s="484">
        <f>SUM(K26:K30)</f>
        <v>1</v>
      </c>
    </row>
    <row r="32" spans="1:20" ht="9.9499999999999993" customHeight="1">
      <c r="A32" s="144"/>
      <c r="B32" s="145"/>
      <c r="C32" s="146"/>
      <c r="D32" s="112"/>
      <c r="E32" s="112"/>
      <c r="F32" s="112"/>
      <c r="G32" s="147"/>
      <c r="H32" s="148"/>
      <c r="I32" s="149"/>
      <c r="J32" s="149"/>
      <c r="K32" s="150"/>
    </row>
    <row r="33" spans="1:11" ht="12.95" customHeight="1">
      <c r="A33" s="713" t="s">
        <v>49</v>
      </c>
      <c r="B33" s="714"/>
      <c r="C33" s="714"/>
      <c r="D33" s="715"/>
      <c r="E33" s="340"/>
      <c r="F33" s="340"/>
      <c r="G33" s="341"/>
      <c r="H33" s="331"/>
      <c r="I33" s="342"/>
      <c r="J33" s="342"/>
      <c r="K33" s="485"/>
    </row>
    <row r="34" spans="1:11" ht="24.95" customHeight="1">
      <c r="A34" s="481"/>
      <c r="B34" s="334"/>
      <c r="C34" s="343"/>
      <c r="D34" s="344"/>
      <c r="E34" s="672">
        <f>'3.1'!D4</f>
        <v>2020</v>
      </c>
      <c r="F34" s="682"/>
      <c r="G34" s="683"/>
      <c r="H34" s="345"/>
      <c r="I34" s="675">
        <f>E34-1</f>
        <v>2019</v>
      </c>
      <c r="J34" s="684"/>
      <c r="K34" s="684"/>
    </row>
    <row r="35" spans="1:11" ht="24.95" customHeight="1">
      <c r="A35" s="481"/>
      <c r="B35" s="334"/>
      <c r="C35" s="335"/>
      <c r="D35" s="336"/>
      <c r="E35" s="667" t="s">
        <v>67</v>
      </c>
      <c r="F35" s="668"/>
      <c r="G35" s="716" t="s">
        <v>37</v>
      </c>
      <c r="H35" s="709" t="s">
        <v>299</v>
      </c>
      <c r="I35" s="665" t="s">
        <v>67</v>
      </c>
      <c r="J35" s="711"/>
      <c r="K35" s="680" t="s">
        <v>37</v>
      </c>
    </row>
    <row r="36" spans="1:11" ht="24.95" customHeight="1">
      <c r="A36" s="481"/>
      <c r="B36" s="337"/>
      <c r="C36" s="337"/>
      <c r="D36" s="693" t="s">
        <v>226</v>
      </c>
      <c r="E36" s="667"/>
      <c r="F36" s="669"/>
      <c r="G36" s="650"/>
      <c r="H36" s="709"/>
      <c r="I36" s="665"/>
      <c r="J36" s="712"/>
      <c r="K36" s="681"/>
    </row>
    <row r="37" spans="1:11" ht="15" customHeight="1">
      <c r="A37" s="708" t="s">
        <v>225</v>
      </c>
      <c r="B37" s="708"/>
      <c r="C37" s="417" t="s">
        <v>252</v>
      </c>
      <c r="D37" s="694"/>
      <c r="E37" s="416" t="s">
        <v>294</v>
      </c>
      <c r="F37" s="414" t="s">
        <v>289</v>
      </c>
      <c r="G37" s="415" t="s">
        <v>295</v>
      </c>
      <c r="H37" s="710"/>
      <c r="I37" s="338" t="s">
        <v>296</v>
      </c>
      <c r="J37" s="339" t="s">
        <v>289</v>
      </c>
      <c r="K37" s="338" t="s">
        <v>295</v>
      </c>
    </row>
    <row r="38" spans="1:11" ht="11.1" customHeight="1">
      <c r="A38" s="654" t="str">
        <f>'3.1'!D6</f>
        <v>Leden</v>
      </c>
      <c r="B38" s="655"/>
      <c r="C38" s="413" t="s">
        <v>4</v>
      </c>
      <c r="D38" s="127">
        <v>133</v>
      </c>
      <c r="E38" s="123">
        <v>127940.254</v>
      </c>
      <c r="F38" s="127">
        <v>1364456.7278600002</v>
      </c>
      <c r="G38" s="129">
        <f>E38/$E$43</f>
        <v>0.74751309972623503</v>
      </c>
      <c r="H38" s="129">
        <f>(E38-I38)/I38</f>
        <v>0.12636498521532238</v>
      </c>
      <c r="I38" s="126">
        <v>113586.853</v>
      </c>
      <c r="J38" s="143">
        <v>1213824.1262499997</v>
      </c>
      <c r="K38" s="482">
        <f>I38/$I$43</f>
        <v>0.71366218030948669</v>
      </c>
    </row>
    <row r="39" spans="1:11" ht="11.1" customHeight="1">
      <c r="A39" s="656"/>
      <c r="B39" s="657"/>
      <c r="C39" s="413" t="s">
        <v>5</v>
      </c>
      <c r="D39" s="122">
        <v>324</v>
      </c>
      <c r="E39" s="123">
        <v>5753.1909999999998</v>
      </c>
      <c r="F39" s="122">
        <v>61354.770269999957</v>
      </c>
      <c r="G39" s="125">
        <f t="shared" ref="G39" si="9">E39/$E$43</f>
        <v>3.3614015161538432E-2</v>
      </c>
      <c r="H39" s="125">
        <f>(E39-I39)/I39</f>
        <v>-7.7292806346500778E-2</v>
      </c>
      <c r="I39" s="126">
        <v>6235.1210000000001</v>
      </c>
      <c r="J39" s="142">
        <v>66662.696170000025</v>
      </c>
      <c r="K39" s="483">
        <f t="shared" ref="K39:K42" si="10">I39/$I$43</f>
        <v>3.9175044732980384E-2</v>
      </c>
    </row>
    <row r="40" spans="1:11" ht="11.1" customHeight="1">
      <c r="A40" s="656"/>
      <c r="B40" s="657"/>
      <c r="C40" s="413" t="s">
        <v>6</v>
      </c>
      <c r="D40" s="122">
        <v>12763</v>
      </c>
      <c r="E40" s="123">
        <v>12153.561</v>
      </c>
      <c r="F40" s="122">
        <v>129606.75819000001</v>
      </c>
      <c r="G40" s="125">
        <f>E40/$E$43</f>
        <v>7.100928575475457E-2</v>
      </c>
      <c r="H40" s="125">
        <f t="shared" ref="H40:H42" si="11">(E40-I40)/I40</f>
        <v>-0.18669704427909981</v>
      </c>
      <c r="I40" s="126">
        <v>14943.461000000001</v>
      </c>
      <c r="J40" s="142">
        <v>159766.9039</v>
      </c>
      <c r="K40" s="483">
        <f t="shared" si="10"/>
        <v>9.388923697560124E-2</v>
      </c>
    </row>
    <row r="41" spans="1:11" ht="11.1" customHeight="1">
      <c r="A41" s="656"/>
      <c r="B41" s="657"/>
      <c r="C41" s="413" t="s">
        <v>7</v>
      </c>
      <c r="D41" s="122">
        <v>209908</v>
      </c>
      <c r="E41" s="123">
        <v>24902.2</v>
      </c>
      <c r="F41" s="122">
        <v>265570.90000000002</v>
      </c>
      <c r="G41" s="125">
        <f>E41/$E$43</f>
        <v>0.14549541782215511</v>
      </c>
      <c r="H41" s="125">
        <f t="shared" si="11"/>
        <v>3.6641412038964316E-2</v>
      </c>
      <c r="I41" s="126">
        <v>24022</v>
      </c>
      <c r="J41" s="142">
        <v>256828.6</v>
      </c>
      <c r="K41" s="483">
        <f t="shared" si="10"/>
        <v>0.15092937644283963</v>
      </c>
    </row>
    <row r="42" spans="1:11" ht="11.1" customHeight="1">
      <c r="A42" s="656"/>
      <c r="B42" s="657"/>
      <c r="C42" s="413" t="s">
        <v>112</v>
      </c>
      <c r="D42" s="122">
        <v>17</v>
      </c>
      <c r="E42" s="123">
        <v>405.32499999999999</v>
      </c>
      <c r="F42" s="122">
        <v>4322.6063599999998</v>
      </c>
      <c r="G42" s="125">
        <f>E42/$E$43</f>
        <v>2.3681815353167597E-3</v>
      </c>
      <c r="H42" s="125">
        <f t="shared" si="11"/>
        <v>8.6376769642292309E-2</v>
      </c>
      <c r="I42" s="126">
        <v>373.09800000000001</v>
      </c>
      <c r="J42" s="142">
        <v>3988.9496700000004</v>
      </c>
      <c r="K42" s="483">
        <f t="shared" si="10"/>
        <v>2.3441615390921064E-3</v>
      </c>
    </row>
    <row r="43" spans="1:11" ht="11.1" customHeight="1">
      <c r="A43" s="658"/>
      <c r="B43" s="659"/>
      <c r="C43" s="375" t="s">
        <v>0</v>
      </c>
      <c r="D43" s="376">
        <v>223145</v>
      </c>
      <c r="E43" s="377">
        <v>171154.53100000002</v>
      </c>
      <c r="F43" s="376">
        <v>1825311.7626800002</v>
      </c>
      <c r="G43" s="380">
        <f>SUM(G38:G42)</f>
        <v>0.99999999999999989</v>
      </c>
      <c r="H43" s="380">
        <f>(E43-I43)/I43</f>
        <v>7.5357865256709219E-2</v>
      </c>
      <c r="I43" s="381">
        <v>159160.533</v>
      </c>
      <c r="J43" s="392">
        <v>1701071.27599</v>
      </c>
      <c r="K43" s="484">
        <f>SUM(K38:K42)</f>
        <v>1</v>
      </c>
    </row>
    <row r="44" spans="1:11" ht="11.1" customHeight="1">
      <c r="A44" s="654" t="str">
        <f>'3.1'!E6</f>
        <v>Únor</v>
      </c>
      <c r="B44" s="655"/>
      <c r="C44" s="413" t="s">
        <v>4</v>
      </c>
      <c r="D44" s="127">
        <v>133</v>
      </c>
      <c r="E44" s="123">
        <v>111069.44899999999</v>
      </c>
      <c r="F44" s="127">
        <v>1184681.7131700001</v>
      </c>
      <c r="G44" s="129">
        <f>E44/$E$49</f>
        <v>0.7688853050931882</v>
      </c>
      <c r="H44" s="129">
        <f>(E44-I44)/I44</f>
        <v>0.22349349387280859</v>
      </c>
      <c r="I44" s="126">
        <v>90780.579999999987</v>
      </c>
      <c r="J44" s="143">
        <v>969590.61115999997</v>
      </c>
      <c r="K44" s="482">
        <f>I44/$I$49</f>
        <v>0.72285315179956167</v>
      </c>
    </row>
    <row r="45" spans="1:11" ht="11.1" customHeight="1">
      <c r="A45" s="656"/>
      <c r="B45" s="657"/>
      <c r="C45" s="413" t="s">
        <v>5</v>
      </c>
      <c r="D45" s="122">
        <v>323</v>
      </c>
      <c r="E45" s="123">
        <v>4687.6590000000006</v>
      </c>
      <c r="F45" s="122">
        <v>49998.984270000001</v>
      </c>
      <c r="G45" s="125">
        <f t="shared" ref="G45:G48" si="12">E45/$E$49</f>
        <v>3.245061673429054E-2</v>
      </c>
      <c r="H45" s="125">
        <f>(E45-I45)/I45</f>
        <v>7.2656035459703859E-3</v>
      </c>
      <c r="I45" s="126">
        <v>4653.8460000000005</v>
      </c>
      <c r="J45" s="142">
        <v>49725.614390000002</v>
      </c>
      <c r="K45" s="483">
        <f t="shared" ref="K45:K48" si="13">I45/$I$49</f>
        <v>3.7056904120790851E-2</v>
      </c>
    </row>
    <row r="46" spans="1:11" ht="11.1" customHeight="1">
      <c r="A46" s="656"/>
      <c r="B46" s="657"/>
      <c r="C46" s="413" t="s">
        <v>6</v>
      </c>
      <c r="D46" s="122">
        <v>12750</v>
      </c>
      <c r="E46" s="123">
        <v>9029.8180000000011</v>
      </c>
      <c r="F46" s="122">
        <v>96308.554279999997</v>
      </c>
      <c r="G46" s="125">
        <f t="shared" si="12"/>
        <v>6.2509487805831862E-2</v>
      </c>
      <c r="H46" s="125">
        <f t="shared" ref="H46:H48" si="14">(E46-I46)/I46</f>
        <v>-8.7652496704924227E-2</v>
      </c>
      <c r="I46" s="126">
        <v>9897.3449999999993</v>
      </c>
      <c r="J46" s="142">
        <v>105741.20849999999</v>
      </c>
      <c r="K46" s="483">
        <f t="shared" si="13"/>
        <v>7.8809003287901802E-2</v>
      </c>
    </row>
    <row r="47" spans="1:11" ht="11.1" customHeight="1">
      <c r="A47" s="656"/>
      <c r="B47" s="657"/>
      <c r="C47" s="413" t="s">
        <v>7</v>
      </c>
      <c r="D47" s="122">
        <v>209805</v>
      </c>
      <c r="E47" s="123">
        <v>19289.099999999999</v>
      </c>
      <c r="F47" s="122">
        <v>205739.1</v>
      </c>
      <c r="G47" s="125">
        <f t="shared" si="12"/>
        <v>0.13353001812832452</v>
      </c>
      <c r="H47" s="125">
        <f t="shared" si="14"/>
        <v>-3.1676547808494937E-2</v>
      </c>
      <c r="I47" s="126">
        <v>19920.099999999999</v>
      </c>
      <c r="J47" s="142">
        <v>212818.5</v>
      </c>
      <c r="K47" s="483">
        <f t="shared" si="13"/>
        <v>0.15861660136080258</v>
      </c>
    </row>
    <row r="48" spans="1:11" ht="11.1" customHeight="1">
      <c r="A48" s="656"/>
      <c r="B48" s="657"/>
      <c r="C48" s="413" t="s">
        <v>112</v>
      </c>
      <c r="D48" s="122">
        <v>17</v>
      </c>
      <c r="E48" s="123">
        <v>379.13299999999998</v>
      </c>
      <c r="F48" s="122">
        <v>4043.8767000000007</v>
      </c>
      <c r="G48" s="125">
        <f t="shared" si="12"/>
        <v>2.6245722383649865E-3</v>
      </c>
      <c r="H48" s="125">
        <f t="shared" si="14"/>
        <v>0.13307631386261401</v>
      </c>
      <c r="I48" s="126">
        <v>334.60500000000002</v>
      </c>
      <c r="J48" s="142">
        <v>3566.7463299999999</v>
      </c>
      <c r="K48" s="483">
        <f t="shared" si="13"/>
        <v>2.664339430943186E-3</v>
      </c>
    </row>
    <row r="49" spans="1:11" ht="11.1" customHeight="1">
      <c r="A49" s="658"/>
      <c r="B49" s="659"/>
      <c r="C49" s="375" t="s">
        <v>0</v>
      </c>
      <c r="D49" s="376">
        <v>223028</v>
      </c>
      <c r="E49" s="377">
        <v>144455.15899999999</v>
      </c>
      <c r="F49" s="376">
        <v>1540772.2284200001</v>
      </c>
      <c r="G49" s="380">
        <f>SUM(G44:G48)</f>
        <v>1.0000000000000002</v>
      </c>
      <c r="H49" s="380">
        <f t="shared" ref="H49" si="15">(E49-I49)/I49</f>
        <v>0.15024454543974947</v>
      </c>
      <c r="I49" s="381">
        <v>125586.47599999998</v>
      </c>
      <c r="J49" s="392">
        <v>1341442.68038</v>
      </c>
      <c r="K49" s="484">
        <f>SUM(K44:K48)</f>
        <v>1</v>
      </c>
    </row>
    <row r="50" spans="1:11" ht="11.1" customHeight="1">
      <c r="A50" s="660" t="str">
        <f>'3.1'!F6</f>
        <v>Březen</v>
      </c>
      <c r="B50" s="661"/>
      <c r="C50" s="412" t="s">
        <v>4</v>
      </c>
      <c r="D50" s="127">
        <v>133</v>
      </c>
      <c r="E50" s="279">
        <v>100440.22899999999</v>
      </c>
      <c r="F50" s="127">
        <v>1071100.95514</v>
      </c>
      <c r="G50" s="129">
        <f>E50/$E$55</f>
        <v>0.76566182699972973</v>
      </c>
      <c r="H50" s="129">
        <f>(E50-I50)/I50</f>
        <v>0.504910313078616</v>
      </c>
      <c r="I50" s="561">
        <v>66741.671000000002</v>
      </c>
      <c r="J50" s="143">
        <v>712213.98067000019</v>
      </c>
      <c r="K50" s="482">
        <f>I50/$I$55</f>
        <v>0.70595007723052794</v>
      </c>
    </row>
    <row r="51" spans="1:11" ht="11.1" customHeight="1">
      <c r="A51" s="660"/>
      <c r="B51" s="661"/>
      <c r="C51" s="413" t="s">
        <v>5</v>
      </c>
      <c r="D51" s="122">
        <v>316</v>
      </c>
      <c r="E51" s="123">
        <v>4605.6970000000001</v>
      </c>
      <c r="F51" s="122">
        <v>49130.110190000007</v>
      </c>
      <c r="G51" s="125">
        <f t="shared" ref="G51:G54" si="16">E51/$E$55</f>
        <v>3.5109501588523606E-2</v>
      </c>
      <c r="H51" s="125">
        <f t="shared" ref="H51:H54" si="17">(E51-I51)/I51</f>
        <v>9.8098919329004552E-2</v>
      </c>
      <c r="I51" s="126">
        <v>4194.2460000000001</v>
      </c>
      <c r="J51" s="142">
        <v>44489.12508999998</v>
      </c>
      <c r="K51" s="483">
        <f t="shared" ref="K51:K54" si="18">I51/$I$55</f>
        <v>4.4364011917289767E-2</v>
      </c>
    </row>
    <row r="52" spans="1:11" ht="11.1" customHeight="1">
      <c r="A52" s="660"/>
      <c r="B52" s="661"/>
      <c r="C52" s="413" t="s">
        <v>6</v>
      </c>
      <c r="D52" s="122">
        <v>12754</v>
      </c>
      <c r="E52" s="123">
        <v>8527.8559999999998</v>
      </c>
      <c r="F52" s="122">
        <v>90952.423740000013</v>
      </c>
      <c r="G52" s="125">
        <f t="shared" si="16"/>
        <v>6.5008352433670855E-2</v>
      </c>
      <c r="H52" s="125">
        <f t="shared" si="17"/>
        <v>0.10676145591425248</v>
      </c>
      <c r="I52" s="126">
        <v>7705.2340000000004</v>
      </c>
      <c r="J52" s="142">
        <v>82233.30101000001</v>
      </c>
      <c r="K52" s="483">
        <f t="shared" si="18"/>
        <v>8.150096417842595E-2</v>
      </c>
    </row>
    <row r="53" spans="1:11" ht="11.1" customHeight="1">
      <c r="A53" s="660"/>
      <c r="B53" s="661"/>
      <c r="C53" s="413" t="s">
        <v>7</v>
      </c>
      <c r="D53" s="122">
        <v>209748</v>
      </c>
      <c r="E53" s="123">
        <v>17232.2</v>
      </c>
      <c r="F53" s="122">
        <v>183822.4</v>
      </c>
      <c r="G53" s="125">
        <f t="shared" si="16"/>
        <v>0.13136208336626498</v>
      </c>
      <c r="H53" s="125">
        <f t="shared" si="17"/>
        <v>0.10700542832364376</v>
      </c>
      <c r="I53" s="126">
        <v>15566.5</v>
      </c>
      <c r="J53" s="142">
        <v>166134.79999999999</v>
      </c>
      <c r="K53" s="483">
        <f t="shared" si="18"/>
        <v>0.1646523335804555</v>
      </c>
    </row>
    <row r="54" spans="1:11" ht="11.1" customHeight="1">
      <c r="A54" s="660"/>
      <c r="B54" s="661"/>
      <c r="C54" s="413" t="s">
        <v>112</v>
      </c>
      <c r="D54" s="122">
        <v>17</v>
      </c>
      <c r="E54" s="123">
        <v>374.94600000000003</v>
      </c>
      <c r="F54" s="122">
        <v>3999.6841099999992</v>
      </c>
      <c r="G54" s="125">
        <f t="shared" si="16"/>
        <v>2.8582356118108882E-3</v>
      </c>
      <c r="H54" s="125">
        <f t="shared" si="17"/>
        <v>0.12266340099227808</v>
      </c>
      <c r="I54" s="126">
        <v>333.97899999999998</v>
      </c>
      <c r="J54" s="142">
        <v>3990.9350600000002</v>
      </c>
      <c r="K54" s="483">
        <f t="shared" si="18"/>
        <v>3.5326130933008028E-3</v>
      </c>
    </row>
    <row r="55" spans="1:11" ht="11.1" customHeight="1">
      <c r="A55" s="660"/>
      <c r="B55" s="661"/>
      <c r="C55" s="375" t="s">
        <v>0</v>
      </c>
      <c r="D55" s="376">
        <v>222968</v>
      </c>
      <c r="E55" s="377">
        <v>131180.92799999999</v>
      </c>
      <c r="F55" s="376">
        <v>1399005.5731799998</v>
      </c>
      <c r="G55" s="380">
        <f>SUM(G50:G54)</f>
        <v>1.0000000000000002</v>
      </c>
      <c r="H55" s="380">
        <f t="shared" ref="H55" si="19">(E55-I55)/I55</f>
        <v>0.3875467135483065</v>
      </c>
      <c r="I55" s="381">
        <v>94541.63</v>
      </c>
      <c r="J55" s="392">
        <v>1009062.1418300003</v>
      </c>
      <c r="K55" s="484">
        <f>SUM(K50:K54)</f>
        <v>0.99999999999999989</v>
      </c>
    </row>
    <row r="56" spans="1:11" ht="11.1" customHeight="1">
      <c r="A56" s="662" t="str">
        <f>'3.1'!G6</f>
        <v>I. čtvrtletí</v>
      </c>
      <c r="B56" s="663"/>
      <c r="C56" s="413" t="s">
        <v>4</v>
      </c>
      <c r="D56" s="122">
        <f>D50</f>
        <v>133</v>
      </c>
      <c r="E56" s="123">
        <f>E38+E44+E50</f>
        <v>339449.93199999997</v>
      </c>
      <c r="F56" s="122">
        <f>F38+F44+F50</f>
        <v>3620239.3961700005</v>
      </c>
      <c r="G56" s="125">
        <f>E56/$E$61</f>
        <v>0.75975170096342537</v>
      </c>
      <c r="H56" s="125">
        <f>(E56-I56)/I56</f>
        <v>0.25207869079896328</v>
      </c>
      <c r="I56" s="126">
        <f>I38+I44+I50</f>
        <v>271109.10399999999</v>
      </c>
      <c r="J56" s="142">
        <f>J38+J44+J50</f>
        <v>2895628.71808</v>
      </c>
      <c r="K56" s="483">
        <f>I56/$I$61</f>
        <v>0.71478308634496179</v>
      </c>
    </row>
    <row r="57" spans="1:11" ht="11.1" customHeight="1">
      <c r="A57" s="660"/>
      <c r="B57" s="661"/>
      <c r="C57" s="413" t="s">
        <v>5</v>
      </c>
      <c r="D57" s="122">
        <f>D51</f>
        <v>316</v>
      </c>
      <c r="E57" s="123">
        <f t="shared" ref="E57:F58" si="20">E39+E45+E51</f>
        <v>15046.547</v>
      </c>
      <c r="F57" s="122">
        <f t="shared" si="20"/>
        <v>160483.86472999997</v>
      </c>
      <c r="G57" s="125">
        <f t="shared" ref="G57:G60" si="21">E57/$E$61</f>
        <v>3.3676953798524034E-2</v>
      </c>
      <c r="H57" s="125">
        <f t="shared" ref="H57:H60" si="22">(E57-I57)/I57</f>
        <v>-2.4309144212177644E-3</v>
      </c>
      <c r="I57" s="126">
        <f t="shared" ref="I57:J57" si="23">I39+I45+I51</f>
        <v>15083.213</v>
      </c>
      <c r="J57" s="142">
        <f t="shared" si="23"/>
        <v>160877.43565</v>
      </c>
      <c r="K57" s="483">
        <f t="shared" ref="K57:K60" si="24">I57/$I$61</f>
        <v>3.9767109923901527E-2</v>
      </c>
    </row>
    <row r="58" spans="1:11" ht="11.1" customHeight="1">
      <c r="A58" s="660"/>
      <c r="B58" s="661"/>
      <c r="C58" s="413" t="s">
        <v>6</v>
      </c>
      <c r="D58" s="122">
        <f>D52</f>
        <v>12754</v>
      </c>
      <c r="E58" s="123">
        <f>E40+E46+E52</f>
        <v>29711.235000000001</v>
      </c>
      <c r="F58" s="122">
        <f t="shared" si="20"/>
        <v>316867.73621</v>
      </c>
      <c r="G58" s="125">
        <f t="shared" si="21"/>
        <v>6.649923656185637E-2</v>
      </c>
      <c r="H58" s="125">
        <f t="shared" si="22"/>
        <v>-8.7101380075732718E-2</v>
      </c>
      <c r="I58" s="126">
        <f>I40+I46+I52</f>
        <v>32546.04</v>
      </c>
      <c r="J58" s="142">
        <f t="shared" ref="J58" si="25">J40+J46+J52</f>
        <v>347741.41340999998</v>
      </c>
      <c r="K58" s="483">
        <f t="shared" si="24"/>
        <v>8.5808106685737059E-2</v>
      </c>
    </row>
    <row r="59" spans="1:11" ht="11.1" customHeight="1">
      <c r="A59" s="660"/>
      <c r="B59" s="661"/>
      <c r="C59" s="413" t="s">
        <v>7</v>
      </c>
      <c r="D59" s="122">
        <f>D53</f>
        <v>209748</v>
      </c>
      <c r="E59" s="123">
        <f t="shared" ref="E59:F60" si="26">E41+E47+E53</f>
        <v>61423.5</v>
      </c>
      <c r="F59" s="122">
        <f t="shared" si="26"/>
        <v>655132.4</v>
      </c>
      <c r="G59" s="125">
        <f t="shared" si="21"/>
        <v>0.13747714818846085</v>
      </c>
      <c r="H59" s="125">
        <f t="shared" si="22"/>
        <v>3.217854226111859E-2</v>
      </c>
      <c r="I59" s="126">
        <f t="shared" ref="I59:J59" si="27">I41+I47+I53</f>
        <v>59508.6</v>
      </c>
      <c r="J59" s="142">
        <f t="shared" si="27"/>
        <v>635781.89999999991</v>
      </c>
      <c r="K59" s="483">
        <f t="shared" si="24"/>
        <v>0.15689528733814781</v>
      </c>
    </row>
    <row r="60" spans="1:11" ht="11.1" customHeight="1">
      <c r="A60" s="660"/>
      <c r="B60" s="661"/>
      <c r="C60" s="413" t="s">
        <v>112</v>
      </c>
      <c r="D60" s="122">
        <f>D54</f>
        <v>17</v>
      </c>
      <c r="E60" s="123">
        <f>E42+E48+E54</f>
        <v>1159.404</v>
      </c>
      <c r="F60" s="122">
        <f t="shared" si="26"/>
        <v>12366.167170000001</v>
      </c>
      <c r="G60" s="125">
        <f t="shared" si="21"/>
        <v>2.5949604877334291E-3</v>
      </c>
      <c r="H60" s="125">
        <f t="shared" si="22"/>
        <v>0.11301145647136072</v>
      </c>
      <c r="I60" s="126">
        <f>I42+I48+I54</f>
        <v>1041.682</v>
      </c>
      <c r="J60" s="142">
        <f t="shared" ref="J60" si="28">J42+J48+J54</f>
        <v>11546.63106</v>
      </c>
      <c r="K60" s="483">
        <f t="shared" si="24"/>
        <v>2.7464097072520022E-3</v>
      </c>
    </row>
    <row r="61" spans="1:11" ht="11.1" customHeight="1">
      <c r="A61" s="660"/>
      <c r="B61" s="661"/>
      <c r="C61" s="375" t="s">
        <v>0</v>
      </c>
      <c r="D61" s="376">
        <f>SUM(D56:D60)</f>
        <v>222968</v>
      </c>
      <c r="E61" s="377">
        <f>SUM(E56:E60)</f>
        <v>446790.61799999996</v>
      </c>
      <c r="F61" s="376">
        <f>SUM(F56:F60)</f>
        <v>4765089.5642800014</v>
      </c>
      <c r="G61" s="380">
        <f>SUM(G56:G60)</f>
        <v>1</v>
      </c>
      <c r="H61" s="380">
        <f>(E61-I61)/I61</f>
        <v>0.17796994705132749</v>
      </c>
      <c r="I61" s="381">
        <f>SUM(I56:I60)</f>
        <v>379288.63899999991</v>
      </c>
      <c r="J61" s="392">
        <f>SUM(J56:J60)</f>
        <v>4051576.0981999999</v>
      </c>
      <c r="K61" s="484">
        <f>SUM(K56:K60)</f>
        <v>1.0000000000000002</v>
      </c>
    </row>
    <row r="62" spans="1:11" ht="15" customHeight="1">
      <c r="A62" s="121"/>
      <c r="B62" s="121"/>
      <c r="C62" s="121"/>
      <c r="D62" s="121"/>
      <c r="E62" s="121"/>
      <c r="F62" s="121"/>
      <c r="G62" s="121"/>
      <c r="H62" s="121"/>
      <c r="I62" s="121"/>
      <c r="J62" s="121"/>
      <c r="K62" s="121"/>
    </row>
    <row r="63" spans="1:11" ht="15" customHeight="1">
      <c r="A63" s="121"/>
      <c r="B63" s="121"/>
      <c r="C63" s="121"/>
      <c r="D63" s="121"/>
      <c r="E63" s="121"/>
      <c r="F63" s="121"/>
      <c r="G63" s="121"/>
      <c r="H63" s="121"/>
      <c r="I63" s="121"/>
      <c r="J63" s="121"/>
      <c r="K63" s="121"/>
    </row>
    <row r="64" spans="1:11" ht="15" customHeight="1">
      <c r="A64" s="121"/>
      <c r="B64" s="121"/>
      <c r="C64" s="121"/>
      <c r="D64" s="121"/>
      <c r="E64" s="121"/>
      <c r="F64" s="121"/>
      <c r="G64" s="121"/>
      <c r="H64" s="121"/>
      <c r="I64" s="121"/>
      <c r="J64" s="121"/>
      <c r="K64" s="121"/>
    </row>
    <row r="65" spans="1:11" ht="15" customHeight="1">
      <c r="A65" s="121"/>
      <c r="B65" s="121"/>
      <c r="C65" s="121"/>
      <c r="D65" s="121"/>
      <c r="E65" s="121"/>
      <c r="F65" s="121"/>
      <c r="G65" s="121"/>
      <c r="H65" s="121"/>
      <c r="I65" s="121"/>
      <c r="J65" s="121"/>
      <c r="K65" s="121"/>
    </row>
    <row r="66" spans="1:11" ht="15" customHeight="1">
      <c r="A66" s="121"/>
      <c r="B66" s="121"/>
      <c r="C66" s="121"/>
      <c r="D66" s="121"/>
      <c r="E66" s="121"/>
      <c r="F66" s="121"/>
      <c r="G66" s="121"/>
      <c r="H66" s="121"/>
      <c r="I66" s="121"/>
      <c r="J66" s="121"/>
      <c r="K66" s="121"/>
    </row>
    <row r="67" spans="1:11" ht="15" customHeight="1">
      <c r="A67" s="121"/>
      <c r="B67" s="121"/>
      <c r="C67" s="121"/>
      <c r="D67" s="121"/>
      <c r="E67" s="121"/>
      <c r="F67" s="121"/>
      <c r="G67" s="121"/>
      <c r="H67" s="121"/>
      <c r="I67" s="121"/>
      <c r="J67" s="121"/>
      <c r="K67" s="121"/>
    </row>
    <row r="68" spans="1:11" ht="15" customHeight="1">
      <c r="A68" s="121"/>
      <c r="B68" s="121"/>
      <c r="C68" s="121"/>
      <c r="D68" s="121"/>
      <c r="E68" s="121"/>
      <c r="F68" s="121"/>
      <c r="G68" s="121"/>
      <c r="H68" s="121"/>
      <c r="I68" s="121"/>
      <c r="J68" s="121"/>
      <c r="K68" s="121"/>
    </row>
    <row r="69" spans="1:11" ht="15" customHeight="1">
      <c r="A69" s="121"/>
      <c r="B69" s="121"/>
      <c r="C69" s="121"/>
      <c r="D69" s="121"/>
      <c r="E69" s="121"/>
      <c r="F69" s="121"/>
      <c r="G69" s="121"/>
      <c r="H69" s="121"/>
      <c r="I69" s="121"/>
      <c r="J69" s="121"/>
      <c r="K69" s="121"/>
    </row>
    <row r="70" spans="1:11" ht="15" customHeight="1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</row>
    <row r="71" spans="1:11" ht="15" customHeight="1">
      <c r="A71" s="121"/>
      <c r="B71" s="121"/>
      <c r="C71" s="121"/>
      <c r="D71" s="121"/>
      <c r="E71" s="121"/>
      <c r="F71" s="121"/>
      <c r="G71" s="121"/>
      <c r="H71" s="121"/>
      <c r="I71" s="121"/>
      <c r="J71" s="121"/>
      <c r="K71" s="121"/>
    </row>
    <row r="72" spans="1:11" ht="15" customHeight="1">
      <c r="A72" s="121"/>
      <c r="B72" s="121"/>
      <c r="C72" s="121"/>
      <c r="D72" s="121"/>
      <c r="E72" s="121"/>
      <c r="F72" s="121"/>
      <c r="G72" s="121"/>
      <c r="H72" s="121"/>
      <c r="I72" s="121"/>
      <c r="J72" s="121"/>
      <c r="K72" s="121"/>
    </row>
    <row r="73" spans="1:11" ht="15" customHeight="1">
      <c r="A73" s="121"/>
      <c r="B73" s="121"/>
      <c r="C73" s="121"/>
      <c r="D73" s="121"/>
      <c r="E73" s="121"/>
      <c r="F73" s="121"/>
      <c r="G73" s="121"/>
      <c r="H73" s="121"/>
      <c r="I73" s="121"/>
      <c r="J73" s="121"/>
      <c r="K73" s="121"/>
    </row>
    <row r="74" spans="1:11" ht="15" customHeight="1">
      <c r="A74" s="121"/>
      <c r="B74" s="121"/>
      <c r="C74" s="121"/>
      <c r="D74" s="121"/>
      <c r="E74" s="121"/>
      <c r="F74" s="121"/>
      <c r="G74" s="121"/>
      <c r="H74" s="121"/>
      <c r="I74" s="121"/>
      <c r="J74" s="121"/>
      <c r="K74" s="121"/>
    </row>
    <row r="75" spans="1:11" ht="15" customHeight="1">
      <c r="A75" s="121"/>
      <c r="B75" s="121"/>
      <c r="C75" s="121"/>
      <c r="D75" s="121"/>
      <c r="E75" s="121"/>
      <c r="F75" s="121"/>
      <c r="G75" s="121"/>
      <c r="H75" s="121"/>
      <c r="I75" s="121"/>
      <c r="J75" s="121"/>
      <c r="K75" s="121"/>
    </row>
    <row r="76" spans="1:11" ht="15" customHeight="1">
      <c r="A76" s="121"/>
      <c r="B76" s="121"/>
      <c r="C76" s="121"/>
      <c r="D76" s="121"/>
      <c r="E76" s="121"/>
      <c r="F76" s="121"/>
      <c r="G76" s="121"/>
      <c r="H76" s="121"/>
      <c r="I76" s="121"/>
      <c r="J76" s="121"/>
      <c r="K76" s="121"/>
    </row>
    <row r="77" spans="1:11" ht="15" customHeight="1">
      <c r="A77" s="121"/>
      <c r="B77" s="121"/>
      <c r="C77" s="121"/>
      <c r="D77" s="121"/>
      <c r="E77" s="121"/>
      <c r="F77" s="121"/>
      <c r="G77" s="121"/>
      <c r="H77" s="121"/>
      <c r="I77" s="121"/>
      <c r="J77" s="121"/>
      <c r="K77" s="121"/>
    </row>
    <row r="78" spans="1:11" ht="15" customHeight="1">
      <c r="A78" s="121"/>
      <c r="B78" s="121"/>
      <c r="C78" s="121"/>
      <c r="D78" s="121"/>
      <c r="E78" s="121"/>
      <c r="F78" s="121"/>
      <c r="G78" s="121"/>
      <c r="H78" s="121"/>
      <c r="I78" s="121"/>
      <c r="J78" s="121"/>
      <c r="K78" s="121"/>
    </row>
    <row r="79" spans="1:11" ht="15" customHeight="1">
      <c r="A79" s="121"/>
      <c r="B79" s="121"/>
      <c r="C79" s="121"/>
      <c r="D79" s="121"/>
      <c r="E79" s="121"/>
      <c r="F79" s="121"/>
      <c r="G79" s="121"/>
      <c r="H79" s="121"/>
      <c r="I79" s="121"/>
      <c r="J79" s="121"/>
      <c r="K79" s="121"/>
    </row>
    <row r="80" spans="1:11" ht="15" customHeight="1">
      <c r="A80" s="121"/>
      <c r="B80" s="121"/>
      <c r="C80" s="121"/>
      <c r="D80" s="121"/>
      <c r="E80" s="121"/>
      <c r="F80" s="121"/>
      <c r="G80" s="121"/>
      <c r="H80" s="121"/>
      <c r="I80" s="121"/>
      <c r="J80" s="121"/>
      <c r="K80" s="121"/>
    </row>
    <row r="81" spans="1:11" ht="15" customHeight="1">
      <c r="A81" s="121"/>
      <c r="B81" s="121"/>
      <c r="C81" s="121"/>
      <c r="D81" s="121"/>
      <c r="E81" s="121"/>
      <c r="F81" s="121"/>
      <c r="G81" s="121"/>
      <c r="H81" s="121"/>
      <c r="I81" s="121"/>
      <c r="J81" s="121"/>
      <c r="K81" s="121"/>
    </row>
    <row r="82" spans="1:11" ht="15" customHeight="1">
      <c r="A82" s="121"/>
      <c r="B82" s="121"/>
      <c r="C82" s="121"/>
      <c r="D82" s="121"/>
      <c r="E82" s="121"/>
      <c r="F82" s="121"/>
      <c r="G82" s="121"/>
      <c r="H82" s="121"/>
      <c r="I82" s="121"/>
      <c r="J82" s="121"/>
      <c r="K82" s="121"/>
    </row>
    <row r="83" spans="1:11" ht="15" customHeight="1">
      <c r="A83" s="121"/>
      <c r="B83" s="121"/>
      <c r="C83" s="121"/>
      <c r="D83" s="121"/>
      <c r="E83" s="121"/>
      <c r="F83" s="121"/>
      <c r="G83" s="121"/>
      <c r="H83" s="121"/>
      <c r="I83" s="121"/>
      <c r="J83" s="121"/>
      <c r="K83" s="121"/>
    </row>
    <row r="84" spans="1:11" ht="15" customHeight="1">
      <c r="A84" s="121"/>
      <c r="B84" s="121"/>
      <c r="C84" s="121"/>
      <c r="D84" s="121"/>
      <c r="E84" s="121"/>
      <c r="F84" s="121"/>
      <c r="G84" s="121"/>
      <c r="H84" s="121"/>
      <c r="I84" s="121"/>
      <c r="J84" s="121"/>
      <c r="K84" s="121"/>
    </row>
    <row r="85" spans="1:11" ht="15" customHeight="1">
      <c r="A85" s="121"/>
      <c r="B85" s="121"/>
      <c r="C85" s="121"/>
      <c r="D85" s="121"/>
      <c r="E85" s="121"/>
      <c r="F85" s="121"/>
      <c r="G85" s="121"/>
      <c r="H85" s="121"/>
      <c r="I85" s="121"/>
      <c r="J85" s="121"/>
      <c r="K85" s="121"/>
    </row>
    <row r="86" spans="1:11" ht="15" customHeight="1">
      <c r="A86" s="121"/>
      <c r="B86" s="121"/>
      <c r="C86" s="121"/>
      <c r="D86" s="121"/>
      <c r="E86" s="121"/>
      <c r="F86" s="121"/>
      <c r="G86" s="121"/>
      <c r="H86" s="121"/>
      <c r="I86" s="121"/>
      <c r="J86" s="121"/>
      <c r="K86" s="121"/>
    </row>
    <row r="87" spans="1:11" ht="15" customHeight="1">
      <c r="A87" s="121"/>
      <c r="B87" s="121"/>
      <c r="C87" s="121"/>
      <c r="D87" s="121"/>
      <c r="E87" s="121"/>
      <c r="F87" s="121"/>
      <c r="G87" s="121"/>
      <c r="H87" s="121"/>
      <c r="I87" s="121"/>
      <c r="J87" s="121"/>
      <c r="K87" s="121"/>
    </row>
    <row r="88" spans="1:11" ht="15" customHeight="1">
      <c r="A88" s="121"/>
      <c r="B88" s="121"/>
      <c r="C88" s="121"/>
      <c r="D88" s="121"/>
      <c r="E88" s="121"/>
      <c r="F88" s="121"/>
      <c r="G88" s="121"/>
      <c r="H88" s="121"/>
      <c r="I88" s="121"/>
      <c r="J88" s="121"/>
      <c r="K88" s="121"/>
    </row>
    <row r="89" spans="1:11" ht="15" customHeight="1">
      <c r="A89" s="121"/>
      <c r="B89" s="121"/>
      <c r="C89" s="121"/>
      <c r="D89" s="121"/>
      <c r="E89" s="121"/>
      <c r="F89" s="121"/>
      <c r="G89" s="121"/>
      <c r="H89" s="121"/>
      <c r="I89" s="121"/>
      <c r="J89" s="121"/>
      <c r="K89" s="121"/>
    </row>
    <row r="90" spans="1:11" ht="15" customHeight="1">
      <c r="A90" s="121"/>
      <c r="B90" s="121"/>
      <c r="C90" s="121"/>
      <c r="D90" s="121"/>
      <c r="E90" s="121"/>
      <c r="F90" s="121"/>
      <c r="G90" s="121"/>
      <c r="H90" s="121"/>
      <c r="I90" s="121"/>
      <c r="J90" s="121"/>
      <c r="K90" s="121"/>
    </row>
    <row r="91" spans="1:11" ht="15" customHeight="1">
      <c r="A91" s="121"/>
      <c r="B91" s="121"/>
      <c r="C91" s="121"/>
      <c r="D91" s="121"/>
      <c r="E91" s="121"/>
      <c r="F91" s="121"/>
      <c r="G91" s="121"/>
      <c r="H91" s="121"/>
      <c r="I91" s="121"/>
      <c r="J91" s="121"/>
      <c r="K91" s="121"/>
    </row>
    <row r="92" spans="1:11" ht="15" customHeight="1">
      <c r="A92" s="121"/>
      <c r="B92" s="121"/>
      <c r="C92" s="121"/>
      <c r="D92" s="121"/>
      <c r="E92" s="121"/>
      <c r="F92" s="121"/>
      <c r="G92" s="121"/>
      <c r="H92" s="121"/>
      <c r="I92" s="121"/>
      <c r="J92" s="121"/>
      <c r="K92" s="121"/>
    </row>
    <row r="93" spans="1:11" ht="15" customHeight="1">
      <c r="A93" s="121"/>
      <c r="B93" s="121"/>
      <c r="C93" s="121"/>
      <c r="D93" s="121"/>
      <c r="E93" s="121"/>
      <c r="F93" s="121"/>
      <c r="G93" s="121"/>
      <c r="H93" s="121"/>
      <c r="I93" s="121"/>
      <c r="J93" s="121"/>
      <c r="K93" s="121"/>
    </row>
    <row r="94" spans="1:11" ht="15" customHeight="1">
      <c r="A94" s="121"/>
      <c r="B94" s="121"/>
      <c r="C94" s="121"/>
      <c r="D94" s="121"/>
      <c r="E94" s="121"/>
      <c r="F94" s="121"/>
      <c r="G94" s="121"/>
      <c r="H94" s="121"/>
      <c r="I94" s="121"/>
      <c r="J94" s="121"/>
      <c r="K94" s="121"/>
    </row>
    <row r="95" spans="1:11" ht="15" customHeight="1">
      <c r="A95" s="121"/>
      <c r="B95" s="121"/>
      <c r="C95" s="121"/>
      <c r="D95" s="121"/>
      <c r="E95" s="121"/>
      <c r="F95" s="121"/>
      <c r="G95" s="121"/>
      <c r="H95" s="121"/>
      <c r="I95" s="121"/>
      <c r="J95" s="121"/>
      <c r="K95" s="121"/>
    </row>
    <row r="96" spans="1:11" ht="15" customHeight="1">
      <c r="A96" s="121"/>
      <c r="B96" s="121"/>
      <c r="C96" s="121"/>
      <c r="D96" s="121"/>
      <c r="E96" s="121"/>
      <c r="F96" s="121"/>
      <c r="G96" s="121"/>
      <c r="H96" s="121"/>
      <c r="I96" s="121"/>
      <c r="J96" s="121"/>
      <c r="K96" s="121"/>
    </row>
    <row r="97" spans="1:11" ht="15" customHeight="1">
      <c r="A97" s="121"/>
      <c r="B97" s="121"/>
      <c r="C97" s="121"/>
      <c r="D97" s="121"/>
      <c r="E97" s="121"/>
      <c r="F97" s="121"/>
      <c r="G97" s="121"/>
      <c r="H97" s="121"/>
      <c r="I97" s="121"/>
      <c r="J97" s="121"/>
      <c r="K97" s="121"/>
    </row>
    <row r="98" spans="1:11" ht="15" customHeight="1">
      <c r="A98" s="121"/>
      <c r="B98" s="121"/>
      <c r="C98" s="121"/>
      <c r="D98" s="121"/>
      <c r="E98" s="121"/>
      <c r="F98" s="121"/>
      <c r="G98" s="121"/>
      <c r="H98" s="121"/>
      <c r="I98" s="121"/>
      <c r="J98" s="121"/>
      <c r="K98" s="121"/>
    </row>
    <row r="99" spans="1:11" ht="15" customHeight="1">
      <c r="A99" s="121"/>
      <c r="B99" s="121"/>
      <c r="C99" s="121"/>
      <c r="D99" s="121"/>
      <c r="E99" s="121"/>
      <c r="F99" s="121"/>
      <c r="G99" s="121"/>
      <c r="H99" s="121"/>
      <c r="I99" s="121"/>
      <c r="J99" s="121"/>
      <c r="K99" s="121"/>
    </row>
    <row r="100" spans="1:11" ht="15" customHeight="1">
      <c r="A100" s="121"/>
      <c r="B100" s="121"/>
      <c r="C100" s="121"/>
      <c r="D100" s="121"/>
      <c r="E100" s="121"/>
      <c r="F100" s="121"/>
      <c r="G100" s="121"/>
      <c r="H100" s="121"/>
      <c r="I100" s="121"/>
      <c r="J100" s="121"/>
      <c r="K100" s="121"/>
    </row>
    <row r="101" spans="1:11" ht="15" customHeight="1">
      <c r="A101" s="121"/>
      <c r="B101" s="121"/>
      <c r="C101" s="121"/>
      <c r="D101" s="121"/>
      <c r="E101" s="121"/>
      <c r="F101" s="121"/>
      <c r="G101" s="121"/>
      <c r="H101" s="121"/>
      <c r="I101" s="121"/>
      <c r="J101" s="121"/>
      <c r="K101" s="121"/>
    </row>
    <row r="102" spans="1:11" ht="15" customHeight="1">
      <c r="A102" s="121"/>
      <c r="B102" s="121"/>
      <c r="C102" s="121"/>
      <c r="D102" s="121"/>
      <c r="E102" s="121"/>
      <c r="F102" s="121"/>
      <c r="G102" s="121"/>
      <c r="H102" s="121"/>
      <c r="I102" s="121"/>
      <c r="J102" s="121"/>
      <c r="K102" s="121"/>
    </row>
    <row r="103" spans="1:11" ht="15" customHeight="1"/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30">
    <mergeCell ref="A38:B43"/>
    <mergeCell ref="A44:B49"/>
    <mergeCell ref="A50:B55"/>
    <mergeCell ref="A56:B61"/>
    <mergeCell ref="A26:B31"/>
    <mergeCell ref="A33:D33"/>
    <mergeCell ref="I34:K34"/>
    <mergeCell ref="H35:H37"/>
    <mergeCell ref="D36:D37"/>
    <mergeCell ref="A37:B37"/>
    <mergeCell ref="E34:G34"/>
    <mergeCell ref="E35:F36"/>
    <mergeCell ref="I35:J36"/>
    <mergeCell ref="G35:G36"/>
    <mergeCell ref="K35:K36"/>
    <mergeCell ref="A1:K1"/>
    <mergeCell ref="A2:C2"/>
    <mergeCell ref="A8:B13"/>
    <mergeCell ref="A14:B19"/>
    <mergeCell ref="A20:B25"/>
    <mergeCell ref="K5:K6"/>
    <mergeCell ref="H5:H7"/>
    <mergeCell ref="A3:D3"/>
    <mergeCell ref="E4:G4"/>
    <mergeCell ref="I4:K4"/>
    <mergeCell ref="D6:D7"/>
    <mergeCell ref="A7:B7"/>
    <mergeCell ref="E5:F6"/>
    <mergeCell ref="I5:J6"/>
    <mergeCell ref="G5:G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1 H61" formula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9"/>
  <dimension ref="A1:T119"/>
  <sheetViews>
    <sheetView showGridLines="0" zoomScaleNormal="100" zoomScaleSheetLayoutView="100" workbookViewId="0">
      <selection sqref="A1:K1"/>
    </sheetView>
  </sheetViews>
  <sheetFormatPr defaultColWidth="9.140625" defaultRowHeight="12.75"/>
  <cols>
    <col min="1" max="1" width="9.42578125" style="241" customWidth="1"/>
    <col min="2" max="2" width="3.85546875" style="241" customWidth="1"/>
    <col min="3" max="11" width="9.5703125" style="241" customWidth="1"/>
    <col min="12" max="13" width="9.140625" style="241"/>
    <col min="14" max="14" width="11.140625" style="241" customWidth="1"/>
    <col min="15" max="16384" width="9.140625" style="241"/>
  </cols>
  <sheetData>
    <row r="1" spans="1:16" s="253" customFormat="1" ht="15.75">
      <c r="A1" s="686" t="s">
        <v>268</v>
      </c>
      <c r="B1" s="686"/>
      <c r="C1" s="686"/>
      <c r="D1" s="686"/>
      <c r="E1" s="686"/>
      <c r="F1" s="686"/>
      <c r="G1" s="686"/>
      <c r="H1" s="686"/>
      <c r="I1" s="686"/>
      <c r="J1" s="686"/>
      <c r="K1" s="686"/>
    </row>
    <row r="2" spans="1:16" ht="6" customHeight="1">
      <c r="A2" s="664"/>
      <c r="B2" s="664"/>
      <c r="C2" s="664"/>
      <c r="D2" s="243"/>
      <c r="E2" s="243"/>
      <c r="F2" s="244"/>
      <c r="G2" s="245"/>
      <c r="H2" s="245"/>
      <c r="I2" s="245"/>
      <c r="J2" s="103"/>
      <c r="K2" s="103"/>
    </row>
    <row r="3" spans="1:16" ht="12.95" customHeight="1">
      <c r="A3" s="691" t="s">
        <v>50</v>
      </c>
      <c r="B3" s="691"/>
      <c r="C3" s="691"/>
      <c r="D3" s="692"/>
      <c r="E3" s="478"/>
      <c r="F3" s="479"/>
      <c r="G3" s="330"/>
      <c r="H3" s="331"/>
      <c r="I3" s="479"/>
      <c r="J3" s="480"/>
      <c r="K3" s="480"/>
    </row>
    <row r="4" spans="1:16" ht="24.95" customHeight="1">
      <c r="A4" s="332"/>
      <c r="B4" s="332"/>
      <c r="C4" s="332"/>
      <c r="D4" s="320"/>
      <c r="E4" s="672">
        <f>'3.1'!D4</f>
        <v>2020</v>
      </c>
      <c r="F4" s="673"/>
      <c r="G4" s="674"/>
      <c r="H4" s="333"/>
      <c r="I4" s="675">
        <f>E4-1</f>
        <v>2019</v>
      </c>
      <c r="J4" s="676"/>
      <c r="K4" s="676"/>
    </row>
    <row r="5" spans="1:16" ht="24.95" customHeight="1">
      <c r="A5" s="481"/>
      <c r="B5" s="334"/>
      <c r="C5" s="335"/>
      <c r="D5" s="336"/>
      <c r="E5" s="667" t="s">
        <v>67</v>
      </c>
      <c r="F5" s="668"/>
      <c r="G5" s="716" t="s">
        <v>37</v>
      </c>
      <c r="H5" s="709" t="s">
        <v>299</v>
      </c>
      <c r="I5" s="665" t="s">
        <v>67</v>
      </c>
      <c r="J5" s="711"/>
      <c r="K5" s="680" t="s">
        <v>37</v>
      </c>
    </row>
    <row r="6" spans="1:16" ht="24.95" customHeight="1">
      <c r="A6" s="481"/>
      <c r="B6" s="337"/>
      <c r="C6" s="337"/>
      <c r="D6" s="693" t="s">
        <v>226</v>
      </c>
      <c r="E6" s="667"/>
      <c r="F6" s="669"/>
      <c r="G6" s="650"/>
      <c r="H6" s="709"/>
      <c r="I6" s="665"/>
      <c r="J6" s="712"/>
      <c r="K6" s="681"/>
    </row>
    <row r="7" spans="1:16" ht="15" customHeight="1">
      <c r="A7" s="708" t="s">
        <v>225</v>
      </c>
      <c r="B7" s="708"/>
      <c r="C7" s="417" t="s">
        <v>252</v>
      </c>
      <c r="D7" s="694"/>
      <c r="E7" s="416" t="s">
        <v>294</v>
      </c>
      <c r="F7" s="414" t="s">
        <v>289</v>
      </c>
      <c r="G7" s="415" t="s">
        <v>295</v>
      </c>
      <c r="H7" s="710"/>
      <c r="I7" s="338" t="s">
        <v>296</v>
      </c>
      <c r="J7" s="339" t="s">
        <v>289</v>
      </c>
      <c r="K7" s="338" t="s">
        <v>295</v>
      </c>
    </row>
    <row r="8" spans="1:16" ht="11.1" customHeight="1">
      <c r="A8" s="654" t="str">
        <f>'3.1'!D6</f>
        <v>Leden</v>
      </c>
      <c r="B8" s="655"/>
      <c r="C8" s="413" t="s">
        <v>4</v>
      </c>
      <c r="D8" s="127">
        <v>96</v>
      </c>
      <c r="E8" s="123">
        <v>13252.081</v>
      </c>
      <c r="F8" s="127">
        <v>141361.72795000003</v>
      </c>
      <c r="G8" s="129">
        <f>E8/$E$13</f>
        <v>0.26913431238491703</v>
      </c>
      <c r="H8" s="129">
        <f>(E8-I8)/I8</f>
        <v>-8.5374667065421059E-2</v>
      </c>
      <c r="I8" s="126">
        <v>14489.081509999998</v>
      </c>
      <c r="J8" s="143">
        <v>154929.257228</v>
      </c>
      <c r="K8" s="482">
        <f>I8/$I$13</f>
        <v>0.27083416046341524</v>
      </c>
    </row>
    <row r="9" spans="1:16" ht="11.1" customHeight="1">
      <c r="A9" s="656"/>
      <c r="B9" s="657"/>
      <c r="C9" s="413" t="s">
        <v>5</v>
      </c>
      <c r="D9" s="122">
        <v>330</v>
      </c>
      <c r="E9" s="123">
        <v>6164.7690000000002</v>
      </c>
      <c r="F9" s="122">
        <v>65768.319350000034</v>
      </c>
      <c r="G9" s="125">
        <f>E9/$E$13</f>
        <v>0.12519926989782607</v>
      </c>
      <c r="H9" s="125">
        <f>(E9-I9)/I9</f>
        <v>-8.8314313230542063E-2</v>
      </c>
      <c r="I9" s="126">
        <v>6761.9455799999996</v>
      </c>
      <c r="J9" s="142">
        <v>72307.565360000008</v>
      </c>
      <c r="K9" s="483">
        <f>I9/$I$13</f>
        <v>0.12639626970105999</v>
      </c>
      <c r="L9" s="247"/>
      <c r="N9" s="247"/>
      <c r="O9" s="247"/>
      <c r="P9" s="247"/>
    </row>
    <row r="10" spans="1:16" ht="11.1" customHeight="1">
      <c r="A10" s="656"/>
      <c r="B10" s="657"/>
      <c r="C10" s="413" t="s">
        <v>6</v>
      </c>
      <c r="D10" s="122">
        <v>10843</v>
      </c>
      <c r="E10" s="123">
        <v>11230.384840000001</v>
      </c>
      <c r="F10" s="122">
        <v>119797.92926999999</v>
      </c>
      <c r="G10" s="125">
        <f>E10/$E$13</f>
        <v>0.22807602079487718</v>
      </c>
      <c r="H10" s="125">
        <f t="shared" ref="H10:H12" si="0">(E10-I10)/I10</f>
        <v>-0.1750306656414409</v>
      </c>
      <c r="I10" s="126">
        <v>13613.09369</v>
      </c>
      <c r="J10" s="142">
        <v>145561.60454999999</v>
      </c>
      <c r="K10" s="483">
        <f>I10/$I$13</f>
        <v>0.25445993925124699</v>
      </c>
      <c r="L10" s="247"/>
      <c r="N10" s="247"/>
      <c r="O10" s="247"/>
      <c r="P10" s="247"/>
    </row>
    <row r="11" spans="1:16" ht="11.1" customHeight="1">
      <c r="A11" s="656"/>
      <c r="B11" s="657"/>
      <c r="C11" s="413" t="s">
        <v>7</v>
      </c>
      <c r="D11" s="122">
        <v>108884</v>
      </c>
      <c r="E11" s="123">
        <v>18398.613310000001</v>
      </c>
      <c r="F11" s="122">
        <v>196246.55199000001</v>
      </c>
      <c r="G11" s="125">
        <f>E11/$E$13</f>
        <v>0.37365438243418769</v>
      </c>
      <c r="H11" s="125">
        <f t="shared" si="0"/>
        <v>-2.7217795546615026E-3</v>
      </c>
      <c r="I11" s="126">
        <v>18448.826949999999</v>
      </c>
      <c r="J11" s="142">
        <v>197264.75506</v>
      </c>
      <c r="K11" s="483">
        <f>I11/$I$13</f>
        <v>0.34485088341104103</v>
      </c>
      <c r="L11" s="247"/>
      <c r="N11" s="247"/>
      <c r="O11" s="247"/>
      <c r="P11" s="247"/>
    </row>
    <row r="12" spans="1:16" ht="11.1" customHeight="1">
      <c r="A12" s="656"/>
      <c r="B12" s="657"/>
      <c r="C12" s="413" t="s">
        <v>112</v>
      </c>
      <c r="D12" s="122">
        <v>13</v>
      </c>
      <c r="E12" s="123">
        <v>193.80799999999999</v>
      </c>
      <c r="F12" s="122">
        <v>2067.8325500000001</v>
      </c>
      <c r="G12" s="125">
        <f>E12/$E$13</f>
        <v>3.9360144881921567E-3</v>
      </c>
      <c r="H12" s="125">
        <f t="shared" si="0"/>
        <v>4.7406991072007562E-2</v>
      </c>
      <c r="I12" s="126">
        <v>185.036</v>
      </c>
      <c r="J12" s="142">
        <v>1978.95814</v>
      </c>
      <c r="K12" s="483">
        <f>I12/$I$13</f>
        <v>3.4587471732366913E-3</v>
      </c>
      <c r="L12" s="247"/>
      <c r="N12" s="247"/>
      <c r="O12" s="247"/>
      <c r="P12" s="247"/>
    </row>
    <row r="13" spans="1:16" ht="11.1" customHeight="1">
      <c r="A13" s="658"/>
      <c r="B13" s="659"/>
      <c r="C13" s="375" t="s">
        <v>0</v>
      </c>
      <c r="D13" s="376">
        <v>120166</v>
      </c>
      <c r="E13" s="377">
        <v>49239.656149999995</v>
      </c>
      <c r="F13" s="376">
        <v>525242.36111000006</v>
      </c>
      <c r="G13" s="380">
        <f>SUM(G8:G12)</f>
        <v>1.0000000000000002</v>
      </c>
      <c r="H13" s="380">
        <f>(E13-I13)/I13</f>
        <v>-7.9597907866798115E-2</v>
      </c>
      <c r="I13" s="381">
        <v>53497.98373</v>
      </c>
      <c r="J13" s="392">
        <v>572042.14033800003</v>
      </c>
      <c r="K13" s="484">
        <f>SUM(K8:K12)</f>
        <v>0.99999999999999989</v>
      </c>
      <c r="L13" s="247"/>
    </row>
    <row r="14" spans="1:16" ht="11.1" customHeight="1">
      <c r="A14" s="660" t="str">
        <f>'3.1'!E6</f>
        <v>Únor</v>
      </c>
      <c r="B14" s="661"/>
      <c r="C14" s="413" t="s">
        <v>4</v>
      </c>
      <c r="D14" s="127">
        <v>97</v>
      </c>
      <c r="E14" s="123">
        <v>11657.362590000001</v>
      </c>
      <c r="F14" s="127">
        <v>124359.25476000004</v>
      </c>
      <c r="G14" s="129">
        <f>E14/$E$19</f>
        <v>0.29674903326782193</v>
      </c>
      <c r="H14" s="129">
        <f>(E14-I14)/I14</f>
        <v>-6.3751093696000549E-3</v>
      </c>
      <c r="I14" s="126">
        <v>11732.156370000001</v>
      </c>
      <c r="J14" s="143">
        <v>125366.76340999999</v>
      </c>
      <c r="K14" s="482">
        <f>I14/$I$19</f>
        <v>0.28506856628915817</v>
      </c>
      <c r="L14" s="247"/>
      <c r="M14" s="247"/>
    </row>
    <row r="15" spans="1:16" ht="11.1" customHeight="1">
      <c r="A15" s="660"/>
      <c r="B15" s="661"/>
      <c r="C15" s="413" t="s">
        <v>5</v>
      </c>
      <c r="D15" s="122">
        <v>329</v>
      </c>
      <c r="E15" s="123">
        <v>4737.8181599999998</v>
      </c>
      <c r="F15" s="122">
        <v>50545.27323999998</v>
      </c>
      <c r="G15" s="125">
        <f>E15/$E$19</f>
        <v>0.12060557848520441</v>
      </c>
      <c r="H15" s="125">
        <f>(E15-I15)/I15</f>
        <v>-4.3861592551734059E-2</v>
      </c>
      <c r="I15" s="126">
        <v>4955.1593399999992</v>
      </c>
      <c r="J15" s="142">
        <v>52953.178940000013</v>
      </c>
      <c r="K15" s="483">
        <f>I15/$I$19</f>
        <v>0.12040072807077076</v>
      </c>
      <c r="L15" s="248"/>
      <c r="M15" s="247"/>
    </row>
    <row r="16" spans="1:16" ht="11.1" customHeight="1">
      <c r="A16" s="660"/>
      <c r="B16" s="661"/>
      <c r="C16" s="413" t="s">
        <v>6</v>
      </c>
      <c r="D16" s="122">
        <v>10888</v>
      </c>
      <c r="E16" s="123">
        <v>8410.7342900000003</v>
      </c>
      <c r="F16" s="122">
        <v>89725.917409999995</v>
      </c>
      <c r="G16" s="125">
        <f>E16/$E$19</f>
        <v>0.21410308295386227</v>
      </c>
      <c r="H16" s="125">
        <f t="shared" ref="H16:H19" si="1">(E16-I16)/I16</f>
        <v>-7.746583360102767E-2</v>
      </c>
      <c r="I16" s="126">
        <v>9116.9894800000002</v>
      </c>
      <c r="J16" s="142">
        <v>97423.04561999999</v>
      </c>
      <c r="K16" s="483">
        <f>I16/$I$19</f>
        <v>0.22152510058446637</v>
      </c>
      <c r="L16" s="247"/>
      <c r="M16" s="247"/>
      <c r="N16" s="247"/>
      <c r="O16" s="247"/>
    </row>
    <row r="17" spans="1:20" ht="11.1" customHeight="1">
      <c r="A17" s="660"/>
      <c r="B17" s="661"/>
      <c r="C17" s="413" t="s">
        <v>7</v>
      </c>
      <c r="D17" s="122">
        <v>108838</v>
      </c>
      <c r="E17" s="123">
        <v>14276.9079</v>
      </c>
      <c r="F17" s="122">
        <v>152296.88271000001</v>
      </c>
      <c r="G17" s="125">
        <f>E17/$E$19</f>
        <v>0.36343200142140636</v>
      </c>
      <c r="H17" s="125">
        <f t="shared" si="1"/>
        <v>-5.9384317070669781E-2</v>
      </c>
      <c r="I17" s="126">
        <v>15178.25841</v>
      </c>
      <c r="J17" s="142">
        <v>162181.72102</v>
      </c>
      <c r="K17" s="483">
        <f>I17/$I$19</f>
        <v>0.36880213894601011</v>
      </c>
      <c r="L17" s="247"/>
      <c r="M17" s="247"/>
      <c r="N17" s="247"/>
      <c r="O17" s="247"/>
    </row>
    <row r="18" spans="1:20" ht="11.1" customHeight="1">
      <c r="A18" s="660"/>
      <c r="B18" s="661"/>
      <c r="C18" s="413" t="s">
        <v>112</v>
      </c>
      <c r="D18" s="122">
        <v>13</v>
      </c>
      <c r="E18" s="123">
        <v>200.751</v>
      </c>
      <c r="F18" s="122">
        <v>2142.1784600000001</v>
      </c>
      <c r="G18" s="125">
        <f>E18/$E$19</f>
        <v>5.1103038717052133E-3</v>
      </c>
      <c r="H18" s="125">
        <f t="shared" si="1"/>
        <v>0.16043723554301831</v>
      </c>
      <c r="I18" s="126">
        <v>172.99600000000001</v>
      </c>
      <c r="J18" s="142">
        <v>1849.4365399999999</v>
      </c>
      <c r="K18" s="483">
        <f>I18/$I$19</f>
        <v>4.2034661095945837E-3</v>
      </c>
      <c r="L18" s="247"/>
      <c r="M18" s="247"/>
      <c r="N18" s="247"/>
      <c r="O18" s="247"/>
    </row>
    <row r="19" spans="1:20" ht="11.1" customHeight="1">
      <c r="A19" s="660"/>
      <c r="B19" s="661"/>
      <c r="C19" s="375" t="s">
        <v>0</v>
      </c>
      <c r="D19" s="376">
        <v>120165</v>
      </c>
      <c r="E19" s="377">
        <v>39283.573939999995</v>
      </c>
      <c r="F19" s="376">
        <v>419069.5065800001</v>
      </c>
      <c r="G19" s="380">
        <f>SUM(G14:G18)</f>
        <v>1.0000000000000002</v>
      </c>
      <c r="H19" s="380">
        <f t="shared" si="1"/>
        <v>-4.5485608219017044E-2</v>
      </c>
      <c r="I19" s="381">
        <v>41155.559600000001</v>
      </c>
      <c r="J19" s="392">
        <v>439774.14553000004</v>
      </c>
      <c r="K19" s="484">
        <f>SUM(K14:K18)</f>
        <v>1</v>
      </c>
      <c r="L19" s="247"/>
      <c r="M19" s="247"/>
      <c r="N19" s="247"/>
      <c r="O19" s="247"/>
    </row>
    <row r="20" spans="1:20" ht="11.1" customHeight="1">
      <c r="A20" s="660" t="str">
        <f>'3.1'!F6</f>
        <v>Březen</v>
      </c>
      <c r="B20" s="661"/>
      <c r="C20" s="412" t="s">
        <v>4</v>
      </c>
      <c r="D20" s="127">
        <v>96</v>
      </c>
      <c r="E20" s="279">
        <v>11742.837089999999</v>
      </c>
      <c r="F20" s="127">
        <v>125288.02409000005</v>
      </c>
      <c r="G20" s="129">
        <f>E20/$E$25</f>
        <v>0.31811198006734848</v>
      </c>
      <c r="H20" s="129">
        <f>(E20-I20)/I20</f>
        <v>1.4005692212830146E-2</v>
      </c>
      <c r="I20" s="561">
        <v>11580.642180000001</v>
      </c>
      <c r="J20" s="143">
        <v>123530.92905999995</v>
      </c>
      <c r="K20" s="482">
        <f>I20/$I$25</f>
        <v>0.33121155617672754</v>
      </c>
      <c r="L20" s="123"/>
      <c r="M20" s="123"/>
      <c r="N20" s="123"/>
      <c r="O20" s="123"/>
      <c r="P20" s="123"/>
      <c r="Q20" s="123"/>
      <c r="R20" s="123"/>
      <c r="S20" s="123"/>
      <c r="T20" s="123"/>
    </row>
    <row r="21" spans="1:20" ht="11.1" customHeight="1">
      <c r="A21" s="660"/>
      <c r="B21" s="661"/>
      <c r="C21" s="413" t="s">
        <v>5</v>
      </c>
      <c r="D21" s="122">
        <v>327</v>
      </c>
      <c r="E21" s="123">
        <v>4380.40002</v>
      </c>
      <c r="F21" s="122">
        <v>46738.348109999999</v>
      </c>
      <c r="G21" s="125">
        <f>E21/$E$25</f>
        <v>0.11866448569195412</v>
      </c>
      <c r="H21" s="125">
        <f t="shared" ref="H21:H25" si="2">(E21-I21)/I21</f>
        <v>-3.3697773732463847E-2</v>
      </c>
      <c r="I21" s="126">
        <v>4533.15733</v>
      </c>
      <c r="J21" s="142">
        <v>48342.784620000006</v>
      </c>
      <c r="K21" s="483">
        <f>I21/$I$25</f>
        <v>0.12965033115833988</v>
      </c>
      <c r="L21" s="123"/>
      <c r="M21" s="123"/>
      <c r="N21" s="123"/>
      <c r="O21" s="123"/>
      <c r="P21" s="123"/>
      <c r="Q21" s="123"/>
      <c r="R21" s="123"/>
      <c r="S21" s="123"/>
      <c r="T21" s="123"/>
    </row>
    <row r="22" spans="1:20" ht="11.1" customHeight="1">
      <c r="A22" s="660"/>
      <c r="B22" s="661"/>
      <c r="C22" s="413" t="s">
        <v>6</v>
      </c>
      <c r="D22" s="122">
        <v>10890</v>
      </c>
      <c r="E22" s="123">
        <v>7840.66662</v>
      </c>
      <c r="F22" s="122">
        <v>83654.793880000012</v>
      </c>
      <c r="G22" s="125">
        <f>E22/$E$25</f>
        <v>0.21240267274594074</v>
      </c>
      <c r="H22" s="125">
        <f t="shared" si="2"/>
        <v>0.12624700656536261</v>
      </c>
      <c r="I22" s="126">
        <v>6961.7646700000005</v>
      </c>
      <c r="J22" s="142">
        <v>74306.325050000014</v>
      </c>
      <c r="K22" s="483">
        <f>I22/$I$25</f>
        <v>0.19910958945515594</v>
      </c>
      <c r="L22" s="123"/>
      <c r="M22" s="123"/>
      <c r="N22" s="123"/>
      <c r="O22" s="123"/>
      <c r="P22" s="123"/>
      <c r="Q22" s="123"/>
      <c r="R22" s="123"/>
      <c r="S22" s="123"/>
      <c r="T22" s="123"/>
    </row>
    <row r="23" spans="1:20" ht="11.1" customHeight="1">
      <c r="A23" s="660"/>
      <c r="B23" s="661"/>
      <c r="C23" s="413" t="s">
        <v>7</v>
      </c>
      <c r="D23" s="122">
        <v>108810</v>
      </c>
      <c r="E23" s="123">
        <v>12772.19103</v>
      </c>
      <c r="F23" s="122">
        <v>136262.34513</v>
      </c>
      <c r="G23" s="125">
        <f>E23/$E$25</f>
        <v>0.345997048857273</v>
      </c>
      <c r="H23" s="125">
        <f t="shared" si="2"/>
        <v>9.0522714598206114E-2</v>
      </c>
      <c r="I23" s="126">
        <v>11711.98991</v>
      </c>
      <c r="J23" s="142">
        <v>125004.03707999999</v>
      </c>
      <c r="K23" s="483">
        <f>I23/$I$25</f>
        <v>0.33496816011780367</v>
      </c>
      <c r="L23" s="123"/>
      <c r="M23" s="123"/>
      <c r="N23" s="123"/>
      <c r="O23" s="123"/>
      <c r="P23" s="123"/>
      <c r="Q23" s="123"/>
      <c r="R23" s="123"/>
      <c r="S23" s="123"/>
      <c r="T23" s="123"/>
    </row>
    <row r="24" spans="1:20" ht="11.1" customHeight="1">
      <c r="A24" s="660"/>
      <c r="B24" s="661"/>
      <c r="C24" s="413" t="s">
        <v>112</v>
      </c>
      <c r="D24" s="122">
        <v>13</v>
      </c>
      <c r="E24" s="123">
        <v>178.06700000000001</v>
      </c>
      <c r="F24" s="122">
        <v>1900.1802699999998</v>
      </c>
      <c r="G24" s="125">
        <f>E24/$E$25</f>
        <v>4.8238126374835497E-3</v>
      </c>
      <c r="H24" s="125">
        <f t="shared" si="2"/>
        <v>6.4092057445474535E-3</v>
      </c>
      <c r="I24" s="126">
        <v>176.93299999999999</v>
      </c>
      <c r="J24" s="142">
        <v>2010.9319399999999</v>
      </c>
      <c r="K24" s="483">
        <f>I24/$I$25</f>
        <v>5.0603630919729293E-3</v>
      </c>
      <c r="L24" s="123"/>
      <c r="M24" s="123"/>
      <c r="N24" s="123"/>
      <c r="O24" s="123"/>
      <c r="P24" s="123"/>
      <c r="Q24" s="123"/>
      <c r="R24" s="123"/>
      <c r="S24" s="123"/>
      <c r="T24" s="123"/>
    </row>
    <row r="25" spans="1:20" ht="11.1" customHeight="1">
      <c r="A25" s="660"/>
      <c r="B25" s="661"/>
      <c r="C25" s="375" t="s">
        <v>0</v>
      </c>
      <c r="D25" s="376">
        <v>120136</v>
      </c>
      <c r="E25" s="377">
        <v>36914.161760000003</v>
      </c>
      <c r="F25" s="376">
        <v>393843.69148000004</v>
      </c>
      <c r="G25" s="380">
        <f>SUM(G20:G24)</f>
        <v>0.99999999999999989</v>
      </c>
      <c r="H25" s="380">
        <f t="shared" si="2"/>
        <v>5.5761569302631521E-2</v>
      </c>
      <c r="I25" s="381">
        <v>34964.487090000002</v>
      </c>
      <c r="J25" s="392">
        <v>373195.00774999993</v>
      </c>
      <c r="K25" s="484">
        <f>SUM(K20:K24)</f>
        <v>0.99999999999999989</v>
      </c>
    </row>
    <row r="26" spans="1:20" ht="11.1" customHeight="1">
      <c r="A26" s="662" t="str">
        <f>'3.1'!G6</f>
        <v>I. čtvrtletí</v>
      </c>
      <c r="B26" s="663"/>
      <c r="C26" s="413" t="s">
        <v>4</v>
      </c>
      <c r="D26" s="122">
        <f>D20</f>
        <v>96</v>
      </c>
      <c r="E26" s="123">
        <f>E8+E14+E20</f>
        <v>36652.280680000003</v>
      </c>
      <c r="F26" s="122">
        <f>F8+F14+F20</f>
        <v>391009.00680000009</v>
      </c>
      <c r="G26" s="125">
        <f>E26/$E$31</f>
        <v>0.29219581290265806</v>
      </c>
      <c r="H26" s="125">
        <f>(E26-I26)/I26</f>
        <v>-3.041116944912077E-2</v>
      </c>
      <c r="I26" s="126">
        <f>I8+I14+I20</f>
        <v>37801.880060000003</v>
      </c>
      <c r="J26" s="142">
        <f>J8+J14+J20</f>
        <v>403826.94969799992</v>
      </c>
      <c r="K26" s="483">
        <f>I26/$I$31</f>
        <v>0.29164059920916058</v>
      </c>
    </row>
    <row r="27" spans="1:20" ht="11.1" customHeight="1">
      <c r="A27" s="660"/>
      <c r="B27" s="661"/>
      <c r="C27" s="413" t="s">
        <v>5</v>
      </c>
      <c r="D27" s="122">
        <f>D21</f>
        <v>327</v>
      </c>
      <c r="E27" s="123">
        <f t="shared" ref="E27:F30" si="3">E9+E15+E21</f>
        <v>15282.98718</v>
      </c>
      <c r="F27" s="122">
        <f t="shared" si="3"/>
        <v>163051.94070000001</v>
      </c>
      <c r="G27" s="125">
        <f>E27/$E$31</f>
        <v>0.12183757135412729</v>
      </c>
      <c r="H27" s="125">
        <f t="shared" ref="H27:H30" si="4">(E27-I27)/I27</f>
        <v>-5.9523659072025004E-2</v>
      </c>
      <c r="I27" s="126">
        <f t="shared" ref="I27:J27" si="5">I9+I15+I21</f>
        <v>16250.262249999998</v>
      </c>
      <c r="J27" s="142">
        <f t="shared" si="5"/>
        <v>173603.52892000001</v>
      </c>
      <c r="K27" s="483">
        <f>I27/$I$31</f>
        <v>0.12537038402253481</v>
      </c>
    </row>
    <row r="28" spans="1:20" ht="11.1" customHeight="1">
      <c r="A28" s="660"/>
      <c r="B28" s="661"/>
      <c r="C28" s="413" t="s">
        <v>6</v>
      </c>
      <c r="D28" s="122">
        <f>D22</f>
        <v>10890</v>
      </c>
      <c r="E28" s="123">
        <f t="shared" si="3"/>
        <v>27481.785749999999</v>
      </c>
      <c r="F28" s="122">
        <f t="shared" si="3"/>
        <v>293178.64055999997</v>
      </c>
      <c r="G28" s="125">
        <f>E28/$E$31</f>
        <v>0.21908766871415145</v>
      </c>
      <c r="H28" s="125">
        <f t="shared" si="4"/>
        <v>-7.4433295694809123E-2</v>
      </c>
      <c r="I28" s="126">
        <f t="shared" ref="I28:J28" si="6">I10+I16+I22</f>
        <v>29691.847839999999</v>
      </c>
      <c r="J28" s="142">
        <f t="shared" si="6"/>
        <v>317290.97522000002</v>
      </c>
      <c r="K28" s="483">
        <f>I28/$I$31</f>
        <v>0.22907189488830992</v>
      </c>
    </row>
    <row r="29" spans="1:20" ht="11.1" customHeight="1">
      <c r="A29" s="660"/>
      <c r="B29" s="661"/>
      <c r="C29" s="413" t="s">
        <v>7</v>
      </c>
      <c r="D29" s="122">
        <f>D23</f>
        <v>108810</v>
      </c>
      <c r="E29" s="123">
        <f t="shared" si="3"/>
        <v>45447.712240000001</v>
      </c>
      <c r="F29" s="122">
        <f t="shared" si="3"/>
        <v>484805.77983000001</v>
      </c>
      <c r="G29" s="125">
        <f>E29/$E$31</f>
        <v>0.36231391269954888</v>
      </c>
      <c r="H29" s="125">
        <f t="shared" si="4"/>
        <v>2.3961002590602585E-3</v>
      </c>
      <c r="I29" s="126">
        <f t="shared" ref="I29:J29" si="7">I11+I17+I23</f>
        <v>45339.075270000001</v>
      </c>
      <c r="J29" s="142">
        <f t="shared" si="7"/>
        <v>484450.51315999997</v>
      </c>
      <c r="K29" s="483">
        <f>I29/$I$31</f>
        <v>0.34978987971880343</v>
      </c>
    </row>
    <row r="30" spans="1:20" ht="11.1" customHeight="1">
      <c r="A30" s="660"/>
      <c r="B30" s="661"/>
      <c r="C30" s="413" t="s">
        <v>112</v>
      </c>
      <c r="D30" s="122">
        <f>D24</f>
        <v>13</v>
      </c>
      <c r="E30" s="123">
        <f>E12+E18+E24</f>
        <v>572.62599999999998</v>
      </c>
      <c r="F30" s="122">
        <f t="shared" si="3"/>
        <v>6110.19128</v>
      </c>
      <c r="G30" s="125">
        <f>E30/$E$31</f>
        <v>4.5650343295144009E-3</v>
      </c>
      <c r="H30" s="125">
        <f t="shared" si="4"/>
        <v>7.0398998065293886E-2</v>
      </c>
      <c r="I30" s="126">
        <f>I12+I18+I24</f>
        <v>534.96500000000003</v>
      </c>
      <c r="J30" s="142">
        <f t="shared" ref="J30" si="8">J12+J18+J24</f>
        <v>5839.3266199999998</v>
      </c>
      <c r="K30" s="483">
        <f>I30/$I$31</f>
        <v>4.127242161191297E-3</v>
      </c>
    </row>
    <row r="31" spans="1:20" ht="11.1" customHeight="1">
      <c r="A31" s="660"/>
      <c r="B31" s="661"/>
      <c r="C31" s="375" t="s">
        <v>0</v>
      </c>
      <c r="D31" s="376">
        <f>SUM(D26:D30)</f>
        <v>120136</v>
      </c>
      <c r="E31" s="377">
        <f>SUM(E26:E30)</f>
        <v>125437.39185</v>
      </c>
      <c r="F31" s="376">
        <f>SUM(F26:F30)</f>
        <v>1338155.55917</v>
      </c>
      <c r="G31" s="380">
        <f>SUM(G26:G30)</f>
        <v>1.0000000000000002</v>
      </c>
      <c r="H31" s="380">
        <f>(E31-I31)/I31</f>
        <v>-3.2253526430339317E-2</v>
      </c>
      <c r="I31" s="381">
        <f>SUM(I26:I30)</f>
        <v>129618.03042</v>
      </c>
      <c r="J31" s="392">
        <f>SUM(J26:J30)</f>
        <v>1385011.2936179999</v>
      </c>
      <c r="K31" s="484">
        <f>SUM(K26:K30)</f>
        <v>1</v>
      </c>
    </row>
    <row r="32" spans="1:20" ht="9.9499999999999993" customHeight="1">
      <c r="A32" s="144"/>
      <c r="B32" s="145"/>
      <c r="C32" s="146"/>
      <c r="D32" s="112"/>
      <c r="E32" s="112"/>
      <c r="F32" s="112"/>
      <c r="G32" s="147"/>
      <c r="H32" s="148"/>
      <c r="I32" s="149"/>
      <c r="J32" s="149"/>
      <c r="K32" s="150"/>
    </row>
    <row r="33" spans="1:11" ht="12.95" customHeight="1">
      <c r="A33" s="713" t="s">
        <v>51</v>
      </c>
      <c r="B33" s="714"/>
      <c r="C33" s="714"/>
      <c r="D33" s="715"/>
      <c r="E33" s="340"/>
      <c r="F33" s="340"/>
      <c r="G33" s="341"/>
      <c r="H33" s="331"/>
      <c r="I33" s="342"/>
      <c r="J33" s="342"/>
      <c r="K33" s="485"/>
    </row>
    <row r="34" spans="1:11" ht="24.95" customHeight="1">
      <c r="A34" s="481"/>
      <c r="B34" s="334"/>
      <c r="C34" s="343"/>
      <c r="D34" s="344"/>
      <c r="E34" s="672">
        <f>'3.1'!D4</f>
        <v>2020</v>
      </c>
      <c r="F34" s="682"/>
      <c r="G34" s="683"/>
      <c r="H34" s="345"/>
      <c r="I34" s="675">
        <f>E34-1</f>
        <v>2019</v>
      </c>
      <c r="J34" s="684"/>
      <c r="K34" s="684"/>
    </row>
    <row r="35" spans="1:11" ht="24.95" customHeight="1">
      <c r="A35" s="481"/>
      <c r="B35" s="334"/>
      <c r="C35" s="335"/>
      <c r="D35" s="336"/>
      <c r="E35" s="667" t="s">
        <v>67</v>
      </c>
      <c r="F35" s="668"/>
      <c r="G35" s="716" t="s">
        <v>37</v>
      </c>
      <c r="H35" s="709" t="s">
        <v>299</v>
      </c>
      <c r="I35" s="665" t="s">
        <v>67</v>
      </c>
      <c r="J35" s="711"/>
      <c r="K35" s="680" t="s">
        <v>37</v>
      </c>
    </row>
    <row r="36" spans="1:11" ht="24.95" customHeight="1">
      <c r="A36" s="481"/>
      <c r="B36" s="337"/>
      <c r="C36" s="337"/>
      <c r="D36" s="693" t="s">
        <v>226</v>
      </c>
      <c r="E36" s="667"/>
      <c r="F36" s="669"/>
      <c r="G36" s="650"/>
      <c r="H36" s="709"/>
      <c r="I36" s="665"/>
      <c r="J36" s="712"/>
      <c r="K36" s="681"/>
    </row>
    <row r="37" spans="1:11" ht="15" customHeight="1">
      <c r="A37" s="708" t="s">
        <v>225</v>
      </c>
      <c r="B37" s="708"/>
      <c r="C37" s="417" t="s">
        <v>252</v>
      </c>
      <c r="D37" s="694"/>
      <c r="E37" s="416" t="s">
        <v>294</v>
      </c>
      <c r="F37" s="414" t="s">
        <v>289</v>
      </c>
      <c r="G37" s="415" t="s">
        <v>295</v>
      </c>
      <c r="H37" s="710"/>
      <c r="I37" s="338" t="s">
        <v>296</v>
      </c>
      <c r="J37" s="339" t="s">
        <v>289</v>
      </c>
      <c r="K37" s="338" t="s">
        <v>295</v>
      </c>
    </row>
    <row r="38" spans="1:11" ht="11.1" customHeight="1">
      <c r="A38" s="654" t="str">
        <f>'3.1'!D6</f>
        <v>Leden</v>
      </c>
      <c r="B38" s="655"/>
      <c r="C38" s="413" t="s">
        <v>4</v>
      </c>
      <c r="D38" s="127">
        <v>71</v>
      </c>
      <c r="E38" s="123">
        <v>17060.215</v>
      </c>
      <c r="F38" s="127">
        <v>181939.09208999999</v>
      </c>
      <c r="G38" s="129">
        <f>E38/$E$43</f>
        <v>0.27492752221873062</v>
      </c>
      <c r="H38" s="129">
        <f>(E38-I38)/I38</f>
        <v>-0.12032284878978633</v>
      </c>
      <c r="I38" s="126">
        <v>19393.723000000002</v>
      </c>
      <c r="J38" s="143">
        <v>207346.72477</v>
      </c>
      <c r="K38" s="482">
        <f>I38/$I$43</f>
        <v>0.28536631411048724</v>
      </c>
    </row>
    <row r="39" spans="1:11" ht="11.1" customHeight="1">
      <c r="A39" s="656"/>
      <c r="B39" s="657"/>
      <c r="C39" s="413" t="s">
        <v>5</v>
      </c>
      <c r="D39" s="122">
        <v>331</v>
      </c>
      <c r="E39" s="123">
        <v>5502.6239999999998</v>
      </c>
      <c r="F39" s="122">
        <v>58683.22777000002</v>
      </c>
      <c r="G39" s="125">
        <f t="shared" ref="G39" si="9">E39/$E$43</f>
        <v>8.8675481640842171E-2</v>
      </c>
      <c r="H39" s="125">
        <f>(E39-I39)/I39</f>
        <v>-7.4140610684942251E-2</v>
      </c>
      <c r="I39" s="126">
        <v>5943.2610000000004</v>
      </c>
      <c r="J39" s="142">
        <v>63542.237849999969</v>
      </c>
      <c r="K39" s="483">
        <f t="shared" ref="K39:K42" si="10">I39/$I$43</f>
        <v>8.7451310167037472E-2</v>
      </c>
    </row>
    <row r="40" spans="1:11" ht="11.1" customHeight="1">
      <c r="A40" s="656"/>
      <c r="B40" s="657"/>
      <c r="C40" s="413" t="s">
        <v>6</v>
      </c>
      <c r="D40" s="122">
        <v>10819</v>
      </c>
      <c r="E40" s="123">
        <v>12887.684000000001</v>
      </c>
      <c r="F40" s="122">
        <v>137441.27275</v>
      </c>
      <c r="G40" s="125">
        <f>E40/$E$43</f>
        <v>0.20768665748104459</v>
      </c>
      <c r="H40" s="125">
        <f t="shared" ref="H40:H42" si="11">(E40-I40)/I40</f>
        <v>-0.19299208401504037</v>
      </c>
      <c r="I40" s="126">
        <v>15969.712</v>
      </c>
      <c r="J40" s="142">
        <v>170738.38608</v>
      </c>
      <c r="K40" s="483">
        <f t="shared" si="10"/>
        <v>0.23498416734352742</v>
      </c>
    </row>
    <row r="41" spans="1:11" ht="11.1" customHeight="1">
      <c r="A41" s="656"/>
      <c r="B41" s="657"/>
      <c r="C41" s="413" t="s">
        <v>7</v>
      </c>
      <c r="D41" s="122">
        <v>146366</v>
      </c>
      <c r="E41" s="123">
        <v>26416.9</v>
      </c>
      <c r="F41" s="122">
        <v>281723.7</v>
      </c>
      <c r="G41" s="125">
        <f>E41/$E$43</f>
        <v>0.42571168427244233</v>
      </c>
      <c r="H41" s="125">
        <f t="shared" si="11"/>
        <v>-2.6315193343047841E-3</v>
      </c>
      <c r="I41" s="126">
        <v>26486.6</v>
      </c>
      <c r="J41" s="142">
        <v>283179.59999999998</v>
      </c>
      <c r="K41" s="483">
        <f t="shared" si="10"/>
        <v>0.3897334934256218</v>
      </c>
    </row>
    <row r="42" spans="1:11" ht="11.1" customHeight="1">
      <c r="A42" s="656"/>
      <c r="B42" s="657"/>
      <c r="C42" s="413" t="s">
        <v>112</v>
      </c>
      <c r="D42" s="122">
        <v>11</v>
      </c>
      <c r="E42" s="123">
        <v>186.077</v>
      </c>
      <c r="F42" s="122">
        <v>1984.42542</v>
      </c>
      <c r="G42" s="125">
        <f>E42/$E$43</f>
        <v>2.9986543869403013E-3</v>
      </c>
      <c r="H42" s="125">
        <f t="shared" si="11"/>
        <v>0.11088093418664634</v>
      </c>
      <c r="I42" s="126">
        <v>167.50399999999999</v>
      </c>
      <c r="J42" s="142">
        <v>1790.85481</v>
      </c>
      <c r="K42" s="483">
        <f t="shared" si="10"/>
        <v>2.4647149533260347E-3</v>
      </c>
    </row>
    <row r="43" spans="1:11" ht="11.1" customHeight="1">
      <c r="A43" s="658"/>
      <c r="B43" s="659"/>
      <c r="C43" s="375" t="s">
        <v>0</v>
      </c>
      <c r="D43" s="376">
        <v>157598</v>
      </c>
      <c r="E43" s="377">
        <v>62053.5</v>
      </c>
      <c r="F43" s="376">
        <v>661771.71803000011</v>
      </c>
      <c r="G43" s="380">
        <f>SUM(G38:G42)</f>
        <v>0.99999999999999989</v>
      </c>
      <c r="H43" s="380">
        <f>(E43-I43)/I43</f>
        <v>-8.6922166896210795E-2</v>
      </c>
      <c r="I43" s="381">
        <v>67960.800000000003</v>
      </c>
      <c r="J43" s="392">
        <v>726597.80351</v>
      </c>
      <c r="K43" s="484">
        <f>SUM(K38:K42)</f>
        <v>1</v>
      </c>
    </row>
    <row r="44" spans="1:11" ht="11.1" customHeight="1">
      <c r="A44" s="654" t="str">
        <f>'3.1'!E6</f>
        <v>Únor</v>
      </c>
      <c r="B44" s="655"/>
      <c r="C44" s="413" t="s">
        <v>4</v>
      </c>
      <c r="D44" s="127">
        <v>73</v>
      </c>
      <c r="E44" s="123">
        <v>14766.216999999999</v>
      </c>
      <c r="F44" s="127">
        <v>157497.54651000004</v>
      </c>
      <c r="G44" s="129">
        <f>E44/$E$49</f>
        <v>0.30003732632186381</v>
      </c>
      <c r="H44" s="129">
        <f>(E44-I44)/I44</f>
        <v>-7.1879447925351794E-2</v>
      </c>
      <c r="I44" s="126">
        <v>15909.805</v>
      </c>
      <c r="J44" s="143">
        <v>169973.91115000003</v>
      </c>
      <c r="K44" s="482">
        <f>I44/$I$49</f>
        <v>0.30105351097789662</v>
      </c>
    </row>
    <row r="45" spans="1:11" ht="11.1" customHeight="1">
      <c r="A45" s="656"/>
      <c r="B45" s="657"/>
      <c r="C45" s="413" t="s">
        <v>5</v>
      </c>
      <c r="D45" s="122">
        <v>329</v>
      </c>
      <c r="E45" s="123">
        <v>4231.8670000000002</v>
      </c>
      <c r="F45" s="122">
        <v>45137.942010000013</v>
      </c>
      <c r="G45" s="125">
        <f t="shared" ref="G45:G48" si="12">E45/$E$49</f>
        <v>8.5988040134431662E-2</v>
      </c>
      <c r="H45" s="125">
        <f>(E45-I45)/I45</f>
        <v>-1.8270440660099238E-2</v>
      </c>
      <c r="I45" s="126">
        <v>4310.6239999999998</v>
      </c>
      <c r="J45" s="142">
        <v>46052.682130000001</v>
      </c>
      <c r="K45" s="483">
        <f t="shared" ref="K45:K48" si="13">I45/$I$49</f>
        <v>8.1567843836274842E-2</v>
      </c>
    </row>
    <row r="46" spans="1:11" ht="11.1" customHeight="1">
      <c r="A46" s="656"/>
      <c r="B46" s="657"/>
      <c r="C46" s="413" t="s">
        <v>6</v>
      </c>
      <c r="D46" s="122">
        <v>10809</v>
      </c>
      <c r="E46" s="123">
        <v>9573.148000000001</v>
      </c>
      <c r="F46" s="122">
        <v>102108.1832</v>
      </c>
      <c r="G46" s="125">
        <f t="shared" si="12"/>
        <v>0.19451845590536143</v>
      </c>
      <c r="H46" s="125">
        <f t="shared" ref="H46:H48" si="14">(E46-I46)/I46</f>
        <v>-8.9085022745403641E-2</v>
      </c>
      <c r="I46" s="126">
        <v>10509.376</v>
      </c>
      <c r="J46" s="142">
        <v>112278.67922000001</v>
      </c>
      <c r="K46" s="483">
        <f t="shared" si="13"/>
        <v>0.19886381655757837</v>
      </c>
    </row>
    <row r="47" spans="1:11" ht="11.1" customHeight="1">
      <c r="A47" s="656"/>
      <c r="B47" s="657"/>
      <c r="C47" s="413" t="s">
        <v>7</v>
      </c>
      <c r="D47" s="122">
        <v>146294</v>
      </c>
      <c r="E47" s="123">
        <v>20462.3</v>
      </c>
      <c r="F47" s="122">
        <v>218252.79999999999</v>
      </c>
      <c r="G47" s="125">
        <f t="shared" si="12"/>
        <v>0.41577702551681817</v>
      </c>
      <c r="H47" s="125">
        <f t="shared" si="14"/>
        <v>-6.8366729041745872E-2</v>
      </c>
      <c r="I47" s="126">
        <v>21963.9</v>
      </c>
      <c r="J47" s="142">
        <v>234654</v>
      </c>
      <c r="K47" s="483">
        <f t="shared" si="13"/>
        <v>0.41561220956306028</v>
      </c>
    </row>
    <row r="48" spans="1:11" ht="11.1" customHeight="1">
      <c r="A48" s="656"/>
      <c r="B48" s="657"/>
      <c r="C48" s="413" t="s">
        <v>112</v>
      </c>
      <c r="D48" s="122">
        <v>11</v>
      </c>
      <c r="E48" s="123">
        <v>181.06800000000001</v>
      </c>
      <c r="F48" s="122">
        <v>1931.2913700000001</v>
      </c>
      <c r="G48" s="125">
        <f t="shared" si="12"/>
        <v>3.6791521215249136E-3</v>
      </c>
      <c r="H48" s="125">
        <f t="shared" si="14"/>
        <v>0.18040353336158285</v>
      </c>
      <c r="I48" s="126">
        <v>153.39500000000001</v>
      </c>
      <c r="J48" s="142">
        <v>1639.9285400000001</v>
      </c>
      <c r="K48" s="483">
        <f t="shared" si="13"/>
        <v>2.9026190651899541E-3</v>
      </c>
    </row>
    <row r="49" spans="1:11" ht="11.1" customHeight="1">
      <c r="A49" s="658"/>
      <c r="B49" s="659"/>
      <c r="C49" s="375" t="s">
        <v>0</v>
      </c>
      <c r="D49" s="376">
        <v>157516</v>
      </c>
      <c r="E49" s="377">
        <v>49214.6</v>
      </c>
      <c r="F49" s="376">
        <v>524927.76309000014</v>
      </c>
      <c r="G49" s="380">
        <f>SUM(G44:G48)</f>
        <v>1</v>
      </c>
      <c r="H49" s="380">
        <f t="shared" ref="H49" si="15">(E49-I49)/I49</f>
        <v>-6.873603281920862E-2</v>
      </c>
      <c r="I49" s="381">
        <v>52847.1</v>
      </c>
      <c r="J49" s="392">
        <v>564599.20103999996</v>
      </c>
      <c r="K49" s="484">
        <f>SUM(K44:K48)</f>
        <v>1</v>
      </c>
    </row>
    <row r="50" spans="1:11" ht="11.1" customHeight="1">
      <c r="A50" s="660" t="str">
        <f>'3.1'!F6</f>
        <v>Březen</v>
      </c>
      <c r="B50" s="661"/>
      <c r="C50" s="412" t="s">
        <v>4</v>
      </c>
      <c r="D50" s="127">
        <v>73</v>
      </c>
      <c r="E50" s="279">
        <v>14768.467000000001</v>
      </c>
      <c r="F50" s="127">
        <v>157540.13286000007</v>
      </c>
      <c r="G50" s="129">
        <f>E50/$E$55</f>
        <v>0.32029050349601823</v>
      </c>
      <c r="H50" s="129">
        <f>(E50-I50)/I50</f>
        <v>-2.9157103222093368E-2</v>
      </c>
      <c r="I50" s="561">
        <v>15212.005000000001</v>
      </c>
      <c r="J50" s="143">
        <v>162299.34315999996</v>
      </c>
      <c r="K50" s="482">
        <f>I50/$I$55</f>
        <v>0.34270457622651118</v>
      </c>
    </row>
    <row r="51" spans="1:11" ht="11.1" customHeight="1">
      <c r="A51" s="660"/>
      <c r="B51" s="661"/>
      <c r="C51" s="413" t="s">
        <v>5</v>
      </c>
      <c r="D51" s="122">
        <v>322</v>
      </c>
      <c r="E51" s="123">
        <v>3944.7640000000001</v>
      </c>
      <c r="F51" s="122">
        <v>42079.936680000006</v>
      </c>
      <c r="G51" s="125">
        <f t="shared" ref="G51:G54" si="16">E51/$E$55</f>
        <v>8.555190242379028E-2</v>
      </c>
      <c r="H51" s="125">
        <f t="shared" ref="H51:H54" si="17">(E51-I51)/I51</f>
        <v>7.1299301726347977E-2</v>
      </c>
      <c r="I51" s="126">
        <v>3682.2240000000002</v>
      </c>
      <c r="J51" s="142">
        <v>39219.534699999989</v>
      </c>
      <c r="K51" s="483">
        <f t="shared" ref="K51:K54" si="18">I51/$I$55</f>
        <v>8.2955206462993467E-2</v>
      </c>
    </row>
    <row r="52" spans="1:11" ht="11.1" customHeight="1">
      <c r="A52" s="660"/>
      <c r="B52" s="661"/>
      <c r="C52" s="413" t="s">
        <v>6</v>
      </c>
      <c r="D52" s="122">
        <v>10811</v>
      </c>
      <c r="E52" s="123">
        <v>8958.5439999999999</v>
      </c>
      <c r="F52" s="122">
        <v>95563.770220000006</v>
      </c>
      <c r="G52" s="125">
        <f t="shared" si="16"/>
        <v>0.19428804413831394</v>
      </c>
      <c r="H52" s="125">
        <f t="shared" si="17"/>
        <v>9.5839524426208411E-2</v>
      </c>
      <c r="I52" s="126">
        <v>8175.0510000000004</v>
      </c>
      <c r="J52" s="142">
        <v>87248.787710000004</v>
      </c>
      <c r="K52" s="483">
        <f t="shared" si="18"/>
        <v>0.18417213171998803</v>
      </c>
    </row>
    <row r="53" spans="1:11" ht="10.5" customHeight="1">
      <c r="A53" s="660"/>
      <c r="B53" s="661"/>
      <c r="C53" s="413" t="s">
        <v>7</v>
      </c>
      <c r="D53" s="122">
        <v>146251</v>
      </c>
      <c r="E53" s="123">
        <v>18280.3</v>
      </c>
      <c r="F53" s="122">
        <v>195003</v>
      </c>
      <c r="G53" s="125">
        <f t="shared" si="16"/>
        <v>0.3964532331661953</v>
      </c>
      <c r="H53" s="125">
        <f t="shared" si="17"/>
        <v>6.505590286476684E-2</v>
      </c>
      <c r="I53" s="126">
        <v>17163.7</v>
      </c>
      <c r="J53" s="142">
        <v>183180.5</v>
      </c>
      <c r="K53" s="483">
        <f t="shared" si="18"/>
        <v>0.3866734552729223</v>
      </c>
    </row>
    <row r="54" spans="1:11" ht="11.1" customHeight="1">
      <c r="A54" s="660"/>
      <c r="B54" s="661"/>
      <c r="C54" s="413" t="s">
        <v>112</v>
      </c>
      <c r="D54" s="122">
        <v>11</v>
      </c>
      <c r="E54" s="123">
        <v>157.52500000000001</v>
      </c>
      <c r="F54" s="122">
        <v>1680.3697500000001</v>
      </c>
      <c r="G54" s="125">
        <f t="shared" si="16"/>
        <v>3.4163167756822875E-3</v>
      </c>
      <c r="H54" s="125">
        <f t="shared" si="17"/>
        <v>1.5504125838060863E-2</v>
      </c>
      <c r="I54" s="126">
        <v>155.12</v>
      </c>
      <c r="J54" s="142">
        <v>1785.8946299999998</v>
      </c>
      <c r="K54" s="483">
        <f t="shared" si="18"/>
        <v>3.4946303175851187E-3</v>
      </c>
    </row>
    <row r="55" spans="1:11" ht="11.1" customHeight="1">
      <c r="A55" s="660"/>
      <c r="B55" s="661"/>
      <c r="C55" s="375" t="s">
        <v>0</v>
      </c>
      <c r="D55" s="376">
        <v>157468</v>
      </c>
      <c r="E55" s="377">
        <v>46109.599999999999</v>
      </c>
      <c r="F55" s="376">
        <v>491867.20951000013</v>
      </c>
      <c r="G55" s="380">
        <f>SUM(G50:G54)</f>
        <v>1</v>
      </c>
      <c r="H55" s="380">
        <f t="shared" ref="H55" si="19">(E55-I55)/I55</f>
        <v>3.8782917043081365E-2</v>
      </c>
      <c r="I55" s="381">
        <v>44388.1</v>
      </c>
      <c r="J55" s="392">
        <v>473734.06019999995</v>
      </c>
      <c r="K55" s="484">
        <f>SUM(K50:K54)</f>
        <v>1</v>
      </c>
    </row>
    <row r="56" spans="1:11" ht="11.1" customHeight="1">
      <c r="A56" s="662" t="str">
        <f>'3.1'!G6</f>
        <v>I. čtvrtletí</v>
      </c>
      <c r="B56" s="663"/>
      <c r="C56" s="413" t="s">
        <v>4</v>
      </c>
      <c r="D56" s="122">
        <f>D50</f>
        <v>73</v>
      </c>
      <c r="E56" s="123">
        <f>E38+E44+E50</f>
        <v>46594.899000000005</v>
      </c>
      <c r="F56" s="122">
        <f>F38+F44+F50</f>
        <v>496976.77146000013</v>
      </c>
      <c r="G56" s="125">
        <f>E56/$E$61</f>
        <v>0.29607052968749697</v>
      </c>
      <c r="H56" s="125">
        <f>(E56-I56)/I56</f>
        <v>-7.7612444473267359E-2</v>
      </c>
      <c r="I56" s="126">
        <f>I38+I44+I50</f>
        <v>50515.53300000001</v>
      </c>
      <c r="J56" s="142">
        <f>J38+J44+J50</f>
        <v>539619.97907999996</v>
      </c>
      <c r="K56" s="483">
        <f>I56/$I$61</f>
        <v>0.30579150221555002</v>
      </c>
    </row>
    <row r="57" spans="1:11" ht="11.1" customHeight="1">
      <c r="A57" s="660"/>
      <c r="B57" s="661"/>
      <c r="C57" s="413" t="s">
        <v>5</v>
      </c>
      <c r="D57" s="122">
        <f>D51</f>
        <v>322</v>
      </c>
      <c r="E57" s="123">
        <f t="shared" ref="E57:F58" si="20">E39+E45+E51</f>
        <v>13679.255000000001</v>
      </c>
      <c r="F57" s="122">
        <f t="shared" si="20"/>
        <v>145901.10646000004</v>
      </c>
      <c r="G57" s="125">
        <f t="shared" ref="G57:G60" si="21">E57/$E$61</f>
        <v>8.6919906695802504E-2</v>
      </c>
      <c r="H57" s="125">
        <f t="shared" ref="H57:H60" si="22">(E57-I57)/I57</f>
        <v>-1.8430825993108933E-2</v>
      </c>
      <c r="I57" s="126">
        <f t="shared" ref="I57:J57" si="23">I39+I45+I51</f>
        <v>13936.109</v>
      </c>
      <c r="J57" s="142">
        <f t="shared" si="23"/>
        <v>148814.45467999997</v>
      </c>
      <c r="K57" s="483">
        <f t="shared" ref="K57:K60" si="24">I57/$I$61</f>
        <v>8.4361055957771366E-2</v>
      </c>
    </row>
    <row r="58" spans="1:11" ht="11.1" customHeight="1">
      <c r="A58" s="660"/>
      <c r="B58" s="661"/>
      <c r="C58" s="413" t="s">
        <v>6</v>
      </c>
      <c r="D58" s="122">
        <f>D52</f>
        <v>10811</v>
      </c>
      <c r="E58" s="123">
        <f>E40+E46+E52</f>
        <v>31419.376000000004</v>
      </c>
      <c r="F58" s="122">
        <f t="shared" si="20"/>
        <v>335113.22617000004</v>
      </c>
      <c r="G58" s="125">
        <f t="shared" si="21"/>
        <v>0.19964312605915574</v>
      </c>
      <c r="H58" s="125">
        <f t="shared" si="22"/>
        <v>-9.3344203415355348E-2</v>
      </c>
      <c r="I58" s="126">
        <f>I40+I46+I52</f>
        <v>34654.139000000003</v>
      </c>
      <c r="J58" s="142">
        <f t="shared" ref="J58" si="25">J40+J46+J52</f>
        <v>370265.85301000002</v>
      </c>
      <c r="K58" s="483">
        <f t="shared" si="24"/>
        <v>0.20977589651081138</v>
      </c>
    </row>
    <row r="59" spans="1:11" ht="11.1" customHeight="1">
      <c r="A59" s="660"/>
      <c r="B59" s="661"/>
      <c r="C59" s="413" t="s">
        <v>7</v>
      </c>
      <c r="D59" s="122">
        <f>D53</f>
        <v>146251</v>
      </c>
      <c r="E59" s="123">
        <f t="shared" ref="E59:F60" si="26">E41+E47+E53</f>
        <v>65159.5</v>
      </c>
      <c r="F59" s="122">
        <f t="shared" si="26"/>
        <v>694979.5</v>
      </c>
      <c r="G59" s="125">
        <f t="shared" si="21"/>
        <v>0.41403261071930764</v>
      </c>
      <c r="H59" s="125">
        <f t="shared" si="22"/>
        <v>-6.9299023686945375E-3</v>
      </c>
      <c r="I59" s="126">
        <f t="shared" ref="I59:J59" si="27">I41+I47+I53</f>
        <v>65614.2</v>
      </c>
      <c r="J59" s="142">
        <f t="shared" si="27"/>
        <v>701014.1</v>
      </c>
      <c r="K59" s="483">
        <f t="shared" si="24"/>
        <v>0.39719000460059556</v>
      </c>
    </row>
    <row r="60" spans="1:11" ht="11.1" customHeight="1">
      <c r="A60" s="660"/>
      <c r="B60" s="661"/>
      <c r="C60" s="413" t="s">
        <v>112</v>
      </c>
      <c r="D60" s="122">
        <f>D54</f>
        <v>11</v>
      </c>
      <c r="E60" s="123">
        <f>E42+E48+E54</f>
        <v>524.66999999999996</v>
      </c>
      <c r="F60" s="122">
        <f t="shared" si="26"/>
        <v>5596.0865400000002</v>
      </c>
      <c r="G60" s="125">
        <f t="shared" si="21"/>
        <v>3.3338268382369285E-3</v>
      </c>
      <c r="H60" s="125">
        <f t="shared" si="22"/>
        <v>0.10220390362569551</v>
      </c>
      <c r="I60" s="126">
        <f>I42+I48+I54</f>
        <v>476.01900000000001</v>
      </c>
      <c r="J60" s="142">
        <f t="shared" ref="J60" si="28">J42+J48+J54</f>
        <v>5216.6779800000004</v>
      </c>
      <c r="K60" s="483">
        <f t="shared" si="24"/>
        <v>2.8815407152715557E-3</v>
      </c>
    </row>
    <row r="61" spans="1:11" ht="11.1" customHeight="1">
      <c r="A61" s="660"/>
      <c r="B61" s="661"/>
      <c r="C61" s="375" t="s">
        <v>0</v>
      </c>
      <c r="D61" s="376">
        <f>SUM(D56:D60)</f>
        <v>157468</v>
      </c>
      <c r="E61" s="377">
        <f>SUM(E56:E60)</f>
        <v>157377.70000000004</v>
      </c>
      <c r="F61" s="376">
        <f>SUM(F56:F60)</f>
        <v>1678566.6906300001</v>
      </c>
      <c r="G61" s="380">
        <f>SUM(G56:G60)</f>
        <v>0.99999999999999978</v>
      </c>
      <c r="H61" s="380">
        <f>(E61-I61)/I61</f>
        <v>-4.7327417128743957E-2</v>
      </c>
      <c r="I61" s="381">
        <f>SUM(I56:I60)</f>
        <v>165196.00000000003</v>
      </c>
      <c r="J61" s="392">
        <f>SUM(J56:J60)</f>
        <v>1764931.0647499997</v>
      </c>
      <c r="K61" s="484">
        <f>SUM(K56:K60)</f>
        <v>1</v>
      </c>
    </row>
    <row r="62" spans="1:11" ht="15" customHeight="1">
      <c r="A62" s="121"/>
      <c r="B62" s="121"/>
      <c r="C62" s="121"/>
      <c r="D62" s="121"/>
      <c r="E62" s="121"/>
      <c r="F62" s="121"/>
      <c r="G62" s="121"/>
      <c r="H62" s="121"/>
      <c r="I62" s="121"/>
      <c r="J62" s="121"/>
      <c r="K62" s="121"/>
    </row>
    <row r="63" spans="1:11" ht="15" customHeight="1">
      <c r="A63" s="121"/>
      <c r="B63" s="121"/>
      <c r="C63" s="121"/>
      <c r="D63" s="121"/>
      <c r="E63" s="121"/>
      <c r="F63" s="121"/>
      <c r="G63" s="121"/>
      <c r="H63" s="121"/>
      <c r="I63" s="121"/>
      <c r="J63" s="121"/>
      <c r="K63" s="121"/>
    </row>
    <row r="64" spans="1:11" ht="15" customHeight="1">
      <c r="A64" s="121"/>
      <c r="B64" s="121"/>
      <c r="C64" s="121"/>
      <c r="D64" s="121"/>
      <c r="E64" s="121"/>
      <c r="F64" s="121"/>
      <c r="G64" s="121"/>
      <c r="H64" s="121"/>
      <c r="I64" s="121"/>
      <c r="J64" s="121"/>
      <c r="K64" s="121"/>
    </row>
    <row r="65" spans="1:11" ht="15" customHeight="1">
      <c r="A65" s="121"/>
      <c r="B65" s="121"/>
      <c r="C65" s="121"/>
      <c r="D65" s="121"/>
      <c r="E65" s="121"/>
      <c r="F65" s="121"/>
      <c r="G65" s="121"/>
      <c r="H65" s="121"/>
      <c r="I65" s="121"/>
      <c r="J65" s="121"/>
      <c r="K65" s="121"/>
    </row>
    <row r="66" spans="1:11" ht="15" customHeight="1">
      <c r="A66" s="121"/>
      <c r="B66" s="121"/>
      <c r="C66" s="121"/>
      <c r="D66" s="121"/>
      <c r="E66" s="121"/>
      <c r="F66" s="121"/>
      <c r="G66" s="121"/>
      <c r="H66" s="121"/>
      <c r="I66" s="121"/>
      <c r="J66" s="121"/>
      <c r="K66" s="121"/>
    </row>
    <row r="67" spans="1:11" ht="15" customHeight="1">
      <c r="A67" s="121"/>
      <c r="B67" s="121"/>
      <c r="C67" s="121"/>
      <c r="D67" s="121"/>
      <c r="E67" s="121"/>
      <c r="F67" s="121"/>
      <c r="G67" s="121"/>
      <c r="H67" s="121"/>
      <c r="I67" s="121"/>
      <c r="J67" s="121"/>
      <c r="K67" s="121"/>
    </row>
    <row r="68" spans="1:11" ht="15" customHeight="1">
      <c r="A68" s="121"/>
      <c r="B68" s="121"/>
      <c r="C68" s="121"/>
      <c r="D68" s="121"/>
      <c r="E68" s="121"/>
      <c r="F68" s="121"/>
      <c r="G68" s="121"/>
      <c r="H68" s="121"/>
      <c r="I68" s="121"/>
      <c r="J68" s="121"/>
      <c r="K68" s="121"/>
    </row>
    <row r="69" spans="1:11" ht="15" customHeight="1">
      <c r="A69" s="121"/>
      <c r="B69" s="121"/>
      <c r="C69" s="121"/>
      <c r="D69" s="121"/>
      <c r="E69" s="121"/>
      <c r="F69" s="121"/>
      <c r="G69" s="121"/>
      <c r="H69" s="121"/>
      <c r="I69" s="121"/>
      <c r="J69" s="121"/>
      <c r="K69" s="121"/>
    </row>
    <row r="70" spans="1:11" ht="15" customHeight="1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</row>
    <row r="71" spans="1:11" ht="15" customHeight="1">
      <c r="A71" s="121"/>
      <c r="B71" s="121"/>
      <c r="C71" s="121"/>
      <c r="D71" s="121"/>
      <c r="E71" s="121"/>
      <c r="F71" s="121"/>
      <c r="G71" s="121"/>
      <c r="H71" s="121"/>
      <c r="I71" s="121"/>
      <c r="J71" s="121"/>
      <c r="K71" s="121"/>
    </row>
    <row r="72" spans="1:11" ht="15" customHeight="1">
      <c r="A72" s="121"/>
      <c r="B72" s="121"/>
      <c r="C72" s="121"/>
      <c r="D72" s="121"/>
      <c r="E72" s="121"/>
      <c r="F72" s="121"/>
      <c r="G72" s="121"/>
      <c r="H72" s="121"/>
      <c r="I72" s="121"/>
      <c r="J72" s="121"/>
      <c r="K72" s="121"/>
    </row>
    <row r="73" spans="1:11" ht="15" customHeight="1">
      <c r="A73" s="121"/>
      <c r="B73" s="121"/>
      <c r="C73" s="121"/>
      <c r="D73" s="121"/>
      <c r="E73" s="121"/>
      <c r="F73" s="121"/>
      <c r="G73" s="121"/>
      <c r="H73" s="121"/>
      <c r="I73" s="121"/>
      <c r="J73" s="121"/>
      <c r="K73" s="121"/>
    </row>
    <row r="74" spans="1:11" ht="15" customHeight="1">
      <c r="A74" s="121"/>
      <c r="B74" s="121"/>
      <c r="C74" s="121"/>
      <c r="D74" s="121"/>
      <c r="E74" s="121"/>
      <c r="F74" s="121"/>
      <c r="G74" s="121"/>
      <c r="H74" s="121"/>
      <c r="I74" s="121"/>
      <c r="J74" s="121"/>
      <c r="K74" s="121"/>
    </row>
    <row r="75" spans="1:11" ht="15" customHeight="1">
      <c r="A75" s="121"/>
      <c r="B75" s="121"/>
      <c r="C75" s="121"/>
      <c r="D75" s="121"/>
      <c r="E75" s="121"/>
      <c r="F75" s="121"/>
      <c r="G75" s="121"/>
      <c r="H75" s="121"/>
      <c r="I75" s="121"/>
      <c r="J75" s="121"/>
      <c r="K75" s="121"/>
    </row>
    <row r="76" spans="1:11" ht="15" customHeight="1">
      <c r="A76" s="121"/>
      <c r="B76" s="121"/>
      <c r="C76" s="121"/>
      <c r="D76" s="121"/>
      <c r="E76" s="121"/>
      <c r="F76" s="121"/>
      <c r="G76" s="121"/>
      <c r="H76" s="121"/>
      <c r="I76" s="121"/>
      <c r="J76" s="121"/>
      <c r="K76" s="121"/>
    </row>
    <row r="77" spans="1:11" ht="15" customHeight="1">
      <c r="A77" s="121"/>
      <c r="B77" s="121"/>
      <c r="C77" s="121"/>
      <c r="D77" s="121"/>
      <c r="E77" s="121"/>
      <c r="F77" s="121"/>
      <c r="G77" s="121"/>
      <c r="H77" s="121"/>
      <c r="I77" s="121"/>
      <c r="J77" s="121"/>
      <c r="K77" s="121"/>
    </row>
    <row r="78" spans="1:11" ht="15" customHeight="1">
      <c r="A78" s="121"/>
      <c r="B78" s="121"/>
      <c r="C78" s="121"/>
      <c r="D78" s="121"/>
      <c r="E78" s="121"/>
      <c r="F78" s="121"/>
      <c r="G78" s="121"/>
      <c r="H78" s="121"/>
      <c r="I78" s="121"/>
      <c r="J78" s="121"/>
      <c r="K78" s="121"/>
    </row>
    <row r="79" spans="1:11" ht="15" customHeight="1">
      <c r="A79" s="121"/>
      <c r="B79" s="121"/>
      <c r="C79" s="121"/>
      <c r="D79" s="121"/>
      <c r="E79" s="121"/>
      <c r="F79" s="121"/>
      <c r="G79" s="121"/>
      <c r="H79" s="121"/>
      <c r="I79" s="121"/>
      <c r="J79" s="121"/>
      <c r="K79" s="121"/>
    </row>
    <row r="80" spans="1:11" ht="15" customHeight="1">
      <c r="A80" s="121"/>
      <c r="B80" s="121"/>
      <c r="C80" s="121"/>
      <c r="D80" s="121"/>
      <c r="E80" s="121"/>
      <c r="F80" s="121"/>
      <c r="G80" s="121"/>
      <c r="H80" s="121"/>
      <c r="I80" s="121"/>
      <c r="J80" s="121"/>
      <c r="K80" s="121"/>
    </row>
    <row r="81" spans="1:11" ht="15" customHeight="1">
      <c r="A81" s="121"/>
      <c r="B81" s="121"/>
      <c r="C81" s="121"/>
      <c r="D81" s="121"/>
      <c r="E81" s="121"/>
      <c r="F81" s="121"/>
      <c r="G81" s="121"/>
      <c r="H81" s="121"/>
      <c r="I81" s="121"/>
      <c r="J81" s="121"/>
      <c r="K81" s="121"/>
    </row>
    <row r="82" spans="1:11" ht="15" customHeight="1">
      <c r="A82" s="121"/>
      <c r="B82" s="121"/>
      <c r="C82" s="121"/>
      <c r="D82" s="121"/>
      <c r="E82" s="121"/>
      <c r="F82" s="121"/>
      <c r="G82" s="121"/>
      <c r="H82" s="121"/>
      <c r="I82" s="121"/>
      <c r="J82" s="121"/>
      <c r="K82" s="121"/>
    </row>
    <row r="83" spans="1:11" ht="15" customHeight="1">
      <c r="A83" s="121"/>
      <c r="B83" s="121"/>
      <c r="C83" s="121"/>
      <c r="D83" s="121"/>
      <c r="E83" s="121"/>
      <c r="F83" s="121"/>
      <c r="G83" s="121"/>
      <c r="H83" s="121"/>
      <c r="I83" s="121"/>
      <c r="J83" s="121"/>
      <c r="K83" s="121"/>
    </row>
    <row r="84" spans="1:11" ht="15" customHeight="1">
      <c r="A84" s="121"/>
      <c r="B84" s="121"/>
      <c r="C84" s="121"/>
      <c r="D84" s="121"/>
      <c r="E84" s="121"/>
      <c r="F84" s="121"/>
      <c r="G84" s="121"/>
      <c r="H84" s="121"/>
      <c r="I84" s="121"/>
      <c r="J84" s="121"/>
      <c r="K84" s="121"/>
    </row>
    <row r="85" spans="1:11" ht="15" customHeight="1">
      <c r="A85" s="121"/>
      <c r="B85" s="121"/>
      <c r="C85" s="121"/>
      <c r="D85" s="121"/>
      <c r="E85" s="121"/>
      <c r="F85" s="121"/>
      <c r="G85" s="121"/>
      <c r="H85" s="121"/>
      <c r="I85" s="121"/>
      <c r="J85" s="121"/>
      <c r="K85" s="121"/>
    </row>
    <row r="86" spans="1:11" ht="15" customHeight="1">
      <c r="A86" s="121"/>
      <c r="B86" s="121"/>
      <c r="C86" s="121"/>
      <c r="D86" s="121"/>
      <c r="E86" s="121"/>
      <c r="F86" s="121"/>
      <c r="G86" s="121"/>
      <c r="H86" s="121"/>
      <c r="I86" s="121"/>
      <c r="J86" s="121"/>
      <c r="K86" s="121"/>
    </row>
    <row r="87" spans="1:11" ht="15" customHeight="1">
      <c r="A87" s="121"/>
      <c r="B87" s="121"/>
      <c r="C87" s="121"/>
      <c r="D87" s="121"/>
      <c r="E87" s="121"/>
      <c r="F87" s="121"/>
      <c r="G87" s="121"/>
      <c r="H87" s="121"/>
      <c r="I87" s="121"/>
      <c r="J87" s="121"/>
      <c r="K87" s="121"/>
    </row>
    <row r="88" spans="1:11" ht="15" customHeight="1">
      <c r="A88" s="121"/>
      <c r="B88" s="121"/>
      <c r="C88" s="121"/>
      <c r="D88" s="121"/>
      <c r="E88" s="121"/>
      <c r="F88" s="121"/>
      <c r="G88" s="121"/>
      <c r="H88" s="121"/>
      <c r="I88" s="121"/>
      <c r="J88" s="121"/>
      <c r="K88" s="121"/>
    </row>
    <row r="89" spans="1:11" ht="15" customHeight="1">
      <c r="A89" s="121"/>
      <c r="B89" s="121"/>
      <c r="C89" s="121"/>
      <c r="D89" s="121"/>
      <c r="E89" s="121"/>
      <c r="F89" s="121"/>
      <c r="G89" s="121"/>
      <c r="H89" s="121"/>
      <c r="I89" s="121"/>
      <c r="J89" s="121"/>
      <c r="K89" s="121"/>
    </row>
    <row r="90" spans="1:11" ht="15" customHeight="1">
      <c r="A90" s="121"/>
      <c r="B90" s="121"/>
      <c r="C90" s="121"/>
      <c r="D90" s="121"/>
      <c r="E90" s="121"/>
      <c r="F90" s="121"/>
      <c r="G90" s="121"/>
      <c r="H90" s="121"/>
      <c r="I90" s="121"/>
      <c r="J90" s="121"/>
      <c r="K90" s="121"/>
    </row>
    <row r="91" spans="1:11" ht="15" customHeight="1">
      <c r="A91" s="121"/>
      <c r="B91" s="121"/>
      <c r="C91" s="121"/>
      <c r="D91" s="121"/>
      <c r="E91" s="121"/>
      <c r="F91" s="121"/>
      <c r="G91" s="121"/>
      <c r="H91" s="121"/>
      <c r="I91" s="121"/>
      <c r="J91" s="121"/>
      <c r="K91" s="121"/>
    </row>
    <row r="92" spans="1:11" ht="15" customHeight="1">
      <c r="A92" s="121"/>
      <c r="B92" s="121"/>
      <c r="C92" s="121"/>
      <c r="D92" s="121"/>
      <c r="E92" s="121"/>
      <c r="F92" s="121"/>
      <c r="G92" s="121"/>
      <c r="H92" s="121"/>
      <c r="I92" s="121"/>
      <c r="J92" s="121"/>
      <c r="K92" s="121"/>
    </row>
    <row r="93" spans="1:11" ht="15" customHeight="1">
      <c r="A93" s="121"/>
      <c r="B93" s="121"/>
      <c r="C93" s="121"/>
      <c r="D93" s="121"/>
      <c r="E93" s="121"/>
      <c r="F93" s="121"/>
      <c r="G93" s="121"/>
      <c r="H93" s="121"/>
      <c r="I93" s="121"/>
      <c r="J93" s="121"/>
      <c r="K93" s="121"/>
    </row>
    <row r="94" spans="1:11" ht="15" customHeight="1">
      <c r="A94" s="121"/>
      <c r="B94" s="121"/>
      <c r="C94" s="121"/>
      <c r="D94" s="121"/>
      <c r="E94" s="121"/>
      <c r="F94" s="121"/>
      <c r="G94" s="121"/>
      <c r="H94" s="121"/>
      <c r="I94" s="121"/>
      <c r="J94" s="121"/>
      <c r="K94" s="121"/>
    </row>
    <row r="95" spans="1:11" ht="15" customHeight="1">
      <c r="A95" s="121"/>
      <c r="B95" s="121"/>
      <c r="C95" s="121"/>
      <c r="D95" s="121"/>
      <c r="E95" s="121"/>
      <c r="F95" s="121"/>
      <c r="G95" s="121"/>
      <c r="H95" s="121"/>
      <c r="I95" s="121"/>
      <c r="J95" s="121"/>
      <c r="K95" s="121"/>
    </row>
    <row r="96" spans="1:11" ht="15" customHeight="1">
      <c r="A96" s="121"/>
      <c r="B96" s="121"/>
      <c r="C96" s="121"/>
      <c r="D96" s="121"/>
      <c r="E96" s="121"/>
      <c r="F96" s="121"/>
      <c r="G96" s="121"/>
      <c r="H96" s="121"/>
      <c r="I96" s="121"/>
      <c r="J96" s="121"/>
      <c r="K96" s="121"/>
    </row>
    <row r="97" spans="1:11" ht="15" customHeight="1">
      <c r="A97" s="121"/>
      <c r="B97" s="121"/>
      <c r="C97" s="121"/>
      <c r="D97" s="121"/>
      <c r="E97" s="121"/>
      <c r="F97" s="121"/>
      <c r="G97" s="121"/>
      <c r="H97" s="121"/>
      <c r="I97" s="121"/>
      <c r="J97" s="121"/>
      <c r="K97" s="121"/>
    </row>
    <row r="98" spans="1:11" ht="15" customHeight="1">
      <c r="A98" s="121"/>
      <c r="B98" s="121"/>
      <c r="C98" s="121"/>
      <c r="D98" s="121"/>
      <c r="E98" s="121"/>
      <c r="F98" s="121"/>
      <c r="G98" s="121"/>
      <c r="H98" s="121"/>
      <c r="I98" s="121"/>
      <c r="J98" s="121"/>
      <c r="K98" s="121"/>
    </row>
    <row r="99" spans="1:11" ht="15" customHeight="1">
      <c r="A99" s="121"/>
      <c r="B99" s="121"/>
      <c r="C99" s="121"/>
      <c r="D99" s="121"/>
      <c r="E99" s="121"/>
      <c r="F99" s="121"/>
      <c r="G99" s="121"/>
      <c r="H99" s="121"/>
      <c r="I99" s="121"/>
      <c r="J99" s="121"/>
      <c r="K99" s="121"/>
    </row>
    <row r="100" spans="1:11" ht="15" customHeight="1">
      <c r="A100" s="121"/>
      <c r="B100" s="121"/>
      <c r="C100" s="121"/>
      <c r="D100" s="121"/>
      <c r="E100" s="121"/>
      <c r="F100" s="121"/>
      <c r="G100" s="121"/>
      <c r="H100" s="121"/>
      <c r="I100" s="121"/>
      <c r="J100" s="121"/>
      <c r="K100" s="121"/>
    </row>
    <row r="101" spans="1:11" ht="15" customHeight="1">
      <c r="A101" s="121"/>
      <c r="B101" s="121"/>
      <c r="C101" s="121"/>
      <c r="D101" s="121"/>
      <c r="E101" s="121"/>
      <c r="F101" s="121"/>
      <c r="G101" s="121"/>
      <c r="H101" s="121"/>
      <c r="I101" s="121"/>
      <c r="J101" s="121"/>
      <c r="K101" s="121"/>
    </row>
    <row r="102" spans="1:11" ht="15" customHeight="1">
      <c r="A102" s="121"/>
      <c r="B102" s="121"/>
      <c r="C102" s="121"/>
      <c r="D102" s="121"/>
      <c r="E102" s="121"/>
      <c r="F102" s="121"/>
      <c r="G102" s="121"/>
      <c r="H102" s="121"/>
      <c r="I102" s="121"/>
      <c r="J102" s="121"/>
      <c r="K102" s="121"/>
    </row>
    <row r="103" spans="1:11" ht="15" customHeight="1"/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30">
    <mergeCell ref="A38:B43"/>
    <mergeCell ref="A44:B49"/>
    <mergeCell ref="A50:B55"/>
    <mergeCell ref="A56:B61"/>
    <mergeCell ref="A26:B31"/>
    <mergeCell ref="A33:D33"/>
    <mergeCell ref="I34:K34"/>
    <mergeCell ref="H35:H37"/>
    <mergeCell ref="D36:D37"/>
    <mergeCell ref="A37:B37"/>
    <mergeCell ref="E34:G34"/>
    <mergeCell ref="E35:F36"/>
    <mergeCell ref="I35:J36"/>
    <mergeCell ref="G35:G36"/>
    <mergeCell ref="K35:K36"/>
    <mergeCell ref="A1:K1"/>
    <mergeCell ref="A2:C2"/>
    <mergeCell ref="A8:B13"/>
    <mergeCell ref="A14:B19"/>
    <mergeCell ref="A20:B25"/>
    <mergeCell ref="K5:K6"/>
    <mergeCell ref="H5:H7"/>
    <mergeCell ref="A3:D3"/>
    <mergeCell ref="E4:G4"/>
    <mergeCell ref="I4:K4"/>
    <mergeCell ref="D6:D7"/>
    <mergeCell ref="A7:B7"/>
    <mergeCell ref="E5:F6"/>
    <mergeCell ref="I5:J6"/>
    <mergeCell ref="G5:G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1 H61" formula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0"/>
  <dimension ref="A1:P58"/>
  <sheetViews>
    <sheetView showGridLines="0" zoomScaleNormal="100" zoomScaleSheetLayoutView="100" workbookViewId="0">
      <selection sqref="A1:K1"/>
    </sheetView>
  </sheetViews>
  <sheetFormatPr defaultColWidth="9.140625" defaultRowHeight="12.75"/>
  <cols>
    <col min="1" max="1" width="16.28515625" style="241" customWidth="1"/>
    <col min="2" max="2" width="10.28515625" style="241" customWidth="1"/>
    <col min="3" max="3" width="10" style="241" customWidth="1"/>
    <col min="4" max="4" width="10.7109375" style="241" customWidth="1"/>
    <col min="5" max="6" width="8.5703125" style="241" customWidth="1"/>
    <col min="7" max="10" width="6.7109375" style="241" customWidth="1"/>
    <col min="11" max="11" width="8.140625" style="241" customWidth="1"/>
    <col min="12" max="13" width="9.140625" style="241"/>
    <col min="14" max="14" width="11.140625" style="241" customWidth="1"/>
    <col min="15" max="16384" width="9.140625" style="241"/>
  </cols>
  <sheetData>
    <row r="1" spans="1:11" s="254" customFormat="1" ht="15.75">
      <c r="A1" s="686" t="str">
        <f>"6.8. Spotřeba zemního plynu a teplota ovzduší podle krajů: "&amp;LOWER(C3)</f>
        <v>6.8. Spotřeba zemního plynu a teplota ovzduší podle krajů: leden</v>
      </c>
      <c r="B1" s="686"/>
      <c r="C1" s="686"/>
      <c r="D1" s="686"/>
      <c r="E1" s="686"/>
      <c r="F1" s="686"/>
      <c r="G1" s="686"/>
      <c r="H1" s="686"/>
      <c r="I1" s="686"/>
      <c r="J1" s="686"/>
      <c r="K1" s="686"/>
    </row>
    <row r="2" spans="1:11" ht="6" customHeight="1">
      <c r="A2" s="698"/>
      <c r="B2" s="698"/>
      <c r="C2" s="243"/>
      <c r="D2" s="244"/>
      <c r="E2" s="245"/>
      <c r="F2" s="245"/>
      <c r="G2" s="245"/>
      <c r="H2" s="245"/>
      <c r="I2" s="103"/>
      <c r="J2" s="103"/>
      <c r="K2" s="103"/>
    </row>
    <row r="3" spans="1:11" ht="20.100000000000001" customHeight="1">
      <c r="A3" s="691"/>
      <c r="B3" s="692"/>
      <c r="C3" s="689" t="str">
        <f>'3.1'!D6</f>
        <v>Leden</v>
      </c>
      <c r="D3" s="690"/>
      <c r="E3" s="690"/>
      <c r="F3" s="690"/>
      <c r="G3" s="690"/>
      <c r="H3" s="690"/>
      <c r="I3" s="690"/>
      <c r="J3" s="690"/>
      <c r="K3" s="690"/>
    </row>
    <row r="4" spans="1:11" ht="20.100000000000001" customHeight="1">
      <c r="A4" s="332"/>
      <c r="B4" s="320"/>
      <c r="C4" s="695" t="s">
        <v>67</v>
      </c>
      <c r="D4" s="696"/>
      <c r="E4" s="696"/>
      <c r="F4" s="697"/>
      <c r="G4" s="695" t="s">
        <v>258</v>
      </c>
      <c r="H4" s="696"/>
      <c r="I4" s="696"/>
      <c r="J4" s="696"/>
      <c r="K4" s="696"/>
    </row>
    <row r="5" spans="1:11" ht="24.95" customHeight="1">
      <c r="A5" s="335"/>
      <c r="B5" s="336"/>
      <c r="C5" s="346"/>
      <c r="D5" s="347"/>
      <c r="E5" s="346"/>
      <c r="F5" s="671" t="s">
        <v>240</v>
      </c>
      <c r="G5" s="687"/>
      <c r="H5" s="687"/>
      <c r="I5" s="687"/>
      <c r="J5" s="687"/>
      <c r="K5" s="688"/>
    </row>
    <row r="6" spans="1:11" ht="14.1" customHeight="1">
      <c r="A6" s="337"/>
      <c r="B6" s="693" t="s">
        <v>254</v>
      </c>
      <c r="C6" s="321"/>
      <c r="D6" s="348"/>
      <c r="E6" s="410" t="s">
        <v>255</v>
      </c>
      <c r="F6" s="693"/>
      <c r="G6" s="324" t="s">
        <v>74</v>
      </c>
      <c r="H6" s="324" t="s">
        <v>241</v>
      </c>
      <c r="I6" s="324" t="s">
        <v>242</v>
      </c>
      <c r="J6" s="324" t="s">
        <v>256</v>
      </c>
      <c r="K6" s="324" t="s">
        <v>257</v>
      </c>
    </row>
    <row r="7" spans="1:11" ht="15" customHeight="1">
      <c r="A7" s="417" t="s">
        <v>259</v>
      </c>
      <c r="B7" s="694"/>
      <c r="C7" s="416" t="s">
        <v>294</v>
      </c>
      <c r="D7" s="414" t="s">
        <v>289</v>
      </c>
      <c r="E7" s="416" t="s">
        <v>295</v>
      </c>
      <c r="F7" s="414" t="s">
        <v>295</v>
      </c>
      <c r="G7" s="325" t="s">
        <v>292</v>
      </c>
      <c r="H7" s="326" t="s">
        <v>292</v>
      </c>
      <c r="I7" s="326" t="s">
        <v>292</v>
      </c>
      <c r="J7" s="326" t="s">
        <v>292</v>
      </c>
      <c r="K7" s="326" t="s">
        <v>292</v>
      </c>
    </row>
    <row r="8" spans="1:11" ht="14.1" customHeight="1">
      <c r="A8" s="216" t="s">
        <v>9</v>
      </c>
      <c r="B8" s="127">
        <f>'6.1'!D14</f>
        <v>104584</v>
      </c>
      <c r="C8" s="123">
        <f>'6.1'!E14</f>
        <v>39736.061850000006</v>
      </c>
      <c r="D8" s="127">
        <f>'6.1'!F14</f>
        <v>424649.31256000005</v>
      </c>
      <c r="E8" s="153">
        <f t="shared" ref="E8:E21" si="0">D8/$D$22</f>
        <v>3.3182655385833211E-2</v>
      </c>
      <c r="F8" s="128">
        <f>'6.1'!H14</f>
        <v>-7.2983263847024998E-2</v>
      </c>
      <c r="G8" s="132">
        <v>0.30000000000000004</v>
      </c>
      <c r="H8" s="133">
        <v>9.3000000000000007</v>
      </c>
      <c r="I8" s="133">
        <v>-3.1</v>
      </c>
      <c r="J8" s="133">
        <v>-1.899999999999999</v>
      </c>
      <c r="K8" s="464">
        <v>2.1999999999999993</v>
      </c>
    </row>
    <row r="9" spans="1:11" ht="14.1" customHeight="1">
      <c r="A9" s="486" t="s">
        <v>10</v>
      </c>
      <c r="B9" s="151">
        <f>'6.1'!D44</f>
        <v>386024</v>
      </c>
      <c r="C9" s="152">
        <f>'6.1'!E44</f>
        <v>166800</v>
      </c>
      <c r="D9" s="151">
        <f>'6.1'!F44</f>
        <v>1778844.0229299997</v>
      </c>
      <c r="E9" s="154">
        <f t="shared" si="0"/>
        <v>0.13900120982697997</v>
      </c>
      <c r="F9" s="155">
        <f>'6.1'!H44</f>
        <v>-6.9939127850472113E-2</v>
      </c>
      <c r="G9" s="156">
        <v>2.25806451612903E-2</v>
      </c>
      <c r="H9" s="157">
        <v>8.3000000000000007</v>
      </c>
      <c r="I9" s="157">
        <v>-3.9</v>
      </c>
      <c r="J9" s="157">
        <v>-1.7000000000000008</v>
      </c>
      <c r="K9" s="159">
        <v>1.7225806451612911</v>
      </c>
    </row>
    <row r="10" spans="1:11" ht="14.1" customHeight="1">
      <c r="A10" s="216" t="s">
        <v>11</v>
      </c>
      <c r="B10" s="127">
        <f>'6.2'!D13</f>
        <v>84720</v>
      </c>
      <c r="C10" s="123">
        <f>'6.2'!E13</f>
        <v>29851.9</v>
      </c>
      <c r="D10" s="127">
        <f>'6.2'!F13</f>
        <v>318357.36405999993</v>
      </c>
      <c r="E10" s="153">
        <f t="shared" si="0"/>
        <v>2.4876862834088794E-2</v>
      </c>
      <c r="F10" s="128">
        <f>'6.2'!H13</f>
        <v>-6.7063985649013197E-2</v>
      </c>
      <c r="G10" s="132">
        <v>0.44838709677419364</v>
      </c>
      <c r="H10" s="133">
        <v>9.4</v>
      </c>
      <c r="I10" s="133">
        <v>-3.6</v>
      </c>
      <c r="J10" s="133">
        <v>-2</v>
      </c>
      <c r="K10" s="464">
        <v>2.4483870967741934</v>
      </c>
    </row>
    <row r="11" spans="1:11" ht="14.1" customHeight="1">
      <c r="A11" s="486" t="s">
        <v>111</v>
      </c>
      <c r="B11" s="151">
        <f>'6.2'!D43</f>
        <v>118305</v>
      </c>
      <c r="C11" s="152">
        <f>'6.2'!E43</f>
        <v>50970.2</v>
      </c>
      <c r="D11" s="151">
        <f>'6.2'!F43</f>
        <v>543572.99534000002</v>
      </c>
      <c r="E11" s="154">
        <f t="shared" si="0"/>
        <v>4.247550825568288E-2</v>
      </c>
      <c r="F11" s="155">
        <f>'6.2'!H43</f>
        <v>-8.3167547460328284E-2</v>
      </c>
      <c r="G11" s="156">
        <v>9.6774193548387327E-3</v>
      </c>
      <c r="H11" s="157">
        <v>6.5</v>
      </c>
      <c r="I11" s="157">
        <v>-3</v>
      </c>
      <c r="J11" s="157">
        <v>-2.2999999999999985</v>
      </c>
      <c r="K11" s="159">
        <v>2.3096774193548373</v>
      </c>
    </row>
    <row r="12" spans="1:11" ht="14.1" customHeight="1">
      <c r="A12" s="216" t="s">
        <v>12</v>
      </c>
      <c r="B12" s="127">
        <f>'6.3'!D13</f>
        <v>93568</v>
      </c>
      <c r="C12" s="123">
        <f>'6.3'!E13</f>
        <v>49197.700000000004</v>
      </c>
      <c r="D12" s="127">
        <f>'6.3'!F13</f>
        <v>524670.94915</v>
      </c>
      <c r="E12" s="153">
        <f t="shared" si="0"/>
        <v>4.0998477524068898E-2</v>
      </c>
      <c r="F12" s="128">
        <f>'6.3'!H13</f>
        <v>-9.3357241318305348E-2</v>
      </c>
      <c r="G12" s="132">
        <v>0.97741935483870956</v>
      </c>
      <c r="H12" s="133">
        <v>6.9</v>
      </c>
      <c r="I12" s="133">
        <v>-2.2999999999999998</v>
      </c>
      <c r="J12" s="133">
        <v>-1.7000000000000008</v>
      </c>
      <c r="K12" s="464">
        <v>2.6774193548387104</v>
      </c>
    </row>
    <row r="13" spans="1:11" ht="14.1" customHeight="1">
      <c r="A13" s="486" t="s">
        <v>13</v>
      </c>
      <c r="B13" s="151">
        <f>'6.3'!D43</f>
        <v>379846</v>
      </c>
      <c r="C13" s="152">
        <f>'6.3'!E43</f>
        <v>123157.24100000001</v>
      </c>
      <c r="D13" s="151">
        <f>'6.3'!F43</f>
        <v>1313192.8052100001</v>
      </c>
      <c r="E13" s="154">
        <f t="shared" si="0"/>
        <v>0.10261461168451121</v>
      </c>
      <c r="F13" s="155">
        <f>'6.3'!H43</f>
        <v>-3.6226457830719191E-2</v>
      </c>
      <c r="G13" s="156">
        <v>0.64516129032258063</v>
      </c>
      <c r="H13" s="157">
        <v>8</v>
      </c>
      <c r="I13" s="157">
        <v>-2.6</v>
      </c>
      <c r="J13" s="157">
        <v>-1.899999999999999</v>
      </c>
      <c r="K13" s="159">
        <v>2.5451612903225795</v>
      </c>
    </row>
    <row r="14" spans="1:11" ht="14.1" customHeight="1">
      <c r="A14" s="216" t="s">
        <v>14</v>
      </c>
      <c r="B14" s="127">
        <f>'6.4'!D13</f>
        <v>187812</v>
      </c>
      <c r="C14" s="123">
        <f>'6.4'!E13</f>
        <v>68767.200000000012</v>
      </c>
      <c r="D14" s="127">
        <f>'6.4'!F13</f>
        <v>733370.05391000025</v>
      </c>
      <c r="E14" s="153">
        <f t="shared" si="0"/>
        <v>5.7306499856271564E-2</v>
      </c>
      <c r="F14" s="128">
        <f>'6.4'!H13</f>
        <v>-5.4414949569952194E-2</v>
      </c>
      <c r="G14" s="132">
        <v>-4.8387096774193547E-2</v>
      </c>
      <c r="H14" s="133">
        <v>6.5</v>
      </c>
      <c r="I14" s="133">
        <v>-3.3</v>
      </c>
      <c r="J14" s="133">
        <v>-2.5</v>
      </c>
      <c r="K14" s="464">
        <v>2.4516129032258065</v>
      </c>
    </row>
    <row r="15" spans="1:11" ht="14.1" customHeight="1">
      <c r="A15" s="486" t="s">
        <v>15</v>
      </c>
      <c r="B15" s="151">
        <f>'6.4'!D43</f>
        <v>137128</v>
      </c>
      <c r="C15" s="152">
        <f>'6.4'!E43</f>
        <v>53615.199999999997</v>
      </c>
      <c r="D15" s="151">
        <f>'6.4'!F43</f>
        <v>571780.30686999997</v>
      </c>
      <c r="E15" s="154">
        <f t="shared" si="0"/>
        <v>4.4679664650563611E-2</v>
      </c>
      <c r="F15" s="155">
        <f>'6.4'!H43</f>
        <v>-8.7740910196879879E-2</v>
      </c>
      <c r="G15" s="156">
        <v>0.10967741935483867</v>
      </c>
      <c r="H15" s="157">
        <v>8.1</v>
      </c>
      <c r="I15" s="157">
        <v>-3.3</v>
      </c>
      <c r="J15" s="157">
        <v>-1.6000000000000008</v>
      </c>
      <c r="K15" s="159">
        <v>1.7096774193548394</v>
      </c>
    </row>
    <row r="16" spans="1:11" ht="14.1" customHeight="1">
      <c r="A16" s="216" t="s">
        <v>16</v>
      </c>
      <c r="B16" s="127">
        <f>'6.5'!D13</f>
        <v>160261</v>
      </c>
      <c r="C16" s="123">
        <f>'6.5'!E13</f>
        <v>53218.600000000006</v>
      </c>
      <c r="D16" s="127">
        <f>'6.5'!F13</f>
        <v>567551.08626000001</v>
      </c>
      <c r="E16" s="153">
        <f t="shared" si="0"/>
        <v>4.4349187793774954E-2</v>
      </c>
      <c r="F16" s="128">
        <f>'6.5'!H13</f>
        <v>-6.9007562544499537E-2</v>
      </c>
      <c r="G16" s="132">
        <v>1.0935483870967744</v>
      </c>
      <c r="H16" s="133">
        <v>10.7</v>
      </c>
      <c r="I16" s="133">
        <v>-3.4</v>
      </c>
      <c r="J16" s="133">
        <v>-1.6000000000000008</v>
      </c>
      <c r="K16" s="464">
        <v>2.6935483870967749</v>
      </c>
    </row>
    <row r="17" spans="1:16" ht="14.1" customHeight="1">
      <c r="A17" s="486" t="s">
        <v>1</v>
      </c>
      <c r="B17" s="151">
        <f>'6.5'!D43</f>
        <v>420225</v>
      </c>
      <c r="C17" s="152">
        <f>'6.5'!E43</f>
        <v>134512.71139911973</v>
      </c>
      <c r="D17" s="151">
        <f>'6.5'!F43</f>
        <v>1433674.4752399998</v>
      </c>
      <c r="E17" s="154">
        <f t="shared" si="0"/>
        <v>0.11202920772568642</v>
      </c>
      <c r="F17" s="155">
        <f>'6.5'!H43</f>
        <v>-0.11147218548125283</v>
      </c>
      <c r="G17" s="156">
        <v>2.5935483870967735</v>
      </c>
      <c r="H17" s="157">
        <v>11.6</v>
      </c>
      <c r="I17" s="157">
        <v>-3.9</v>
      </c>
      <c r="J17" s="157">
        <v>-0.60000000000000009</v>
      </c>
      <c r="K17" s="159">
        <v>3.1935483870967736</v>
      </c>
    </row>
    <row r="18" spans="1:16" ht="14.1" customHeight="1">
      <c r="A18" s="216" t="s">
        <v>17</v>
      </c>
      <c r="B18" s="127">
        <f>'6.6'!D13</f>
        <v>260245</v>
      </c>
      <c r="C18" s="123">
        <f>'6.6'!E13</f>
        <v>147717.97</v>
      </c>
      <c r="D18" s="127">
        <f>'6.6'!F13</f>
        <v>1575338.4152670004</v>
      </c>
      <c r="E18" s="153">
        <f t="shared" si="0"/>
        <v>0.12309901418357658</v>
      </c>
      <c r="F18" s="128">
        <f>'6.6'!H13</f>
        <v>-3.1964955869583705E-3</v>
      </c>
      <c r="G18" s="132">
        <v>1.3645161290322578</v>
      </c>
      <c r="H18" s="133">
        <v>10.3</v>
      </c>
      <c r="I18" s="133">
        <v>-3</v>
      </c>
      <c r="J18" s="133">
        <v>-1</v>
      </c>
      <c r="K18" s="464">
        <v>2.3645161290322578</v>
      </c>
      <c r="L18" s="247"/>
      <c r="N18" s="247"/>
      <c r="O18" s="247"/>
      <c r="P18" s="247"/>
    </row>
    <row r="19" spans="1:16" ht="14.1" customHeight="1">
      <c r="A19" s="486" t="s">
        <v>18</v>
      </c>
      <c r="B19" s="151">
        <f>'6.6'!D43</f>
        <v>223145</v>
      </c>
      <c r="C19" s="152">
        <f>'6.6'!E43</f>
        <v>171154.53100000002</v>
      </c>
      <c r="D19" s="151">
        <f>'6.6'!F43</f>
        <v>1825311.7626800002</v>
      </c>
      <c r="E19" s="154">
        <f t="shared" si="0"/>
        <v>0.14263226008204188</v>
      </c>
      <c r="F19" s="155">
        <f>'6.6'!H43</f>
        <v>7.5357865256709219E-2</v>
      </c>
      <c r="G19" s="156">
        <v>1.167741935483871</v>
      </c>
      <c r="H19" s="157">
        <v>10.4</v>
      </c>
      <c r="I19" s="157">
        <v>-3.5</v>
      </c>
      <c r="J19" s="157">
        <v>-0.80000000000000038</v>
      </c>
      <c r="K19" s="159">
        <v>1.9677419354838714</v>
      </c>
      <c r="L19" s="247"/>
      <c r="N19" s="247"/>
      <c r="O19" s="247"/>
      <c r="P19" s="247"/>
    </row>
    <row r="20" spans="1:16" ht="14.1" customHeight="1">
      <c r="A20" s="216" t="s">
        <v>19</v>
      </c>
      <c r="B20" s="127">
        <f>'6.7'!D13</f>
        <v>120166</v>
      </c>
      <c r="C20" s="123">
        <f>'6.7'!E13</f>
        <v>49239.656149999995</v>
      </c>
      <c r="D20" s="127">
        <f>'6.7'!F13</f>
        <v>525242.36111000006</v>
      </c>
      <c r="E20" s="153">
        <f t="shared" si="0"/>
        <v>4.1043128405610939E-2</v>
      </c>
      <c r="F20" s="128">
        <f>'6.7'!H13</f>
        <v>-7.9597907866798115E-2</v>
      </c>
      <c r="G20" s="132">
        <v>-0.46129032258064501</v>
      </c>
      <c r="H20" s="133">
        <v>7.6</v>
      </c>
      <c r="I20" s="133">
        <v>-3.8</v>
      </c>
      <c r="J20" s="133">
        <v>-2.5</v>
      </c>
      <c r="K20" s="464">
        <v>2.0387096774193552</v>
      </c>
      <c r="L20" s="247"/>
      <c r="N20" s="247"/>
      <c r="O20" s="247"/>
      <c r="P20" s="247"/>
    </row>
    <row r="21" spans="1:16" ht="14.1" customHeight="1">
      <c r="A21" s="486" t="s">
        <v>20</v>
      </c>
      <c r="B21" s="151">
        <f>'6.7'!D43</f>
        <v>157598</v>
      </c>
      <c r="C21" s="152">
        <f>'6.7'!E43</f>
        <v>62053.5</v>
      </c>
      <c r="D21" s="151">
        <f>'6.7'!F43</f>
        <v>661771.71803000011</v>
      </c>
      <c r="E21" s="154">
        <f t="shared" si="0"/>
        <v>5.1711711791309151E-2</v>
      </c>
      <c r="F21" s="155">
        <f>'6.7'!H43</f>
        <v>-8.6922166896210795E-2</v>
      </c>
      <c r="G21" s="156">
        <v>-0.49354838709677401</v>
      </c>
      <c r="H21" s="157">
        <v>5.8</v>
      </c>
      <c r="I21" s="157">
        <v>-4.5999999999999996</v>
      </c>
      <c r="J21" s="157">
        <v>-1.6000000000000008</v>
      </c>
      <c r="K21" s="159">
        <v>1.1064516129032267</v>
      </c>
      <c r="L21" s="247"/>
    </row>
    <row r="22" spans="1:16" ht="14.1" customHeight="1">
      <c r="A22" s="563" t="s">
        <v>0</v>
      </c>
      <c r="B22" s="564">
        <f>SUM(B8:B21)</f>
        <v>2833627</v>
      </c>
      <c r="C22" s="565">
        <f>SUM(C8:C21)</f>
        <v>1199992.4713991196</v>
      </c>
      <c r="D22" s="566">
        <f>SUM(D8:D21)</f>
        <v>12797327.628617</v>
      </c>
      <c r="E22" s="567">
        <f>SUM(E8:E21)</f>
        <v>1.0000000000000002</v>
      </c>
      <c r="F22" s="568"/>
      <c r="G22" s="569">
        <v>0.39032258064516134</v>
      </c>
      <c r="H22" s="569">
        <v>8.5</v>
      </c>
      <c r="I22" s="569">
        <v>-2.5</v>
      </c>
      <c r="J22" s="569">
        <v>-1.2258064516129035</v>
      </c>
      <c r="K22" s="569">
        <v>1.6161290322580648</v>
      </c>
    </row>
    <row r="23" spans="1:16" ht="14.1" customHeight="1">
      <c r="A23" s="570" t="s">
        <v>114</v>
      </c>
      <c r="B23" s="571"/>
      <c r="C23" s="377">
        <f>'5.1'!E14</f>
        <v>16739.653053979539</v>
      </c>
      <c r="D23" s="376">
        <f>'5.1'!F14</f>
        <v>178527.00508158907</v>
      </c>
      <c r="E23" s="572"/>
      <c r="F23" s="379">
        <f>'5.1'!H14</f>
        <v>-0.27566917611500324</v>
      </c>
      <c r="G23" s="573">
        <v>0.39032258064516134</v>
      </c>
      <c r="H23" s="574">
        <v>8.5</v>
      </c>
      <c r="I23" s="574">
        <v>-2.5</v>
      </c>
      <c r="J23" s="574">
        <v>-1.2258064516129035</v>
      </c>
      <c r="K23" s="574">
        <v>1.6161290322580648</v>
      </c>
    </row>
    <row r="24" spans="1:16" ht="14.1" customHeight="1">
      <c r="A24" s="487" t="s">
        <v>62</v>
      </c>
      <c r="B24" s="393">
        <f>B22+B23</f>
        <v>2833627</v>
      </c>
      <c r="C24" s="394">
        <f>C22+C23</f>
        <v>1216732.1244530992</v>
      </c>
      <c r="D24" s="395">
        <f>D22+D23</f>
        <v>12975854.633698588</v>
      </c>
      <c r="E24" s="396"/>
      <c r="F24" s="397">
        <f>'5.1'!H15</f>
        <v>-5.2255509589580883E-2</v>
      </c>
      <c r="G24" s="398">
        <v>0.39032258064516134</v>
      </c>
      <c r="H24" s="399">
        <v>8.5</v>
      </c>
      <c r="I24" s="399">
        <v>-2.5</v>
      </c>
      <c r="J24" s="399">
        <v>-1.2258064516129035</v>
      </c>
      <c r="K24" s="399">
        <v>1.6161290322580648</v>
      </c>
    </row>
    <row r="25" spans="1:16" ht="15" customHeight="1">
      <c r="A25" s="216"/>
      <c r="B25" s="217"/>
      <c r="C25" s="699" t="s">
        <v>217</v>
      </c>
      <c r="D25" s="699"/>
      <c r="E25" s="699"/>
      <c r="F25" s="699"/>
      <c r="G25" s="702" t="s">
        <v>132</v>
      </c>
      <c r="H25" s="702"/>
      <c r="I25" s="702"/>
      <c r="J25" s="702"/>
      <c r="K25" s="702"/>
    </row>
    <row r="26" spans="1:16" ht="15" customHeight="1">
      <c r="A26" s="121"/>
      <c r="B26" s="121"/>
      <c r="C26" s="685"/>
      <c r="D26" s="685"/>
      <c r="E26" s="685"/>
      <c r="F26" s="685"/>
      <c r="G26" s="703" t="s">
        <v>133</v>
      </c>
      <c r="H26" s="703"/>
      <c r="I26" s="703"/>
      <c r="J26" s="703"/>
      <c r="K26" s="703"/>
    </row>
    <row r="27" spans="1:16" ht="30" customHeight="1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</row>
    <row r="28" spans="1:16" ht="15" customHeight="1">
      <c r="A28" s="276"/>
      <c r="B28" s="276"/>
      <c r="C28" s="121"/>
      <c r="D28" s="251"/>
      <c r="E28" s="252"/>
      <c r="F28" s="252"/>
      <c r="G28" s="121"/>
      <c r="H28" s="249"/>
      <c r="I28" s="276"/>
      <c r="J28" s="121"/>
      <c r="K28" s="121"/>
    </row>
    <row r="29" spans="1:16" ht="18" customHeight="1">
      <c r="A29" s="121"/>
      <c r="B29" s="121"/>
      <c r="C29" s="121"/>
      <c r="D29" s="251"/>
      <c r="E29" s="252"/>
      <c r="F29" s="252"/>
      <c r="G29" s="121"/>
      <c r="H29" s="121"/>
      <c r="I29" s="121"/>
      <c r="J29" s="121"/>
      <c r="K29" s="121"/>
    </row>
    <row r="30" spans="1:16" ht="15" customHeight="1">
      <c r="A30" s="651" t="s">
        <v>70</v>
      </c>
      <c r="B30" s="651"/>
      <c r="C30" s="651"/>
      <c r="D30" s="651"/>
      <c r="E30" s="651"/>
      <c r="F30" s="651" t="s">
        <v>71</v>
      </c>
      <c r="G30" s="651"/>
      <c r="H30" s="651"/>
      <c r="I30" s="651"/>
      <c r="J30" s="651"/>
      <c r="K30" s="651"/>
    </row>
    <row r="31" spans="1:16" ht="15" customHeight="1">
      <c r="A31" s="419"/>
      <c r="B31" s="643" t="str">
        <f>C3</f>
        <v>Leden</v>
      </c>
      <c r="C31" s="643"/>
      <c r="D31" s="419"/>
      <c r="E31" s="419"/>
      <c r="F31" s="419"/>
      <c r="G31" s="419"/>
      <c r="H31" s="643" t="str">
        <f>C3</f>
        <v>Leden</v>
      </c>
      <c r="I31" s="643"/>
      <c r="J31" s="419"/>
      <c r="K31" s="419"/>
    </row>
    <row r="32" spans="1:16" ht="15" customHeight="1">
      <c r="A32" s="121"/>
      <c r="B32" s="121"/>
      <c r="C32" s="121"/>
      <c r="D32" s="121"/>
      <c r="E32" s="121"/>
      <c r="F32" s="121"/>
      <c r="G32" s="121"/>
      <c r="H32" s="121"/>
      <c r="I32" s="121"/>
      <c r="J32" s="121"/>
      <c r="K32" s="121"/>
    </row>
    <row r="33" spans="1:11" ht="15" customHeight="1">
      <c r="A33" s="121"/>
      <c r="B33" s="121"/>
      <c r="C33" s="121"/>
      <c r="D33" s="121"/>
      <c r="E33" s="121"/>
      <c r="F33" s="121"/>
      <c r="G33" s="121"/>
      <c r="H33" s="121"/>
      <c r="I33" s="121"/>
      <c r="J33" s="121"/>
      <c r="K33" s="121"/>
    </row>
    <row r="34" spans="1:11" ht="15" customHeight="1">
      <c r="A34" s="121"/>
      <c r="B34" s="121"/>
      <c r="C34" s="121"/>
      <c r="D34" s="121"/>
      <c r="E34" s="121"/>
      <c r="F34" s="121"/>
      <c r="G34" s="121"/>
      <c r="H34" s="121"/>
      <c r="I34" s="121"/>
      <c r="J34" s="121"/>
      <c r="K34" s="121"/>
    </row>
    <row r="35" spans="1:11" ht="15" customHeight="1">
      <c r="A35" s="121"/>
      <c r="B35" s="121"/>
      <c r="C35" s="121"/>
      <c r="D35" s="121"/>
      <c r="E35" s="121"/>
      <c r="F35" s="121"/>
      <c r="G35" s="121"/>
      <c r="H35" s="121"/>
      <c r="I35" s="121"/>
      <c r="J35" s="121"/>
      <c r="K35" s="121"/>
    </row>
    <row r="36" spans="1:11" ht="15" customHeight="1">
      <c r="A36" s="121"/>
      <c r="B36" s="121"/>
      <c r="C36" s="121"/>
      <c r="D36" s="121"/>
      <c r="E36" s="121"/>
      <c r="F36" s="121"/>
      <c r="G36" s="121"/>
      <c r="H36" s="121"/>
      <c r="I36" s="121"/>
      <c r="J36" s="121"/>
      <c r="K36" s="121"/>
    </row>
    <row r="37" spans="1:11" ht="15" customHeight="1">
      <c r="A37" s="121"/>
      <c r="B37" s="121"/>
      <c r="C37" s="121"/>
      <c r="D37" s="121"/>
      <c r="E37" s="121"/>
      <c r="F37" s="121"/>
      <c r="G37" s="121"/>
      <c r="H37" s="121"/>
      <c r="I37" s="121"/>
      <c r="J37" s="121"/>
      <c r="K37" s="121"/>
    </row>
    <row r="38" spans="1:11" ht="15" customHeight="1">
      <c r="A38" s="121"/>
      <c r="B38" s="121"/>
      <c r="C38" s="121"/>
      <c r="D38" s="121"/>
      <c r="E38" s="121"/>
      <c r="F38" s="121"/>
      <c r="G38" s="121"/>
      <c r="H38" s="121"/>
      <c r="I38" s="121"/>
      <c r="J38" s="121"/>
      <c r="K38" s="121"/>
    </row>
    <row r="39" spans="1:11" ht="15" customHeight="1">
      <c r="A39" s="121"/>
      <c r="B39" s="121"/>
      <c r="C39" s="121"/>
      <c r="D39" s="121"/>
      <c r="E39" s="121"/>
      <c r="F39" s="121"/>
      <c r="G39" s="121"/>
      <c r="H39" s="121"/>
      <c r="I39" s="121"/>
      <c r="J39" s="121"/>
      <c r="K39" s="121"/>
    </row>
    <row r="40" spans="1:11" ht="15" customHeight="1">
      <c r="A40" s="121"/>
      <c r="B40" s="121"/>
      <c r="C40" s="121"/>
      <c r="D40" s="121"/>
      <c r="E40" s="121"/>
      <c r="F40" s="121"/>
      <c r="G40" s="121"/>
      <c r="H40" s="121"/>
      <c r="I40" s="121"/>
      <c r="J40" s="121"/>
      <c r="K40" s="121"/>
    </row>
    <row r="41" spans="1:11" ht="15" customHeight="1">
      <c r="A41" s="121"/>
      <c r="B41" s="121"/>
      <c r="C41" s="121"/>
      <c r="D41" s="121"/>
      <c r="E41" s="121"/>
      <c r="F41" s="121"/>
      <c r="G41" s="121"/>
      <c r="H41" s="121"/>
      <c r="I41" s="121"/>
      <c r="J41" s="121"/>
      <c r="K41" s="121"/>
    </row>
    <row r="42" spans="1:11" ht="15" customHeight="1">
      <c r="A42" s="121"/>
      <c r="B42" s="121"/>
      <c r="C42" s="121"/>
      <c r="D42" s="121"/>
      <c r="E42" s="121"/>
      <c r="F42" s="121"/>
      <c r="G42" s="121"/>
      <c r="H42" s="121"/>
      <c r="I42" s="121"/>
      <c r="J42" s="121"/>
      <c r="K42" s="121"/>
    </row>
    <row r="43" spans="1:11" ht="15" customHeight="1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</row>
    <row r="44" spans="1:11" ht="15" customHeight="1">
      <c r="A44" s="98"/>
      <c r="B44" s="98"/>
      <c r="C44" s="98"/>
      <c r="D44" s="98"/>
      <c r="E44" s="98"/>
      <c r="F44" s="98"/>
      <c r="G44" s="98"/>
      <c r="H44" s="98"/>
      <c r="I44" s="98"/>
      <c r="J44" s="98"/>
      <c r="K44" s="98"/>
    </row>
    <row r="45" spans="1:11" ht="15" customHeight="1">
      <c r="A45" s="98"/>
      <c r="B45" s="98"/>
      <c r="C45" s="98"/>
      <c r="D45" s="98"/>
      <c r="E45" s="98"/>
      <c r="F45" s="98"/>
      <c r="G45" s="98"/>
      <c r="H45" s="98"/>
      <c r="I45" s="98"/>
      <c r="J45" s="98"/>
      <c r="K45" s="98"/>
    </row>
    <row r="46" spans="1:11" ht="15" customHeight="1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</row>
    <row r="47" spans="1:11" ht="15" customHeight="1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</row>
    <row r="48" spans="1:11" ht="15" customHeight="1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</row>
    <row r="49" spans="1:11" ht="15" customHeight="1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</row>
    <row r="50" spans="1:11" ht="15" customHeight="1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</row>
    <row r="51" spans="1:11" ht="15" customHeight="1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</row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  <row r="58" spans="1:11" ht="15" customHeight="1"/>
  </sheetData>
  <mergeCells count="16">
    <mergeCell ref="A1:K1"/>
    <mergeCell ref="C3:K3"/>
    <mergeCell ref="B31:C31"/>
    <mergeCell ref="H31:I31"/>
    <mergeCell ref="F30:K30"/>
    <mergeCell ref="A30:E30"/>
    <mergeCell ref="A3:B3"/>
    <mergeCell ref="B6:B7"/>
    <mergeCell ref="G26:K26"/>
    <mergeCell ref="G25:K25"/>
    <mergeCell ref="G5:K5"/>
    <mergeCell ref="C25:F26"/>
    <mergeCell ref="C4:F4"/>
    <mergeCell ref="G4:K4"/>
    <mergeCell ref="A2:B2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P58"/>
  <sheetViews>
    <sheetView showGridLines="0" zoomScaleNormal="100" zoomScaleSheetLayoutView="100" workbookViewId="0">
      <selection sqref="A1:K1"/>
    </sheetView>
  </sheetViews>
  <sheetFormatPr defaultColWidth="9.140625" defaultRowHeight="12.75"/>
  <cols>
    <col min="1" max="1" width="16.28515625" style="241" customWidth="1"/>
    <col min="2" max="2" width="10.28515625" style="241" customWidth="1"/>
    <col min="3" max="3" width="10" style="241" customWidth="1"/>
    <col min="4" max="4" width="10.7109375" style="241" customWidth="1"/>
    <col min="5" max="6" width="8.5703125" style="241" customWidth="1"/>
    <col min="7" max="10" width="6.7109375" style="241" customWidth="1"/>
    <col min="11" max="11" width="8.140625" style="241" customWidth="1"/>
    <col min="12" max="13" width="9.140625" style="241"/>
    <col min="14" max="14" width="11.140625" style="241" customWidth="1"/>
    <col min="15" max="16384" width="9.140625" style="241"/>
  </cols>
  <sheetData>
    <row r="1" spans="1:11" s="254" customFormat="1" ht="15.75" customHeight="1">
      <c r="A1" s="686" t="str">
        <f>"6.9. Spotřeba zemního plynu a teplota ovzduší podle krajů: "&amp;LOWER(C3)</f>
        <v>6.9. Spotřeba zemního plynu a teplota ovzduší podle krajů: únor</v>
      </c>
      <c r="B1" s="686"/>
      <c r="C1" s="686"/>
      <c r="D1" s="686"/>
      <c r="E1" s="686"/>
      <c r="F1" s="686"/>
      <c r="G1" s="686"/>
      <c r="H1" s="686"/>
      <c r="I1" s="686"/>
      <c r="J1" s="686"/>
      <c r="K1" s="686"/>
    </row>
    <row r="2" spans="1:11" ht="6" customHeight="1">
      <c r="A2" s="698"/>
      <c r="B2" s="698"/>
      <c r="C2" s="243"/>
      <c r="D2" s="244"/>
      <c r="E2" s="245"/>
      <c r="F2" s="245"/>
      <c r="G2" s="245"/>
      <c r="H2" s="245"/>
      <c r="I2" s="103"/>
      <c r="J2" s="103"/>
      <c r="K2" s="103"/>
    </row>
    <row r="3" spans="1:11" ht="20.100000000000001" customHeight="1">
      <c r="A3" s="691"/>
      <c r="B3" s="692"/>
      <c r="C3" s="689" t="str">
        <f>'3.1'!E6</f>
        <v>Únor</v>
      </c>
      <c r="D3" s="690"/>
      <c r="E3" s="690"/>
      <c r="F3" s="690"/>
      <c r="G3" s="690"/>
      <c r="H3" s="690"/>
      <c r="I3" s="690"/>
      <c r="J3" s="690"/>
      <c r="K3" s="690"/>
    </row>
    <row r="4" spans="1:11" ht="20.100000000000001" customHeight="1">
      <c r="A4" s="332"/>
      <c r="B4" s="320"/>
      <c r="C4" s="695" t="s">
        <v>67</v>
      </c>
      <c r="D4" s="696"/>
      <c r="E4" s="696"/>
      <c r="F4" s="697"/>
      <c r="G4" s="695" t="s">
        <v>258</v>
      </c>
      <c r="H4" s="696"/>
      <c r="I4" s="696"/>
      <c r="J4" s="696"/>
      <c r="K4" s="696"/>
    </row>
    <row r="5" spans="1:11" ht="24.95" customHeight="1">
      <c r="A5" s="335"/>
      <c r="B5" s="336"/>
      <c r="C5" s="346"/>
      <c r="D5" s="347"/>
      <c r="E5" s="346"/>
      <c r="F5" s="671" t="s">
        <v>240</v>
      </c>
      <c r="G5" s="687"/>
      <c r="H5" s="687"/>
      <c r="I5" s="687"/>
      <c r="J5" s="687"/>
      <c r="K5" s="688"/>
    </row>
    <row r="6" spans="1:11" ht="14.1" customHeight="1">
      <c r="A6" s="337"/>
      <c r="B6" s="693" t="s">
        <v>254</v>
      </c>
      <c r="C6" s="321"/>
      <c r="D6" s="348"/>
      <c r="E6" s="410" t="s">
        <v>255</v>
      </c>
      <c r="F6" s="693"/>
      <c r="G6" s="324" t="s">
        <v>74</v>
      </c>
      <c r="H6" s="324" t="s">
        <v>241</v>
      </c>
      <c r="I6" s="324" t="s">
        <v>242</v>
      </c>
      <c r="J6" s="324" t="s">
        <v>256</v>
      </c>
      <c r="K6" s="324" t="s">
        <v>257</v>
      </c>
    </row>
    <row r="7" spans="1:11" ht="15" customHeight="1">
      <c r="A7" s="417" t="s">
        <v>259</v>
      </c>
      <c r="B7" s="694"/>
      <c r="C7" s="416" t="s">
        <v>294</v>
      </c>
      <c r="D7" s="414" t="s">
        <v>289</v>
      </c>
      <c r="E7" s="416" t="s">
        <v>295</v>
      </c>
      <c r="F7" s="414" t="s">
        <v>295</v>
      </c>
      <c r="G7" s="325" t="s">
        <v>292</v>
      </c>
      <c r="H7" s="326" t="s">
        <v>292</v>
      </c>
      <c r="I7" s="326" t="s">
        <v>292</v>
      </c>
      <c r="J7" s="326" t="s">
        <v>292</v>
      </c>
      <c r="K7" s="326" t="s">
        <v>292</v>
      </c>
    </row>
    <row r="8" spans="1:11" ht="14.1" customHeight="1">
      <c r="A8" s="216" t="s">
        <v>9</v>
      </c>
      <c r="B8" s="127">
        <f>'6.1'!D20</f>
        <v>104806</v>
      </c>
      <c r="C8" s="123">
        <f>'6.1'!E20</f>
        <v>31617.656049999998</v>
      </c>
      <c r="D8" s="127">
        <f>'6.1'!F20</f>
        <v>337720.14080999995</v>
      </c>
      <c r="E8" s="153">
        <f>D8/$D$22</f>
        <v>3.2977793695013816E-2</v>
      </c>
      <c r="F8" s="128">
        <f>'6.1'!H20</f>
        <v>-6.4679164394480196E-2</v>
      </c>
      <c r="G8" s="132">
        <v>3.9321428571428569</v>
      </c>
      <c r="H8" s="133">
        <v>10.4</v>
      </c>
      <c r="I8" s="133">
        <v>-0.7</v>
      </c>
      <c r="J8" s="133">
        <v>-0.80000000000000038</v>
      </c>
      <c r="K8" s="464">
        <v>4.7321428571428577</v>
      </c>
    </row>
    <row r="9" spans="1:11" ht="14.1" customHeight="1">
      <c r="A9" s="486" t="s">
        <v>10</v>
      </c>
      <c r="B9" s="151">
        <f>'6.1'!D50</f>
        <v>385837</v>
      </c>
      <c r="C9" s="152">
        <f>'6.1'!E50</f>
        <v>128999.6</v>
      </c>
      <c r="D9" s="151">
        <f>'6.1'!F50</f>
        <v>1375923.1065699998</v>
      </c>
      <c r="E9" s="154">
        <f t="shared" ref="E9:E21" si="0">D9/$D$22</f>
        <v>0.13435653627242714</v>
      </c>
      <c r="F9" s="155">
        <f>'6.1'!H50</f>
        <v>-6.1665497988029852E-2</v>
      </c>
      <c r="G9" s="156">
        <v>5.0964285714285724</v>
      </c>
      <c r="H9" s="157">
        <v>11.4</v>
      </c>
      <c r="I9" s="157">
        <v>0.5</v>
      </c>
      <c r="J9" s="157">
        <v>-0.10000000000000005</v>
      </c>
      <c r="K9" s="159">
        <v>5.1964285714285721</v>
      </c>
    </row>
    <row r="10" spans="1:11" ht="14.1" customHeight="1">
      <c r="A10" s="216" t="s">
        <v>11</v>
      </c>
      <c r="B10" s="127">
        <f>'6.2'!D19</f>
        <v>84676</v>
      </c>
      <c r="C10" s="123">
        <f>'6.2'!E19</f>
        <v>24787.199999999997</v>
      </c>
      <c r="D10" s="127">
        <f>'6.2'!F19</f>
        <v>264383.17333999998</v>
      </c>
      <c r="E10" s="153">
        <f t="shared" si="0"/>
        <v>2.581656434800773E-2</v>
      </c>
      <c r="F10" s="128">
        <f>'6.2'!H19</f>
        <v>-3.880502095944225E-2</v>
      </c>
      <c r="G10" s="132">
        <v>2.9499999999999993</v>
      </c>
      <c r="H10" s="133">
        <v>8.9</v>
      </c>
      <c r="I10" s="133">
        <v>-1.3</v>
      </c>
      <c r="J10" s="133">
        <v>-1.1000000000000005</v>
      </c>
      <c r="K10" s="464">
        <v>4.05</v>
      </c>
    </row>
    <row r="11" spans="1:11" ht="14.1" customHeight="1">
      <c r="A11" s="486" t="s">
        <v>111</v>
      </c>
      <c r="B11" s="151">
        <f>'6.2'!D49</f>
        <v>118242</v>
      </c>
      <c r="C11" s="152">
        <f>'6.2'!E49</f>
        <v>40438.300000000003</v>
      </c>
      <c r="D11" s="151">
        <f>'6.2'!F49</f>
        <v>431319.45529000001</v>
      </c>
      <c r="E11" s="154">
        <f t="shared" si="0"/>
        <v>4.2117606545715919E-2</v>
      </c>
      <c r="F11" s="155">
        <f>'6.2'!H49</f>
        <v>-5.6425513049362337E-2</v>
      </c>
      <c r="G11" s="156">
        <v>3.4571428571428569</v>
      </c>
      <c r="H11" s="157">
        <v>9.3000000000000007</v>
      </c>
      <c r="I11" s="157">
        <v>-0.5</v>
      </c>
      <c r="J11" s="157">
        <v>-1.1000000000000005</v>
      </c>
      <c r="K11" s="159">
        <v>4.5571428571428569</v>
      </c>
    </row>
    <row r="12" spans="1:11" ht="14.1" customHeight="1">
      <c r="A12" s="216" t="s">
        <v>12</v>
      </c>
      <c r="B12" s="127">
        <f>'6.3'!D19</f>
        <v>93516</v>
      </c>
      <c r="C12" s="123">
        <f>'6.3'!E19</f>
        <v>39633.200000000004</v>
      </c>
      <c r="D12" s="127">
        <f>'6.3'!F19</f>
        <v>422730.90457999997</v>
      </c>
      <c r="E12" s="153">
        <f t="shared" si="0"/>
        <v>4.127894926938578E-2</v>
      </c>
      <c r="F12" s="128">
        <f>'6.3'!H19</f>
        <v>-4.8221472964275591E-2</v>
      </c>
      <c r="G12" s="132">
        <v>3.6607142857142847</v>
      </c>
      <c r="H12" s="133">
        <v>8.6999999999999993</v>
      </c>
      <c r="I12" s="133">
        <v>-0.1</v>
      </c>
      <c r="J12" s="133">
        <v>-0.69999999999999962</v>
      </c>
      <c r="K12" s="464">
        <v>4.360714285714284</v>
      </c>
    </row>
    <row r="13" spans="1:11" ht="14.1" customHeight="1">
      <c r="A13" s="486" t="s">
        <v>13</v>
      </c>
      <c r="B13" s="151">
        <f>'6.3'!D49</f>
        <v>379652</v>
      </c>
      <c r="C13" s="152">
        <f>'6.3'!E49</f>
        <v>98982.634000000005</v>
      </c>
      <c r="D13" s="151">
        <f>'6.3'!F49</f>
        <v>1055540.2489500002</v>
      </c>
      <c r="E13" s="154">
        <f t="shared" si="0"/>
        <v>0.10307169860574071</v>
      </c>
      <c r="F13" s="155">
        <f>'6.3'!H49</f>
        <v>-2.7186590573152272E-2</v>
      </c>
      <c r="G13" s="156">
        <v>4.1214285714285719</v>
      </c>
      <c r="H13" s="157">
        <v>9.8000000000000007</v>
      </c>
      <c r="I13" s="157">
        <v>-0.4</v>
      </c>
      <c r="J13" s="157">
        <v>-0.80000000000000038</v>
      </c>
      <c r="K13" s="159">
        <v>4.9214285714285726</v>
      </c>
    </row>
    <row r="14" spans="1:11" ht="14.1" customHeight="1">
      <c r="A14" s="216" t="s">
        <v>14</v>
      </c>
      <c r="B14" s="127">
        <f>'6.4'!D19</f>
        <v>187717</v>
      </c>
      <c r="C14" s="123">
        <f>'6.4'!E19</f>
        <v>54289.899999999987</v>
      </c>
      <c r="D14" s="127">
        <f>'6.4'!F19</f>
        <v>579061.60311999999</v>
      </c>
      <c r="E14" s="153">
        <f t="shared" si="0"/>
        <v>5.6544374400041369E-2</v>
      </c>
      <c r="F14" s="128">
        <f>'6.4'!H19</f>
        <v>-4.6185172886942558E-2</v>
      </c>
      <c r="G14" s="132">
        <v>3.9142857142857146</v>
      </c>
      <c r="H14" s="133">
        <v>9.6</v>
      </c>
      <c r="I14" s="133">
        <v>-0.3</v>
      </c>
      <c r="J14" s="133">
        <v>-1.2</v>
      </c>
      <c r="K14" s="464">
        <v>5.1142857142857148</v>
      </c>
    </row>
    <row r="15" spans="1:11" ht="14.1" customHeight="1">
      <c r="A15" s="486" t="s">
        <v>15</v>
      </c>
      <c r="B15" s="151">
        <f>'6.4'!D49</f>
        <v>137055</v>
      </c>
      <c r="C15" s="152">
        <f>'6.4'!E49</f>
        <v>42842.1</v>
      </c>
      <c r="D15" s="151">
        <f>'6.4'!F49</f>
        <v>456957.47151</v>
      </c>
      <c r="E15" s="154">
        <f t="shared" si="0"/>
        <v>4.4621114946561471E-2</v>
      </c>
      <c r="F15" s="155">
        <f>'6.4'!H49</f>
        <v>-9.9181860043608905E-2</v>
      </c>
      <c r="G15" s="156">
        <v>4.0285714285714276</v>
      </c>
      <c r="H15" s="157">
        <v>10.4</v>
      </c>
      <c r="I15" s="157">
        <v>-0.3</v>
      </c>
      <c r="J15" s="157">
        <v>-0.3</v>
      </c>
      <c r="K15" s="159">
        <v>4.3285714285714274</v>
      </c>
    </row>
    <row r="16" spans="1:11" ht="14.1" customHeight="1">
      <c r="A16" s="216" t="s">
        <v>16</v>
      </c>
      <c r="B16" s="127">
        <f>'6.5'!D19</f>
        <v>160179</v>
      </c>
      <c r="C16" s="123">
        <f>'6.5'!E19</f>
        <v>43560.399999999994</v>
      </c>
      <c r="D16" s="127">
        <f>'6.5'!F19</f>
        <v>464618.5895099999</v>
      </c>
      <c r="E16" s="153">
        <f t="shared" si="0"/>
        <v>4.5369210006190416E-2</v>
      </c>
      <c r="F16" s="128">
        <f>'6.5'!H19</f>
        <v>-4.1811478799503816E-2</v>
      </c>
      <c r="G16" s="132">
        <v>4.3035714285714288</v>
      </c>
      <c r="H16" s="133">
        <v>10.4</v>
      </c>
      <c r="I16" s="133">
        <v>-0.8</v>
      </c>
      <c r="J16" s="133">
        <v>-0.6</v>
      </c>
      <c r="K16" s="464">
        <v>4.9035714285714285</v>
      </c>
    </row>
    <row r="17" spans="1:16" ht="14.1" customHeight="1">
      <c r="A17" s="486" t="s">
        <v>1</v>
      </c>
      <c r="B17" s="151">
        <f>'6.5'!D49</f>
        <v>419985</v>
      </c>
      <c r="C17" s="152">
        <f>'6.5'!E49</f>
        <v>104637.26127614433</v>
      </c>
      <c r="D17" s="151">
        <f>'6.5'!F49</f>
        <v>1115360.26703</v>
      </c>
      <c r="E17" s="154">
        <f t="shared" si="0"/>
        <v>0.10891302098095576</v>
      </c>
      <c r="F17" s="155">
        <f>'6.5'!H49</f>
        <v>-8.0742495965776651E-2</v>
      </c>
      <c r="G17" s="156">
        <v>6.0249999999999977</v>
      </c>
      <c r="H17" s="157">
        <v>11.6</v>
      </c>
      <c r="I17" s="157">
        <v>1.5</v>
      </c>
      <c r="J17" s="157">
        <v>0.69999999999999962</v>
      </c>
      <c r="K17" s="159">
        <v>5.3249999999999984</v>
      </c>
    </row>
    <row r="18" spans="1:16" ht="14.1" customHeight="1">
      <c r="A18" s="216" t="s">
        <v>17</v>
      </c>
      <c r="B18" s="127">
        <f>'6.6'!D19</f>
        <v>260110</v>
      </c>
      <c r="C18" s="123">
        <f>'6.6'!E19</f>
        <v>117423.90100000001</v>
      </c>
      <c r="D18" s="127">
        <f>'6.6'!F19</f>
        <v>1252450.4476620001</v>
      </c>
      <c r="E18" s="153">
        <f t="shared" si="0"/>
        <v>0.12229964247072274</v>
      </c>
      <c r="F18" s="128">
        <f>'6.6'!H19</f>
        <v>-9.3112118689447857E-3</v>
      </c>
      <c r="G18" s="132">
        <v>4.9285714285714297</v>
      </c>
      <c r="H18" s="133">
        <v>10.9</v>
      </c>
      <c r="I18" s="133">
        <v>0.5</v>
      </c>
      <c r="J18" s="133">
        <v>0.20000000000000009</v>
      </c>
      <c r="K18" s="464">
        <v>4.7285714285714295</v>
      </c>
      <c r="L18" s="247"/>
      <c r="N18" s="247"/>
      <c r="O18" s="247"/>
      <c r="P18" s="247"/>
    </row>
    <row r="19" spans="1:16" ht="14.1" customHeight="1">
      <c r="A19" s="486" t="s">
        <v>18</v>
      </c>
      <c r="B19" s="151">
        <f>'6.6'!D49</f>
        <v>223028</v>
      </c>
      <c r="C19" s="152">
        <f>'6.6'!E49</f>
        <v>144455.15899999999</v>
      </c>
      <c r="D19" s="151">
        <f>'6.6'!F49</f>
        <v>1540772.2284200001</v>
      </c>
      <c r="E19" s="154">
        <f t="shared" si="0"/>
        <v>0.15045377085883571</v>
      </c>
      <c r="F19" s="155">
        <f>'6.6'!H49</f>
        <v>0.15024454543974947</v>
      </c>
      <c r="G19" s="156">
        <v>4.4214285714285717</v>
      </c>
      <c r="H19" s="157">
        <v>10.5</v>
      </c>
      <c r="I19" s="157">
        <v>0</v>
      </c>
      <c r="J19" s="157">
        <v>0.40000000000000019</v>
      </c>
      <c r="K19" s="159">
        <v>4.0214285714285714</v>
      </c>
      <c r="L19" s="247"/>
      <c r="N19" s="247"/>
      <c r="O19" s="247"/>
      <c r="P19" s="247"/>
    </row>
    <row r="20" spans="1:16" ht="14.1" customHeight="1">
      <c r="A20" s="216" t="s">
        <v>19</v>
      </c>
      <c r="B20" s="127">
        <f>'6.7'!D19</f>
        <v>120165</v>
      </c>
      <c r="C20" s="123">
        <f>'6.7'!E19</f>
        <v>39283.573939999995</v>
      </c>
      <c r="D20" s="127">
        <f>'6.7'!F19</f>
        <v>419069.5065800001</v>
      </c>
      <c r="E20" s="153">
        <f t="shared" si="0"/>
        <v>4.0921420021678687E-2</v>
      </c>
      <c r="F20" s="128">
        <f>'6.7'!H19</f>
        <v>-4.5485608219017044E-2</v>
      </c>
      <c r="G20" s="132">
        <v>3.2642857142857138</v>
      </c>
      <c r="H20" s="133">
        <v>9.5</v>
      </c>
      <c r="I20" s="133">
        <v>-1.1000000000000001</v>
      </c>
      <c r="J20" s="133">
        <v>-1.2999999999999998</v>
      </c>
      <c r="K20" s="464">
        <v>4.5642857142857132</v>
      </c>
      <c r="L20" s="247"/>
      <c r="N20" s="247"/>
      <c r="O20" s="247"/>
      <c r="P20" s="247"/>
    </row>
    <row r="21" spans="1:16" ht="14.1" customHeight="1">
      <c r="A21" s="249" t="s">
        <v>20</v>
      </c>
      <c r="B21" s="122">
        <f>'6.7'!D49</f>
        <v>157516</v>
      </c>
      <c r="C21" s="575">
        <f>'6.7'!E49</f>
        <v>49214.6</v>
      </c>
      <c r="D21" s="122">
        <f>'6.7'!F49</f>
        <v>524927.76309000014</v>
      </c>
      <c r="E21" s="576">
        <f t="shared" si="0"/>
        <v>5.1258297578722703E-2</v>
      </c>
      <c r="F21" s="124">
        <f>'6.7'!H49</f>
        <v>-6.873603281920862E-2</v>
      </c>
      <c r="G21" s="577">
        <v>3.5142857142857138</v>
      </c>
      <c r="H21" s="133">
        <v>8.8000000000000007</v>
      </c>
      <c r="I21" s="133">
        <v>-1.1000000000000001</v>
      </c>
      <c r="J21" s="133">
        <v>-0.10000000000000005</v>
      </c>
      <c r="K21" s="132">
        <v>3.6142857142857139</v>
      </c>
      <c r="L21" s="247"/>
    </row>
    <row r="22" spans="1:16" ht="14.1" customHeight="1">
      <c r="A22" s="578" t="s">
        <v>0</v>
      </c>
      <c r="B22" s="579">
        <f>SUM(B8:B21)</f>
        <v>2832484</v>
      </c>
      <c r="C22" s="580">
        <f>SUM(C8:C21)</f>
        <v>960165.48526614427</v>
      </c>
      <c r="D22" s="581">
        <f>SUM(D8:D21)</f>
        <v>10240834.906462001</v>
      </c>
      <c r="E22" s="582">
        <f>SUM(E8:E21)</f>
        <v>0.99999999999999989</v>
      </c>
      <c r="F22" s="583"/>
      <c r="G22" s="584">
        <v>3.9928571428571429</v>
      </c>
      <c r="H22" s="584">
        <v>9.8000000000000007</v>
      </c>
      <c r="I22" s="584">
        <v>-0.2</v>
      </c>
      <c r="J22" s="584">
        <v>-0.15517241379310354</v>
      </c>
      <c r="K22" s="584">
        <v>4.1480295566502461</v>
      </c>
    </row>
    <row r="23" spans="1:16" ht="14.1" customHeight="1">
      <c r="A23" s="570" t="s">
        <v>114</v>
      </c>
      <c r="B23" s="571"/>
      <c r="C23" s="377">
        <f>'5.1'!E21</f>
        <v>15375.774621056358</v>
      </c>
      <c r="D23" s="376">
        <f>'5.1'!F21</f>
        <v>163970.75077099999</v>
      </c>
      <c r="E23" s="572"/>
      <c r="F23" s="379">
        <f>'5.1'!H21</f>
        <v>-0.15719644823923531</v>
      </c>
      <c r="G23" s="573">
        <v>3.9928571428571429</v>
      </c>
      <c r="H23" s="574">
        <v>9.8000000000000007</v>
      </c>
      <c r="I23" s="574">
        <v>-0.2</v>
      </c>
      <c r="J23" s="574">
        <v>-0.15517241379310354</v>
      </c>
      <c r="K23" s="574">
        <v>4.1480295566502461</v>
      </c>
    </row>
    <row r="24" spans="1:16" ht="14.1" customHeight="1">
      <c r="A24" s="487" t="s">
        <v>62</v>
      </c>
      <c r="B24" s="393">
        <f>B22+B23</f>
        <v>2832484</v>
      </c>
      <c r="C24" s="394">
        <f t="shared" ref="C24:D24" si="1">C22+C23</f>
        <v>975541.25988720066</v>
      </c>
      <c r="D24" s="395">
        <f t="shared" si="1"/>
        <v>10404805.657233</v>
      </c>
      <c r="E24" s="396"/>
      <c r="F24" s="397">
        <f>'5.1'!H22</f>
        <v>-2.7806012896103828E-2</v>
      </c>
      <c r="G24" s="398">
        <v>3.9928571428571429</v>
      </c>
      <c r="H24" s="399">
        <v>9.8000000000000007</v>
      </c>
      <c r="I24" s="399">
        <v>-0.2</v>
      </c>
      <c r="J24" s="399">
        <v>-0.15517241379310354</v>
      </c>
      <c r="K24" s="399">
        <v>4.1480295566502461</v>
      </c>
    </row>
    <row r="25" spans="1:16" ht="15" customHeight="1">
      <c r="A25" s="216"/>
      <c r="B25" s="217"/>
      <c r="C25" s="699" t="s">
        <v>217</v>
      </c>
      <c r="D25" s="699"/>
      <c r="E25" s="699"/>
      <c r="F25" s="699"/>
      <c r="G25" s="702" t="s">
        <v>132</v>
      </c>
      <c r="H25" s="702"/>
      <c r="I25" s="702"/>
      <c r="J25" s="702"/>
      <c r="K25" s="702"/>
    </row>
    <row r="26" spans="1:16" ht="15" customHeight="1">
      <c r="A26" s="121"/>
      <c r="B26" s="121"/>
      <c r="C26" s="685"/>
      <c r="D26" s="685"/>
      <c r="E26" s="685"/>
      <c r="F26" s="685"/>
      <c r="G26" s="703" t="s">
        <v>133</v>
      </c>
      <c r="H26" s="703"/>
      <c r="I26" s="703"/>
      <c r="J26" s="703"/>
      <c r="K26" s="703"/>
    </row>
    <row r="27" spans="1:16" ht="30" customHeight="1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</row>
    <row r="28" spans="1:16" ht="15" customHeight="1">
      <c r="A28" s="276"/>
      <c r="B28" s="276"/>
      <c r="C28" s="121"/>
      <c r="D28" s="251"/>
      <c r="E28" s="252"/>
      <c r="F28" s="252"/>
      <c r="G28" s="121"/>
      <c r="H28" s="249"/>
      <c r="I28" s="276"/>
      <c r="J28" s="121"/>
      <c r="K28" s="121"/>
    </row>
    <row r="29" spans="1:16" ht="18" customHeight="1">
      <c r="A29" s="121"/>
      <c r="B29" s="121"/>
      <c r="C29" s="121"/>
      <c r="D29" s="251"/>
      <c r="E29" s="252"/>
      <c r="F29" s="252"/>
      <c r="G29" s="121"/>
      <c r="H29" s="121"/>
      <c r="I29" s="121"/>
      <c r="J29" s="121"/>
      <c r="K29" s="121"/>
    </row>
    <row r="30" spans="1:16" ht="15" customHeight="1">
      <c r="A30" s="651" t="s">
        <v>70</v>
      </c>
      <c r="B30" s="651"/>
      <c r="C30" s="651"/>
      <c r="D30" s="651"/>
      <c r="E30" s="651"/>
      <c r="F30" s="651" t="s">
        <v>71</v>
      </c>
      <c r="G30" s="651"/>
      <c r="H30" s="651"/>
      <c r="I30" s="651"/>
      <c r="J30" s="651"/>
      <c r="K30" s="651"/>
    </row>
    <row r="31" spans="1:16" ht="15" customHeight="1">
      <c r="A31" s="419"/>
      <c r="B31" s="643" t="str">
        <f>C3</f>
        <v>Únor</v>
      </c>
      <c r="C31" s="643"/>
      <c r="D31" s="419"/>
      <c r="E31" s="419"/>
      <c r="F31" s="419"/>
      <c r="G31" s="419"/>
      <c r="H31" s="643" t="str">
        <f>C3</f>
        <v>Únor</v>
      </c>
      <c r="I31" s="643"/>
      <c r="J31" s="419"/>
      <c r="K31" s="419"/>
    </row>
    <row r="32" spans="1:16" ht="15" customHeight="1">
      <c r="A32" s="121"/>
      <c r="B32" s="121"/>
      <c r="C32" s="121"/>
      <c r="D32" s="121"/>
      <c r="E32" s="121"/>
      <c r="F32" s="121"/>
      <c r="G32" s="121"/>
      <c r="H32" s="121"/>
      <c r="I32" s="121"/>
      <c r="J32" s="121"/>
      <c r="K32" s="121"/>
    </row>
    <row r="33" spans="1:11" ht="15" customHeight="1">
      <c r="A33" s="121"/>
      <c r="B33" s="121"/>
      <c r="C33" s="121"/>
      <c r="D33" s="121"/>
      <c r="E33" s="121"/>
      <c r="F33" s="121"/>
      <c r="G33" s="121"/>
      <c r="H33" s="121"/>
      <c r="I33" s="121"/>
      <c r="J33" s="121"/>
      <c r="K33" s="121"/>
    </row>
    <row r="34" spans="1:11" ht="15" customHeight="1">
      <c r="A34" s="121"/>
      <c r="B34" s="121"/>
      <c r="C34" s="121"/>
      <c r="D34" s="121"/>
      <c r="E34" s="121"/>
      <c r="F34" s="121"/>
      <c r="G34" s="121"/>
      <c r="H34" s="121"/>
      <c r="I34" s="121"/>
      <c r="J34" s="121"/>
      <c r="K34" s="121"/>
    </row>
    <row r="35" spans="1:11" ht="15" customHeight="1">
      <c r="A35" s="121"/>
      <c r="B35" s="121"/>
      <c r="C35" s="121"/>
      <c r="D35" s="121"/>
      <c r="E35" s="121"/>
      <c r="F35" s="121"/>
      <c r="G35" s="121"/>
      <c r="H35" s="121"/>
      <c r="I35" s="121"/>
      <c r="J35" s="121"/>
      <c r="K35" s="121"/>
    </row>
    <row r="36" spans="1:11" ht="15" customHeight="1">
      <c r="A36" s="121"/>
      <c r="B36" s="121"/>
      <c r="C36" s="121"/>
      <c r="D36" s="121"/>
      <c r="E36" s="121"/>
      <c r="F36" s="121"/>
      <c r="G36" s="121"/>
      <c r="H36" s="121"/>
      <c r="I36" s="121"/>
      <c r="J36" s="121"/>
      <c r="K36" s="121"/>
    </row>
    <row r="37" spans="1:11" ht="15" customHeight="1">
      <c r="A37" s="121"/>
      <c r="B37" s="121"/>
      <c r="C37" s="121"/>
      <c r="D37" s="121"/>
      <c r="E37" s="121"/>
      <c r="F37" s="121"/>
      <c r="G37" s="121"/>
      <c r="H37" s="121"/>
      <c r="I37" s="121"/>
      <c r="J37" s="121"/>
      <c r="K37" s="121"/>
    </row>
    <row r="38" spans="1:11" ht="15" customHeight="1">
      <c r="A38" s="121"/>
      <c r="B38" s="121"/>
      <c r="C38" s="121"/>
      <c r="D38" s="121"/>
      <c r="E38" s="121"/>
      <c r="F38" s="121"/>
      <c r="G38" s="121"/>
      <c r="H38" s="121"/>
      <c r="I38" s="121"/>
      <c r="J38" s="121"/>
      <c r="K38" s="121"/>
    </row>
    <row r="39" spans="1:11" ht="15" customHeight="1">
      <c r="A39" s="121"/>
      <c r="B39" s="121"/>
      <c r="C39" s="121"/>
      <c r="D39" s="121"/>
      <c r="E39" s="121"/>
      <c r="F39" s="121"/>
      <c r="G39" s="121"/>
      <c r="H39" s="121"/>
      <c r="I39" s="121"/>
      <c r="J39" s="121"/>
      <c r="K39" s="121"/>
    </row>
    <row r="40" spans="1:11" ht="15" customHeight="1">
      <c r="A40" s="121"/>
      <c r="B40" s="121"/>
      <c r="C40" s="121"/>
      <c r="D40" s="121"/>
      <c r="E40" s="121"/>
      <c r="F40" s="121"/>
      <c r="G40" s="121"/>
      <c r="H40" s="121"/>
      <c r="I40" s="121"/>
      <c r="J40" s="121"/>
      <c r="K40" s="121"/>
    </row>
    <row r="41" spans="1:11" ht="15" customHeight="1">
      <c r="A41" s="121"/>
      <c r="B41" s="121"/>
      <c r="C41" s="121"/>
      <c r="D41" s="121"/>
      <c r="E41" s="121"/>
      <c r="F41" s="121"/>
      <c r="G41" s="121"/>
      <c r="H41" s="121"/>
      <c r="I41" s="121"/>
      <c r="J41" s="121"/>
      <c r="K41" s="121"/>
    </row>
    <row r="42" spans="1:11" ht="15" customHeight="1">
      <c r="A42" s="121"/>
      <c r="B42" s="121"/>
      <c r="C42" s="121"/>
      <c r="D42" s="121"/>
      <c r="E42" s="121"/>
      <c r="F42" s="121"/>
      <c r="G42" s="121"/>
      <c r="H42" s="121"/>
      <c r="I42" s="121"/>
      <c r="J42" s="121"/>
      <c r="K42" s="121"/>
    </row>
    <row r="43" spans="1:11" ht="15" customHeight="1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</row>
    <row r="44" spans="1:11" ht="15" customHeight="1">
      <c r="A44" s="98"/>
      <c r="B44" s="98"/>
      <c r="C44" s="98"/>
      <c r="D44" s="98"/>
      <c r="E44" s="98"/>
      <c r="F44" s="98"/>
      <c r="G44" s="98"/>
      <c r="H44" s="98"/>
      <c r="I44" s="98"/>
      <c r="J44" s="98"/>
      <c r="K44" s="98"/>
    </row>
    <row r="45" spans="1:11" ht="15" customHeight="1">
      <c r="A45" s="98"/>
      <c r="B45" s="98"/>
      <c r="C45" s="98"/>
      <c r="D45" s="98"/>
      <c r="E45" s="98"/>
      <c r="F45" s="98"/>
      <c r="G45" s="98"/>
      <c r="H45" s="98"/>
      <c r="I45" s="98"/>
      <c r="J45" s="98"/>
      <c r="K45" s="98"/>
    </row>
    <row r="46" spans="1:11" ht="15" customHeight="1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</row>
    <row r="47" spans="1:11" ht="15" customHeight="1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</row>
    <row r="48" spans="1:11" ht="15" customHeight="1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</row>
    <row r="49" spans="1:11" ht="15" customHeight="1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</row>
    <row r="50" spans="1:11" ht="15" customHeight="1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</row>
    <row r="51" spans="1:11" ht="15" customHeight="1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</row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  <row r="58" spans="1:11" ht="15" customHeight="1"/>
  </sheetData>
  <mergeCells count="16">
    <mergeCell ref="F5:F6"/>
    <mergeCell ref="A1:K1"/>
    <mergeCell ref="C3:K3"/>
    <mergeCell ref="B31:C31"/>
    <mergeCell ref="H31:I31"/>
    <mergeCell ref="B6:B7"/>
    <mergeCell ref="A3:B3"/>
    <mergeCell ref="G5:K5"/>
    <mergeCell ref="C4:F4"/>
    <mergeCell ref="G4:K4"/>
    <mergeCell ref="A2:B2"/>
    <mergeCell ref="G25:K25"/>
    <mergeCell ref="G26:K26"/>
    <mergeCell ref="C25:F26"/>
    <mergeCell ref="F30:K30"/>
    <mergeCell ref="A30:E30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F72"/>
  <sheetViews>
    <sheetView showGridLines="0" zoomScaleNormal="100" zoomScaleSheetLayoutView="100" workbookViewId="0">
      <selection activeCell="A2" sqref="A2"/>
    </sheetView>
  </sheetViews>
  <sheetFormatPr defaultColWidth="9.140625" defaultRowHeight="11.25"/>
  <cols>
    <col min="1" max="1" width="90.28515625" style="171" customWidth="1"/>
    <col min="2" max="2" width="9.140625" style="194" customWidth="1"/>
    <col min="3" max="4" width="9.140625" style="171" customWidth="1"/>
    <col min="5" max="5" width="9.140625" style="171"/>
    <col min="6" max="6" width="9.140625" style="171" customWidth="1"/>
    <col min="7" max="8" width="9.140625" style="171"/>
    <col min="9" max="9" width="9.140625" style="171" customWidth="1"/>
    <col min="10" max="16384" width="9.140625" style="171"/>
  </cols>
  <sheetData>
    <row r="1" spans="1:4" ht="18.75">
      <c r="A1" s="25" t="s">
        <v>144</v>
      </c>
      <c r="C1" s="200"/>
      <c r="D1" s="200"/>
    </row>
    <row r="2" spans="1:4" s="170" customFormat="1" ht="6" customHeight="1">
      <c r="A2" s="219"/>
      <c r="B2" s="219"/>
      <c r="C2" s="219"/>
      <c r="D2" s="219"/>
    </row>
    <row r="3" spans="1:4" ht="11.25" customHeight="1">
      <c r="A3" s="589" t="s">
        <v>307</v>
      </c>
      <c r="B3" s="589"/>
    </row>
    <row r="4" spans="1:4" ht="11.25" customHeight="1">
      <c r="A4" s="589"/>
      <c r="B4" s="589"/>
    </row>
    <row r="5" spans="1:4" ht="11.25" customHeight="1">
      <c r="A5" s="589"/>
      <c r="B5" s="589"/>
      <c r="C5" s="195"/>
      <c r="D5" s="195"/>
    </row>
    <row r="6" spans="1:4" ht="11.25" customHeight="1">
      <c r="A6" s="589"/>
      <c r="B6" s="589"/>
      <c r="C6" s="195"/>
      <c r="D6" s="195"/>
    </row>
    <row r="7" spans="1:4" ht="11.25" customHeight="1">
      <c r="A7" s="589"/>
      <c r="B7" s="589"/>
      <c r="C7" s="196"/>
      <c r="D7" s="195"/>
    </row>
    <row r="8" spans="1:4" ht="11.25" customHeight="1">
      <c r="A8" s="589"/>
      <c r="B8" s="589"/>
      <c r="C8" s="195"/>
      <c r="D8" s="195"/>
    </row>
    <row r="9" spans="1:4" ht="11.25" customHeight="1">
      <c r="A9" s="589"/>
      <c r="B9" s="589"/>
      <c r="C9" s="195"/>
      <c r="D9" s="195"/>
    </row>
    <row r="10" spans="1:4" ht="11.25" customHeight="1">
      <c r="A10" s="589"/>
      <c r="B10" s="589"/>
      <c r="C10" s="195"/>
      <c r="D10" s="195"/>
    </row>
    <row r="11" spans="1:4" ht="11.25" customHeight="1">
      <c r="A11" s="589"/>
      <c r="B11" s="589"/>
      <c r="C11" s="195"/>
      <c r="D11" s="195"/>
    </row>
    <row r="12" spans="1:4" ht="11.25" customHeight="1">
      <c r="A12" s="589"/>
      <c r="B12" s="589"/>
      <c r="C12" s="195"/>
      <c r="D12" s="195"/>
    </row>
    <row r="13" spans="1:4" ht="11.25" customHeight="1">
      <c r="A13" s="589"/>
      <c r="B13" s="589"/>
      <c r="C13" s="195"/>
      <c r="D13" s="195"/>
    </row>
    <row r="14" spans="1:4" ht="11.25" customHeight="1">
      <c r="A14" s="589"/>
      <c r="B14" s="589"/>
      <c r="C14" s="195"/>
      <c r="D14" s="195"/>
    </row>
    <row r="15" spans="1:4" ht="11.25" customHeight="1">
      <c r="A15" s="589"/>
      <c r="B15" s="589"/>
      <c r="C15" s="195"/>
      <c r="D15" s="195"/>
    </row>
    <row r="16" spans="1:4" ht="11.25" customHeight="1">
      <c r="A16" s="589"/>
      <c r="B16" s="589"/>
      <c r="C16" s="195"/>
      <c r="D16" s="195"/>
    </row>
    <row r="17" spans="1:6" ht="11.25" customHeight="1">
      <c r="A17" s="589"/>
      <c r="B17" s="589"/>
      <c r="C17" s="195"/>
      <c r="D17" s="195"/>
    </row>
    <row r="18" spans="1:6" ht="11.25" customHeight="1">
      <c r="A18" s="589"/>
      <c r="B18" s="589"/>
      <c r="C18" s="195"/>
      <c r="D18" s="195"/>
      <c r="F18" s="194"/>
    </row>
    <row r="19" spans="1:6" ht="11.25" customHeight="1">
      <c r="A19" s="589"/>
      <c r="B19" s="589"/>
      <c r="C19" s="195"/>
      <c r="D19" s="195"/>
      <c r="F19" s="194"/>
    </row>
    <row r="20" spans="1:6" ht="11.25" customHeight="1">
      <c r="A20" s="589"/>
      <c r="B20" s="589"/>
      <c r="C20" s="195"/>
      <c r="D20" s="195"/>
      <c r="F20" s="194"/>
    </row>
    <row r="21" spans="1:6" ht="11.25" customHeight="1">
      <c r="A21" s="589"/>
      <c r="B21" s="589"/>
      <c r="C21" s="195"/>
      <c r="D21" s="195"/>
      <c r="F21" s="194"/>
    </row>
    <row r="22" spans="1:6" ht="11.25" customHeight="1">
      <c r="A22" s="589"/>
      <c r="B22" s="589"/>
      <c r="C22" s="195"/>
      <c r="D22" s="195"/>
      <c r="F22" s="194"/>
    </row>
    <row r="23" spans="1:6" ht="11.25" customHeight="1">
      <c r="A23" s="589"/>
      <c r="B23" s="589"/>
      <c r="C23" s="195"/>
      <c r="D23" s="195"/>
      <c r="F23" s="194"/>
    </row>
    <row r="24" spans="1:6" ht="11.25" customHeight="1">
      <c r="A24" s="589"/>
      <c r="B24" s="589"/>
      <c r="C24" s="195"/>
      <c r="D24" s="195"/>
      <c r="F24" s="194"/>
    </row>
    <row r="25" spans="1:6" ht="11.25" customHeight="1">
      <c r="A25" s="589"/>
      <c r="B25" s="589"/>
      <c r="C25" s="195"/>
      <c r="D25" s="195"/>
      <c r="F25" s="194"/>
    </row>
    <row r="26" spans="1:6" ht="11.25" customHeight="1">
      <c r="A26" s="589"/>
      <c r="B26" s="589"/>
      <c r="C26" s="195"/>
      <c r="D26" s="195"/>
      <c r="F26" s="194"/>
    </row>
    <row r="27" spans="1:6" ht="11.25" customHeight="1">
      <c r="A27" s="589"/>
      <c r="B27" s="589"/>
      <c r="C27" s="195"/>
      <c r="D27" s="195"/>
      <c r="F27" s="194"/>
    </row>
    <row r="28" spans="1:6" ht="11.25" customHeight="1">
      <c r="A28" s="589"/>
      <c r="B28" s="589"/>
      <c r="C28" s="197"/>
      <c r="D28" s="197"/>
      <c r="F28" s="194"/>
    </row>
    <row r="29" spans="1:6" ht="11.25" customHeight="1">
      <c r="A29" s="589"/>
      <c r="B29" s="589"/>
      <c r="C29" s="195"/>
      <c r="D29" s="195"/>
      <c r="F29" s="194"/>
    </row>
    <row r="30" spans="1:6" ht="11.25" customHeight="1">
      <c r="A30" s="589"/>
      <c r="B30" s="589"/>
      <c r="C30" s="195"/>
      <c r="D30" s="195"/>
    </row>
    <row r="31" spans="1:6" ht="11.25" customHeight="1">
      <c r="A31" s="589"/>
      <c r="B31" s="589"/>
      <c r="C31" s="195"/>
      <c r="D31" s="195"/>
    </row>
    <row r="32" spans="1:6" ht="11.25" customHeight="1">
      <c r="A32" s="589"/>
      <c r="B32" s="589"/>
      <c r="C32" s="195"/>
      <c r="D32" s="195"/>
    </row>
    <row r="33" spans="1:4" ht="11.25" customHeight="1">
      <c r="A33" s="589"/>
      <c r="B33" s="589"/>
      <c r="C33" s="195"/>
      <c r="D33" s="195"/>
    </row>
    <row r="34" spans="1:4" ht="11.25" customHeight="1">
      <c r="A34" s="589"/>
      <c r="B34" s="589"/>
      <c r="C34" s="195"/>
      <c r="D34" s="195"/>
    </row>
    <row r="35" spans="1:4" ht="11.25" customHeight="1">
      <c r="A35" s="589"/>
      <c r="B35" s="589"/>
      <c r="C35" s="195"/>
      <c r="D35" s="195"/>
    </row>
    <row r="36" spans="1:4" ht="11.25" customHeight="1">
      <c r="A36" s="589"/>
      <c r="B36" s="589"/>
      <c r="C36" s="195"/>
      <c r="D36" s="195"/>
    </row>
    <row r="37" spans="1:4" ht="11.25" customHeight="1">
      <c r="A37" s="589"/>
      <c r="B37" s="589"/>
      <c r="C37" s="198"/>
      <c r="D37" s="198"/>
    </row>
    <row r="38" spans="1:4" ht="11.25" customHeight="1">
      <c r="A38" s="589"/>
      <c r="B38" s="589"/>
    </row>
    <row r="39" spans="1:4" ht="11.25" customHeight="1">
      <c r="A39" s="589"/>
      <c r="B39" s="589"/>
    </row>
    <row r="40" spans="1:4" ht="11.25" customHeight="1">
      <c r="A40" s="589"/>
      <c r="B40" s="589"/>
    </row>
    <row r="41" spans="1:4" ht="11.25" customHeight="1">
      <c r="A41" s="589"/>
      <c r="B41" s="589"/>
    </row>
    <row r="42" spans="1:4" ht="11.25" customHeight="1">
      <c r="A42" s="589"/>
      <c r="B42" s="589"/>
    </row>
    <row r="43" spans="1:4" ht="11.25" customHeight="1">
      <c r="A43" s="589"/>
      <c r="B43" s="589"/>
    </row>
    <row r="44" spans="1:4" ht="11.25" customHeight="1">
      <c r="A44" s="589"/>
      <c r="B44" s="589"/>
    </row>
    <row r="45" spans="1:4" ht="11.25" customHeight="1">
      <c r="A45" s="589"/>
      <c r="B45" s="589"/>
    </row>
    <row r="46" spans="1:4" ht="11.25" customHeight="1">
      <c r="A46" s="589"/>
      <c r="B46" s="589"/>
    </row>
    <row r="47" spans="1:4" ht="11.25" customHeight="1">
      <c r="A47" s="589"/>
      <c r="B47" s="589"/>
    </row>
    <row r="48" spans="1:4" ht="11.25" customHeight="1">
      <c r="A48" s="589"/>
      <c r="B48" s="589"/>
    </row>
    <row r="49" spans="1:2" ht="11.25" customHeight="1">
      <c r="A49" s="589"/>
      <c r="B49" s="589"/>
    </row>
    <row r="50" spans="1:2" ht="11.25" customHeight="1">
      <c r="A50" s="589"/>
      <c r="B50" s="589"/>
    </row>
    <row r="51" spans="1:2" ht="11.25" customHeight="1">
      <c r="A51" s="589"/>
      <c r="B51" s="589"/>
    </row>
    <row r="52" spans="1:2" ht="11.25" customHeight="1">
      <c r="A52" s="589"/>
      <c r="B52" s="589"/>
    </row>
    <row r="53" spans="1:2" ht="11.25" customHeight="1">
      <c r="A53" s="589"/>
      <c r="B53" s="589"/>
    </row>
    <row r="54" spans="1:2" ht="11.25" customHeight="1">
      <c r="A54" s="589"/>
      <c r="B54" s="589"/>
    </row>
    <row r="55" spans="1:2" ht="11.25" customHeight="1">
      <c r="A55" s="589"/>
      <c r="B55" s="589"/>
    </row>
    <row r="56" spans="1:2" ht="11.25" customHeight="1">
      <c r="A56" s="589"/>
      <c r="B56" s="589"/>
    </row>
    <row r="57" spans="1:2" ht="11.25" customHeight="1">
      <c r="A57" s="589"/>
      <c r="B57" s="589"/>
    </row>
    <row r="58" spans="1:2" ht="11.25" customHeight="1">
      <c r="A58" s="589"/>
      <c r="B58" s="589"/>
    </row>
    <row r="59" spans="1:2" ht="11.25" customHeight="1">
      <c r="A59" s="589"/>
      <c r="B59" s="589"/>
    </row>
    <row r="60" spans="1:2" ht="11.25" customHeight="1">
      <c r="A60" s="589"/>
      <c r="B60" s="589"/>
    </row>
    <row r="61" spans="1:2" ht="11.25" customHeight="1">
      <c r="A61" s="589"/>
      <c r="B61" s="589"/>
    </row>
    <row r="62" spans="1:2" ht="11.25" customHeight="1">
      <c r="A62" s="589"/>
      <c r="B62" s="589"/>
    </row>
    <row r="63" spans="1:2" ht="11.25" customHeight="1">
      <c r="A63" s="589"/>
      <c r="B63" s="589"/>
    </row>
    <row r="64" spans="1:2" ht="11.25" customHeight="1">
      <c r="A64" s="589"/>
      <c r="B64" s="589"/>
    </row>
    <row r="65" spans="1:2" ht="11.25" customHeight="1">
      <c r="A65" s="589"/>
      <c r="B65" s="589"/>
    </row>
    <row r="66" spans="1:2" ht="11.25" customHeight="1">
      <c r="A66" s="589"/>
      <c r="B66" s="589"/>
    </row>
    <row r="67" spans="1:2" ht="11.25" customHeight="1">
      <c r="A67" s="589"/>
      <c r="B67" s="589"/>
    </row>
    <row r="68" spans="1:2" ht="11.25" customHeight="1">
      <c r="A68" s="589"/>
      <c r="B68" s="589"/>
    </row>
    <row r="69" spans="1:2" ht="11.25" customHeight="1">
      <c r="A69" s="589"/>
      <c r="B69" s="589"/>
    </row>
    <row r="70" spans="1:2" ht="11.25" customHeight="1">
      <c r="A70" s="589"/>
      <c r="B70" s="589"/>
    </row>
    <row r="71" spans="1:2" ht="11.25" customHeight="1">
      <c r="A71" s="589"/>
      <c r="B71" s="589"/>
    </row>
    <row r="72" spans="1:2" ht="11.25" customHeight="1">
      <c r="A72" s="199"/>
      <c r="B72" s="199"/>
    </row>
  </sheetData>
  <mergeCells count="1">
    <mergeCell ref="A3:B71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2"/>
  <dimension ref="A1:P58"/>
  <sheetViews>
    <sheetView showGridLines="0" zoomScaleNormal="100" zoomScaleSheetLayoutView="100" workbookViewId="0">
      <selection sqref="A1:K1"/>
    </sheetView>
  </sheetViews>
  <sheetFormatPr defaultColWidth="9.140625" defaultRowHeight="12.75"/>
  <cols>
    <col min="1" max="1" width="16.28515625" style="241" customWidth="1"/>
    <col min="2" max="2" width="10.28515625" style="241" customWidth="1"/>
    <col min="3" max="3" width="10" style="241" customWidth="1"/>
    <col min="4" max="4" width="10.7109375" style="241" customWidth="1"/>
    <col min="5" max="6" width="8.5703125" style="241" customWidth="1"/>
    <col min="7" max="10" width="6.7109375" style="241" customWidth="1"/>
    <col min="11" max="11" width="8.140625" style="241" customWidth="1"/>
    <col min="12" max="13" width="9.140625" style="241"/>
    <col min="14" max="14" width="11.140625" style="241" customWidth="1"/>
    <col min="15" max="16384" width="9.140625" style="241"/>
  </cols>
  <sheetData>
    <row r="1" spans="1:11" s="254" customFormat="1" ht="15.75" customHeight="1">
      <c r="A1" s="686" t="str">
        <f>"6.10. Spotřeba zemního plynu a teplota ovzduší podle krajů: "&amp;LOWER(C3)</f>
        <v>6.10. Spotřeba zemního plynu a teplota ovzduší podle krajů: březen</v>
      </c>
      <c r="B1" s="686"/>
      <c r="C1" s="686"/>
      <c r="D1" s="686"/>
      <c r="E1" s="686"/>
      <c r="F1" s="686"/>
      <c r="G1" s="686"/>
      <c r="H1" s="686"/>
      <c r="I1" s="686"/>
      <c r="J1" s="686"/>
      <c r="K1" s="686"/>
    </row>
    <row r="2" spans="1:11" ht="6" customHeight="1">
      <c r="A2" s="698"/>
      <c r="B2" s="698"/>
      <c r="C2" s="243"/>
      <c r="D2" s="244"/>
      <c r="E2" s="245"/>
      <c r="F2" s="245"/>
      <c r="G2" s="245"/>
      <c r="H2" s="245"/>
      <c r="I2" s="103"/>
      <c r="J2" s="103"/>
      <c r="K2" s="103"/>
    </row>
    <row r="3" spans="1:11" ht="20.100000000000001" customHeight="1">
      <c r="A3" s="691"/>
      <c r="B3" s="692"/>
      <c r="C3" s="689" t="str">
        <f>'3.1'!F6</f>
        <v>Březen</v>
      </c>
      <c r="D3" s="690"/>
      <c r="E3" s="690"/>
      <c r="F3" s="690"/>
      <c r="G3" s="690"/>
      <c r="H3" s="690"/>
      <c r="I3" s="690"/>
      <c r="J3" s="690"/>
      <c r="K3" s="690"/>
    </row>
    <row r="4" spans="1:11" ht="20.100000000000001" customHeight="1">
      <c r="A4" s="332"/>
      <c r="B4" s="320"/>
      <c r="C4" s="695" t="s">
        <v>67</v>
      </c>
      <c r="D4" s="696"/>
      <c r="E4" s="696"/>
      <c r="F4" s="697"/>
      <c r="G4" s="695" t="s">
        <v>258</v>
      </c>
      <c r="H4" s="696"/>
      <c r="I4" s="696"/>
      <c r="J4" s="696"/>
      <c r="K4" s="696"/>
    </row>
    <row r="5" spans="1:11" ht="24.95" customHeight="1">
      <c r="A5" s="335"/>
      <c r="B5" s="336"/>
      <c r="C5" s="346"/>
      <c r="D5" s="347"/>
      <c r="E5" s="346"/>
      <c r="F5" s="671" t="s">
        <v>240</v>
      </c>
      <c r="G5" s="687"/>
      <c r="H5" s="687"/>
      <c r="I5" s="687"/>
      <c r="J5" s="687"/>
      <c r="K5" s="688"/>
    </row>
    <row r="6" spans="1:11" ht="14.1" customHeight="1">
      <c r="A6" s="337"/>
      <c r="B6" s="693" t="s">
        <v>254</v>
      </c>
      <c r="C6" s="321"/>
      <c r="D6" s="348"/>
      <c r="E6" s="410" t="s">
        <v>255</v>
      </c>
      <c r="F6" s="693"/>
      <c r="G6" s="324" t="s">
        <v>74</v>
      </c>
      <c r="H6" s="324" t="s">
        <v>241</v>
      </c>
      <c r="I6" s="324" t="s">
        <v>242</v>
      </c>
      <c r="J6" s="324" t="s">
        <v>256</v>
      </c>
      <c r="K6" s="324" t="s">
        <v>257</v>
      </c>
    </row>
    <row r="7" spans="1:11" ht="15" customHeight="1">
      <c r="A7" s="417" t="s">
        <v>259</v>
      </c>
      <c r="B7" s="694"/>
      <c r="C7" s="416" t="s">
        <v>294</v>
      </c>
      <c r="D7" s="414" t="s">
        <v>289</v>
      </c>
      <c r="E7" s="416" t="s">
        <v>295</v>
      </c>
      <c r="F7" s="414" t="s">
        <v>295</v>
      </c>
      <c r="G7" s="325" t="s">
        <v>292</v>
      </c>
      <c r="H7" s="326" t="s">
        <v>292</v>
      </c>
      <c r="I7" s="326" t="s">
        <v>292</v>
      </c>
      <c r="J7" s="326" t="s">
        <v>292</v>
      </c>
      <c r="K7" s="326" t="s">
        <v>292</v>
      </c>
    </row>
    <row r="8" spans="1:11" ht="14.1" customHeight="1">
      <c r="A8" s="216" t="s">
        <v>9</v>
      </c>
      <c r="B8" s="127">
        <f>'6.1'!D26</f>
        <v>104806</v>
      </c>
      <c r="C8" s="123">
        <f>'6.1'!E26</f>
        <v>31467.622230000001</v>
      </c>
      <c r="D8" s="127">
        <f>'6.1'!F26</f>
        <v>336169.35251</v>
      </c>
      <c r="E8" s="153">
        <f>D8/$D$22</f>
        <v>3.4868124811429334E-2</v>
      </c>
      <c r="F8" s="128">
        <f>'6.1'!H26</f>
        <v>8.6017509933712738E-2</v>
      </c>
      <c r="G8" s="132">
        <v>3.825806451612904</v>
      </c>
      <c r="H8" s="133">
        <v>11.3</v>
      </c>
      <c r="I8" s="133">
        <v>-2.5</v>
      </c>
      <c r="J8" s="133">
        <v>3.0999999999999988</v>
      </c>
      <c r="K8" s="464">
        <v>0.72580645161290525</v>
      </c>
    </row>
    <row r="9" spans="1:11" ht="14.1" customHeight="1">
      <c r="A9" s="486" t="s">
        <v>10</v>
      </c>
      <c r="B9" s="151">
        <f>'6.1'!D56</f>
        <v>385718</v>
      </c>
      <c r="C9" s="152">
        <f>'6.1'!E56</f>
        <v>119587.9</v>
      </c>
      <c r="D9" s="151">
        <f>'6.1'!F56</f>
        <v>1275687.4818099998</v>
      </c>
      <c r="E9" s="154">
        <f t="shared" ref="E9:E21" si="0">D9/$D$22</f>
        <v>0.13231673263494742</v>
      </c>
      <c r="F9" s="155">
        <f>'6.1'!H56</f>
        <v>4.2015964672433188E-2</v>
      </c>
      <c r="G9" s="156">
        <v>5.67741935483871</v>
      </c>
      <c r="H9" s="157">
        <v>13.2</v>
      </c>
      <c r="I9" s="157">
        <v>-0.9</v>
      </c>
      <c r="J9" s="157">
        <v>4.2000000000000011</v>
      </c>
      <c r="K9" s="159">
        <v>1.4774193548387089</v>
      </c>
    </row>
    <row r="10" spans="1:11" ht="14.1" customHeight="1">
      <c r="A10" s="216" t="s">
        <v>11</v>
      </c>
      <c r="B10" s="127">
        <f>'6.2'!D25</f>
        <v>84650</v>
      </c>
      <c r="C10" s="123">
        <f>'6.2'!E25</f>
        <v>23639.800000000003</v>
      </c>
      <c r="D10" s="127">
        <f>'6.2'!F25</f>
        <v>252174.67328999998</v>
      </c>
      <c r="E10" s="153">
        <f t="shared" si="0"/>
        <v>2.6156036881129947E-2</v>
      </c>
      <c r="F10" s="128">
        <f>'6.2'!H25</f>
        <v>5.850008731356332E-2</v>
      </c>
      <c r="G10" s="132">
        <v>3.032258064516129</v>
      </c>
      <c r="H10" s="133">
        <v>9.6</v>
      </c>
      <c r="I10" s="133">
        <v>-2.2999999999999998</v>
      </c>
      <c r="J10" s="133">
        <v>2.7000000000000015</v>
      </c>
      <c r="K10" s="464">
        <v>0.33225806451612749</v>
      </c>
    </row>
    <row r="11" spans="1:11" ht="14.1" customHeight="1">
      <c r="A11" s="486" t="s">
        <v>111</v>
      </c>
      <c r="B11" s="151">
        <f>'6.2'!D55</f>
        <v>118207</v>
      </c>
      <c r="C11" s="152">
        <f>'6.2'!E55</f>
        <v>36779.5</v>
      </c>
      <c r="D11" s="151">
        <f>'6.2'!F55</f>
        <v>392340.85375000007</v>
      </c>
      <c r="E11" s="154">
        <f t="shared" si="0"/>
        <v>4.0694339787476018E-2</v>
      </c>
      <c r="F11" s="155">
        <f>'6.2'!H55</f>
        <v>1.2258456931642767E-2</v>
      </c>
      <c r="G11" s="156">
        <v>3.8387096774193554</v>
      </c>
      <c r="H11" s="157">
        <v>9.3000000000000007</v>
      </c>
      <c r="I11" s="157">
        <v>-2.2999999999999998</v>
      </c>
      <c r="J11" s="157">
        <v>2.5999999999999992</v>
      </c>
      <c r="K11" s="159">
        <v>1.2387096774193562</v>
      </c>
    </row>
    <row r="12" spans="1:11" ht="14.1" customHeight="1">
      <c r="A12" s="216" t="s">
        <v>12</v>
      </c>
      <c r="B12" s="127">
        <f>'6.3'!D25</f>
        <v>93491</v>
      </c>
      <c r="C12" s="123">
        <f>'6.3'!E25</f>
        <v>37079.9</v>
      </c>
      <c r="D12" s="127">
        <f>'6.3'!F25</f>
        <v>395545.29865999985</v>
      </c>
      <c r="E12" s="153">
        <f t="shared" si="0"/>
        <v>4.1026710910063401E-2</v>
      </c>
      <c r="F12" s="128">
        <f>'6.3'!H25</f>
        <v>3.0887794733783905E-2</v>
      </c>
      <c r="G12" s="132">
        <v>3.4838709677419359</v>
      </c>
      <c r="H12" s="133">
        <v>8.1999999999999993</v>
      </c>
      <c r="I12" s="133">
        <v>-2.4</v>
      </c>
      <c r="J12" s="133">
        <v>2.7999999999999985</v>
      </c>
      <c r="K12" s="464">
        <v>0.68387096774193745</v>
      </c>
    </row>
    <row r="13" spans="1:11" ht="14.1" customHeight="1">
      <c r="A13" s="486" t="s">
        <v>13</v>
      </c>
      <c r="B13" s="151">
        <f>'6.3'!D55</f>
        <v>379544</v>
      </c>
      <c r="C13" s="152">
        <f>'6.3'!E55</f>
        <v>94942.745999999985</v>
      </c>
      <c r="D13" s="151">
        <f>'6.3'!F55</f>
        <v>1012560.6422699997</v>
      </c>
      <c r="E13" s="154">
        <f t="shared" si="0"/>
        <v>0.10502471623364641</v>
      </c>
      <c r="F13" s="155">
        <f>'6.3'!H55</f>
        <v>2.1780415838395174E-2</v>
      </c>
      <c r="G13" s="156">
        <v>4.4225806451612915</v>
      </c>
      <c r="H13" s="157">
        <v>11.2</v>
      </c>
      <c r="I13" s="157">
        <v>-2.4</v>
      </c>
      <c r="J13" s="157">
        <v>2.9000000000000008</v>
      </c>
      <c r="K13" s="159">
        <v>1.5225806451612907</v>
      </c>
    </row>
    <row r="14" spans="1:11" ht="14.1" customHeight="1">
      <c r="A14" s="216" t="s">
        <v>14</v>
      </c>
      <c r="B14" s="127">
        <f>'6.4'!D25</f>
        <v>187661</v>
      </c>
      <c r="C14" s="123">
        <f>'6.4'!E25</f>
        <v>51134.3</v>
      </c>
      <c r="D14" s="127">
        <f>'6.4'!F25</f>
        <v>545467.98785000003</v>
      </c>
      <c r="E14" s="153">
        <f t="shared" si="0"/>
        <v>5.6576977463843173E-2</v>
      </c>
      <c r="F14" s="128">
        <f>'6.4'!H25</f>
        <v>7.1158043797944617E-2</v>
      </c>
      <c r="G14" s="132">
        <v>4.2193548387096769</v>
      </c>
      <c r="H14" s="133">
        <v>10.6</v>
      </c>
      <c r="I14" s="133">
        <v>-2.5</v>
      </c>
      <c r="J14" s="133">
        <v>2.5</v>
      </c>
      <c r="K14" s="464">
        <v>1.7193548387096769</v>
      </c>
    </row>
    <row r="15" spans="1:11" ht="14.1" customHeight="1">
      <c r="A15" s="486" t="s">
        <v>15</v>
      </c>
      <c r="B15" s="151">
        <f>'6.4'!D55</f>
        <v>137018</v>
      </c>
      <c r="C15" s="152">
        <f>'6.4'!E55</f>
        <v>39810.199999999997</v>
      </c>
      <c r="D15" s="151">
        <f>'6.4'!F55</f>
        <v>424670.94115999993</v>
      </c>
      <c r="E15" s="154">
        <f t="shared" si="0"/>
        <v>4.4047677962295993E-2</v>
      </c>
      <c r="F15" s="155">
        <f>'6.4'!H55</f>
        <v>-2.6040621804250107E-2</v>
      </c>
      <c r="G15" s="156">
        <v>4.1161290322580655</v>
      </c>
      <c r="H15" s="157">
        <v>9.6</v>
      </c>
      <c r="I15" s="157">
        <v>-2.6</v>
      </c>
      <c r="J15" s="157">
        <v>3.5999999999999979</v>
      </c>
      <c r="K15" s="159">
        <v>0.51612903225806761</v>
      </c>
    </row>
    <row r="16" spans="1:11" ht="14.1" customHeight="1">
      <c r="A16" s="216" t="s">
        <v>16</v>
      </c>
      <c r="B16" s="127">
        <f>'6.5'!D25</f>
        <v>160135</v>
      </c>
      <c r="C16" s="123">
        <f>'6.5'!E25</f>
        <v>41726.699999999997</v>
      </c>
      <c r="D16" s="127">
        <f>'6.5'!F25</f>
        <v>445115.37797999993</v>
      </c>
      <c r="E16" s="153">
        <f t="shared" si="0"/>
        <v>4.6168213845227013E-2</v>
      </c>
      <c r="F16" s="128">
        <f>'6.5'!H25</f>
        <v>7.0420403472407467E-2</v>
      </c>
      <c r="G16" s="132">
        <v>4.1580645161290324</v>
      </c>
      <c r="H16" s="133">
        <v>11.1</v>
      </c>
      <c r="I16" s="133">
        <v>-2.1</v>
      </c>
      <c r="J16" s="133">
        <v>3.4000000000000017</v>
      </c>
      <c r="K16" s="464">
        <v>0.7580645161290307</v>
      </c>
    </row>
    <row r="17" spans="1:16" ht="14.1" customHeight="1">
      <c r="A17" s="486" t="s">
        <v>1</v>
      </c>
      <c r="B17" s="151">
        <f>'6.5'!D55</f>
        <v>419624</v>
      </c>
      <c r="C17" s="152">
        <f>'6.5'!E55</f>
        <v>98541.709311693296</v>
      </c>
      <c r="D17" s="151">
        <f>'6.5'!F55</f>
        <v>1050725.39261202</v>
      </c>
      <c r="E17" s="154">
        <f t="shared" si="0"/>
        <v>0.10898323674834151</v>
      </c>
      <c r="F17" s="155">
        <f>'6.5'!H55</f>
        <v>4.0754938662409763E-2</v>
      </c>
      <c r="G17" s="156">
        <v>5.9451612903225826</v>
      </c>
      <c r="H17" s="157">
        <v>11.9</v>
      </c>
      <c r="I17" s="157">
        <v>-0.2</v>
      </c>
      <c r="J17" s="157">
        <v>4.599999999999997</v>
      </c>
      <c r="K17" s="159">
        <v>1.3451612903225856</v>
      </c>
    </row>
    <row r="18" spans="1:16" ht="14.1" customHeight="1">
      <c r="A18" s="216" t="s">
        <v>17</v>
      </c>
      <c r="B18" s="127">
        <f>'6.6'!D25</f>
        <v>260036</v>
      </c>
      <c r="C18" s="123">
        <f>'6.6'!E25</f>
        <v>114927.644</v>
      </c>
      <c r="D18" s="127">
        <f>'6.6'!F25</f>
        <v>1225990.7522960003</v>
      </c>
      <c r="E18" s="153">
        <f t="shared" si="0"/>
        <v>0.1271620933007076</v>
      </c>
      <c r="F18" s="128">
        <f>'6.6'!H25</f>
        <v>0.14176254635295302</v>
      </c>
      <c r="G18" s="132">
        <v>4.6258064516129034</v>
      </c>
      <c r="H18" s="133">
        <v>10.5</v>
      </c>
      <c r="I18" s="133">
        <v>-1.7</v>
      </c>
      <c r="J18" s="133">
        <v>4.2999999999999989</v>
      </c>
      <c r="K18" s="464">
        <v>0.32580645161290445</v>
      </c>
      <c r="L18" s="247"/>
      <c r="N18" s="247"/>
      <c r="O18" s="247"/>
      <c r="P18" s="247"/>
    </row>
    <row r="19" spans="1:16" ht="14.1" customHeight="1">
      <c r="A19" s="486" t="s">
        <v>18</v>
      </c>
      <c r="B19" s="151">
        <f>'6.6'!D55</f>
        <v>222968</v>
      </c>
      <c r="C19" s="152">
        <f>'6.6'!E55</f>
        <v>131180.92799999999</v>
      </c>
      <c r="D19" s="151">
        <f>'6.6'!F55</f>
        <v>1399005.5731799998</v>
      </c>
      <c r="E19" s="154">
        <f t="shared" si="0"/>
        <v>0.14510751968704344</v>
      </c>
      <c r="F19" s="155">
        <f>'6.6'!H55</f>
        <v>0.3875467135483065</v>
      </c>
      <c r="G19" s="156">
        <v>4.064516129032258</v>
      </c>
      <c r="H19" s="157">
        <v>10</v>
      </c>
      <c r="I19" s="157">
        <v>-1.6</v>
      </c>
      <c r="J19" s="157">
        <v>4.2999999999999989</v>
      </c>
      <c r="K19" s="159">
        <v>-0.23548387096774093</v>
      </c>
      <c r="L19" s="247"/>
      <c r="N19" s="247"/>
      <c r="O19" s="247"/>
      <c r="P19" s="247"/>
    </row>
    <row r="20" spans="1:16" ht="14.1" customHeight="1">
      <c r="A20" s="216" t="s">
        <v>19</v>
      </c>
      <c r="B20" s="127">
        <f>'6.7'!D25</f>
        <v>120136</v>
      </c>
      <c r="C20" s="123">
        <f>'6.7'!E25</f>
        <v>36914.161760000003</v>
      </c>
      <c r="D20" s="127">
        <f>'6.7'!F25</f>
        <v>393843.69148000004</v>
      </c>
      <c r="E20" s="153">
        <f t="shared" si="0"/>
        <v>4.0850216976011239E-2</v>
      </c>
      <c r="F20" s="128">
        <f>'6.7'!H25</f>
        <v>5.5761569302631521E-2</v>
      </c>
      <c r="G20" s="132">
        <v>3.8064516129032269</v>
      </c>
      <c r="H20" s="133">
        <v>10.7</v>
      </c>
      <c r="I20" s="133">
        <v>-3.3</v>
      </c>
      <c r="J20" s="133">
        <v>2.5</v>
      </c>
      <c r="K20" s="464">
        <v>1.3064516129032269</v>
      </c>
      <c r="L20" s="247"/>
      <c r="N20" s="247"/>
      <c r="O20" s="247"/>
      <c r="P20" s="247"/>
    </row>
    <row r="21" spans="1:16" ht="14.1" customHeight="1">
      <c r="A21" s="249" t="s">
        <v>20</v>
      </c>
      <c r="B21" s="122">
        <f>'6.7'!D55</f>
        <v>157468</v>
      </c>
      <c r="C21" s="575">
        <f>'6.7'!E55</f>
        <v>46109.599999999999</v>
      </c>
      <c r="D21" s="122">
        <f>'6.7'!F55</f>
        <v>491867.20951000013</v>
      </c>
      <c r="E21" s="576">
        <f t="shared" si="0"/>
        <v>5.1017402757837574E-2</v>
      </c>
      <c r="F21" s="124">
        <f>'6.7'!H55</f>
        <v>3.8782917043081365E-2</v>
      </c>
      <c r="G21" s="577">
        <v>3.9354838709677411</v>
      </c>
      <c r="H21" s="133">
        <v>11.3</v>
      </c>
      <c r="I21" s="133">
        <v>-2.9</v>
      </c>
      <c r="J21" s="133">
        <v>3.9000000000000021</v>
      </c>
      <c r="K21" s="132">
        <v>3.5483870967738973E-2</v>
      </c>
      <c r="L21" s="247"/>
    </row>
    <row r="22" spans="1:16" ht="14.1" customHeight="1">
      <c r="A22" s="578" t="s">
        <v>0</v>
      </c>
      <c r="B22" s="579">
        <f>SUM(B8:B21)</f>
        <v>2831462</v>
      </c>
      <c r="C22" s="580">
        <f>SUM(C8:C21)</f>
        <v>903842.71130169323</v>
      </c>
      <c r="D22" s="581">
        <f>SUM(D8:D21)</f>
        <v>9641165.2283580191</v>
      </c>
      <c r="E22" s="582">
        <f>SUM(E8:E21)</f>
        <v>1</v>
      </c>
      <c r="F22" s="583"/>
      <c r="G22" s="584">
        <v>4.1483870967741927</v>
      </c>
      <c r="H22" s="584">
        <v>10.1</v>
      </c>
      <c r="I22" s="584">
        <v>-2.2999999999999998</v>
      </c>
      <c r="J22" s="584">
        <v>3.512903225806451</v>
      </c>
      <c r="K22" s="584">
        <v>0.63548387096774173</v>
      </c>
    </row>
    <row r="23" spans="1:16" ht="14.1" customHeight="1">
      <c r="A23" s="570" t="s">
        <v>114</v>
      </c>
      <c r="B23" s="571"/>
      <c r="C23" s="377">
        <f>'5.1'!E28</f>
        <v>15294.086924904204</v>
      </c>
      <c r="D23" s="376">
        <f>'5.1'!F28</f>
        <v>163379.42770399994</v>
      </c>
      <c r="E23" s="572"/>
      <c r="F23" s="379">
        <f>'5.1'!H28</f>
        <v>-5.434607737443907E-2</v>
      </c>
      <c r="G23" s="573">
        <v>4.1483870967741927</v>
      </c>
      <c r="H23" s="574">
        <v>10.1</v>
      </c>
      <c r="I23" s="574">
        <v>-2.2999999999999998</v>
      </c>
      <c r="J23" s="574">
        <v>3.512903225806451</v>
      </c>
      <c r="K23" s="574">
        <v>0.63548387096774173</v>
      </c>
    </row>
    <row r="24" spans="1:16" ht="14.1" customHeight="1">
      <c r="A24" s="487" t="s">
        <v>62</v>
      </c>
      <c r="B24" s="393">
        <f>B22+B23</f>
        <v>2831462</v>
      </c>
      <c r="C24" s="394">
        <f t="shared" ref="C24:D24" si="1">C22+C23</f>
        <v>919136.79822659749</v>
      </c>
      <c r="D24" s="395">
        <f t="shared" si="1"/>
        <v>9804544.65606202</v>
      </c>
      <c r="E24" s="396"/>
      <c r="F24" s="397">
        <f>'5.1'!H29</f>
        <v>8.8639967491121255E-2</v>
      </c>
      <c r="G24" s="398">
        <v>4.1483870967741927</v>
      </c>
      <c r="H24" s="399">
        <v>10.1</v>
      </c>
      <c r="I24" s="399">
        <v>-2.2999999999999998</v>
      </c>
      <c r="J24" s="399">
        <v>3.512903225806451</v>
      </c>
      <c r="K24" s="399">
        <v>0.63548387096774173</v>
      </c>
    </row>
    <row r="25" spans="1:16" ht="15" customHeight="1">
      <c r="A25" s="216"/>
      <c r="B25" s="217"/>
      <c r="C25" s="699" t="s">
        <v>217</v>
      </c>
      <c r="D25" s="699"/>
      <c r="E25" s="699"/>
      <c r="F25" s="699"/>
      <c r="G25" s="702" t="s">
        <v>132</v>
      </c>
      <c r="H25" s="702"/>
      <c r="I25" s="702"/>
      <c r="J25" s="702"/>
      <c r="K25" s="702"/>
    </row>
    <row r="26" spans="1:16" ht="15" customHeight="1">
      <c r="A26" s="121"/>
      <c r="B26" s="121"/>
      <c r="C26" s="685"/>
      <c r="D26" s="685"/>
      <c r="E26" s="685"/>
      <c r="F26" s="685"/>
      <c r="G26" s="703" t="s">
        <v>133</v>
      </c>
      <c r="H26" s="703"/>
      <c r="I26" s="703"/>
      <c r="J26" s="703"/>
      <c r="K26" s="703"/>
    </row>
    <row r="27" spans="1:16" ht="30" customHeight="1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</row>
    <row r="28" spans="1:16" ht="15" customHeight="1">
      <c r="A28" s="276"/>
      <c r="B28" s="276"/>
      <c r="C28" s="121"/>
      <c r="D28" s="251"/>
      <c r="E28" s="252"/>
      <c r="F28" s="252"/>
      <c r="G28" s="121"/>
      <c r="H28" s="249"/>
      <c r="I28" s="276"/>
      <c r="J28" s="121"/>
      <c r="K28" s="121"/>
    </row>
    <row r="29" spans="1:16" ht="18" customHeight="1">
      <c r="A29" s="121"/>
      <c r="B29" s="121"/>
      <c r="C29" s="121"/>
      <c r="D29" s="251"/>
      <c r="E29" s="252"/>
      <c r="F29" s="252"/>
      <c r="G29" s="121"/>
      <c r="H29" s="121"/>
      <c r="I29" s="121"/>
      <c r="J29" s="121"/>
      <c r="K29" s="121"/>
    </row>
    <row r="30" spans="1:16" ht="15" customHeight="1">
      <c r="A30" s="651" t="s">
        <v>70</v>
      </c>
      <c r="B30" s="651"/>
      <c r="C30" s="651"/>
      <c r="D30" s="651"/>
      <c r="E30" s="651"/>
      <c r="F30" s="651" t="s">
        <v>71</v>
      </c>
      <c r="G30" s="651"/>
      <c r="H30" s="651"/>
      <c r="I30" s="651"/>
      <c r="J30" s="651"/>
      <c r="K30" s="651"/>
    </row>
    <row r="31" spans="1:16" ht="15" customHeight="1">
      <c r="A31" s="419"/>
      <c r="B31" s="643" t="str">
        <f>C3</f>
        <v>Březen</v>
      </c>
      <c r="C31" s="643"/>
      <c r="D31" s="419"/>
      <c r="E31" s="419"/>
      <c r="F31" s="419"/>
      <c r="G31" s="419"/>
      <c r="H31" s="643" t="str">
        <f>C3</f>
        <v>Březen</v>
      </c>
      <c r="I31" s="643"/>
      <c r="J31" s="419"/>
      <c r="K31" s="419"/>
    </row>
    <row r="32" spans="1:16" ht="15" customHeight="1">
      <c r="A32" s="121"/>
      <c r="B32" s="121"/>
      <c r="C32" s="121"/>
      <c r="D32" s="121"/>
      <c r="E32" s="121"/>
      <c r="F32" s="121"/>
      <c r="G32" s="121"/>
      <c r="H32" s="121"/>
      <c r="I32" s="121"/>
      <c r="J32" s="121"/>
      <c r="K32" s="121"/>
    </row>
    <row r="33" spans="1:11" ht="15" customHeight="1">
      <c r="A33" s="121"/>
      <c r="B33" s="121"/>
      <c r="C33" s="121"/>
      <c r="D33" s="121"/>
      <c r="E33" s="121"/>
      <c r="F33" s="121"/>
      <c r="G33" s="121"/>
      <c r="H33" s="121"/>
      <c r="I33" s="121"/>
      <c r="J33" s="121"/>
      <c r="K33" s="121"/>
    </row>
    <row r="34" spans="1:11" ht="15" customHeight="1">
      <c r="A34" s="121"/>
      <c r="B34" s="121"/>
      <c r="C34" s="121"/>
      <c r="D34" s="121"/>
      <c r="E34" s="121"/>
      <c r="F34" s="121"/>
      <c r="G34" s="121"/>
      <c r="H34" s="121"/>
      <c r="I34" s="121"/>
      <c r="J34" s="121"/>
      <c r="K34" s="121"/>
    </row>
    <row r="35" spans="1:11" ht="15" customHeight="1">
      <c r="A35" s="121"/>
      <c r="B35" s="121"/>
      <c r="C35" s="121"/>
      <c r="D35" s="121"/>
      <c r="E35" s="121"/>
      <c r="F35" s="121"/>
      <c r="G35" s="121"/>
      <c r="H35" s="121"/>
      <c r="I35" s="121"/>
      <c r="J35" s="121"/>
      <c r="K35" s="121"/>
    </row>
    <row r="36" spans="1:11" ht="15" customHeight="1">
      <c r="A36" s="121"/>
      <c r="B36" s="121"/>
      <c r="C36" s="121"/>
      <c r="D36" s="121"/>
      <c r="E36" s="121"/>
      <c r="F36" s="121"/>
      <c r="G36" s="121"/>
      <c r="H36" s="121"/>
      <c r="I36" s="121"/>
      <c r="J36" s="121"/>
      <c r="K36" s="121"/>
    </row>
    <row r="37" spans="1:11" ht="15" customHeight="1">
      <c r="A37" s="121"/>
      <c r="B37" s="121"/>
      <c r="C37" s="121"/>
      <c r="D37" s="121"/>
      <c r="E37" s="121"/>
      <c r="F37" s="121"/>
      <c r="G37" s="121"/>
      <c r="H37" s="121"/>
      <c r="I37" s="121"/>
      <c r="J37" s="121"/>
      <c r="K37" s="121"/>
    </row>
    <row r="38" spans="1:11" ht="15" customHeight="1">
      <c r="A38" s="121"/>
      <c r="B38" s="121"/>
      <c r="C38" s="121"/>
      <c r="D38" s="121"/>
      <c r="E38" s="121"/>
      <c r="F38" s="121"/>
      <c r="G38" s="121"/>
      <c r="H38" s="121"/>
      <c r="I38" s="121"/>
      <c r="J38" s="121"/>
      <c r="K38" s="121"/>
    </row>
    <row r="39" spans="1:11" ht="15" customHeight="1">
      <c r="A39" s="121"/>
      <c r="B39" s="121"/>
      <c r="C39" s="121"/>
      <c r="D39" s="121"/>
      <c r="E39" s="121"/>
      <c r="F39" s="121"/>
      <c r="G39" s="121"/>
      <c r="H39" s="121"/>
      <c r="I39" s="121"/>
      <c r="J39" s="121"/>
      <c r="K39" s="121"/>
    </row>
    <row r="40" spans="1:11" ht="15" customHeight="1">
      <c r="A40" s="121"/>
      <c r="B40" s="121"/>
      <c r="C40" s="121"/>
      <c r="D40" s="121"/>
      <c r="E40" s="121"/>
      <c r="F40" s="121"/>
      <c r="G40" s="121"/>
      <c r="H40" s="121"/>
      <c r="I40" s="121"/>
      <c r="J40" s="121"/>
      <c r="K40" s="121"/>
    </row>
    <row r="41" spans="1:11" ht="15" customHeight="1">
      <c r="A41" s="121"/>
      <c r="B41" s="121"/>
      <c r="C41" s="121"/>
      <c r="D41" s="121"/>
      <c r="E41" s="121"/>
      <c r="F41" s="121"/>
      <c r="G41" s="121"/>
      <c r="H41" s="121"/>
      <c r="I41" s="121"/>
      <c r="J41" s="121"/>
      <c r="K41" s="121"/>
    </row>
    <row r="42" spans="1:11" ht="15" customHeight="1">
      <c r="A42" s="121"/>
      <c r="B42" s="121"/>
      <c r="C42" s="121"/>
      <c r="D42" s="121"/>
      <c r="E42" s="121"/>
      <c r="F42" s="121"/>
      <c r="G42" s="121"/>
      <c r="H42" s="121"/>
      <c r="I42" s="121"/>
      <c r="J42" s="121"/>
      <c r="K42" s="121"/>
    </row>
    <row r="43" spans="1:11" ht="15" customHeight="1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</row>
    <row r="44" spans="1:11" ht="15" customHeight="1">
      <c r="A44" s="98"/>
      <c r="B44" s="98"/>
      <c r="C44" s="98"/>
      <c r="D44" s="98"/>
      <c r="E44" s="98"/>
      <c r="F44" s="98"/>
      <c r="G44" s="98"/>
      <c r="H44" s="98"/>
      <c r="I44" s="98"/>
      <c r="J44" s="98"/>
      <c r="K44" s="98"/>
    </row>
    <row r="45" spans="1:11" ht="15" customHeight="1">
      <c r="A45" s="98"/>
      <c r="B45" s="98"/>
      <c r="C45" s="98"/>
      <c r="D45" s="98"/>
      <c r="E45" s="98"/>
      <c r="F45" s="98"/>
      <c r="G45" s="98"/>
      <c r="H45" s="98"/>
      <c r="I45" s="98"/>
      <c r="J45" s="98"/>
      <c r="K45" s="98"/>
    </row>
    <row r="46" spans="1:11" ht="15" customHeight="1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</row>
    <row r="47" spans="1:11" ht="15" customHeight="1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</row>
    <row r="48" spans="1:11" ht="15" customHeight="1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</row>
    <row r="49" spans="1:11" ht="15" customHeight="1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</row>
    <row r="50" spans="1:11" ht="15" customHeight="1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</row>
    <row r="51" spans="1:11" ht="15" customHeight="1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</row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  <row r="58" spans="1:11" ht="15" customHeight="1"/>
  </sheetData>
  <mergeCells count="16">
    <mergeCell ref="A1:K1"/>
    <mergeCell ref="C3:K3"/>
    <mergeCell ref="B31:C31"/>
    <mergeCell ref="H31:I31"/>
    <mergeCell ref="B6:B7"/>
    <mergeCell ref="A3:B3"/>
    <mergeCell ref="G5:K5"/>
    <mergeCell ref="C4:F4"/>
    <mergeCell ref="G4:K4"/>
    <mergeCell ref="A2:B2"/>
    <mergeCell ref="G25:K25"/>
    <mergeCell ref="G26:K26"/>
    <mergeCell ref="C25:F26"/>
    <mergeCell ref="F30:K30"/>
    <mergeCell ref="A30:E30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3"/>
  <dimension ref="A1:P58"/>
  <sheetViews>
    <sheetView showGridLines="0" zoomScaleNormal="100" zoomScaleSheetLayoutView="100" workbookViewId="0">
      <selection sqref="A1:K1"/>
    </sheetView>
  </sheetViews>
  <sheetFormatPr defaultColWidth="9.140625" defaultRowHeight="12.75"/>
  <cols>
    <col min="1" max="1" width="16.28515625" style="241" customWidth="1"/>
    <col min="2" max="2" width="10.28515625" style="241" customWidth="1"/>
    <col min="3" max="3" width="10" style="241" customWidth="1"/>
    <col min="4" max="4" width="10.7109375" style="241" customWidth="1"/>
    <col min="5" max="6" width="8.5703125" style="241" customWidth="1"/>
    <col min="7" max="10" width="6.7109375" style="241" customWidth="1"/>
    <col min="11" max="11" width="8.140625" style="241" customWidth="1"/>
    <col min="12" max="13" width="9.140625" style="241"/>
    <col min="14" max="14" width="11.140625" style="241" customWidth="1"/>
    <col min="15" max="16384" width="9.140625" style="241"/>
  </cols>
  <sheetData>
    <row r="1" spans="1:11" s="254" customFormat="1" ht="15.75" customHeight="1">
      <c r="A1" s="686" t="str">
        <f>"6.11. Spotřeba zemního plynu a teplota ovzduší podle krajů: "&amp;LOWER(C3)</f>
        <v>6.11. Spotřeba zemního plynu a teplota ovzduší podle krajů: i. čtvrtletí</v>
      </c>
      <c r="B1" s="686"/>
      <c r="C1" s="686"/>
      <c r="D1" s="686"/>
      <c r="E1" s="686"/>
      <c r="F1" s="686"/>
      <c r="G1" s="686"/>
      <c r="H1" s="686"/>
      <c r="I1" s="686"/>
      <c r="J1" s="686"/>
      <c r="K1" s="686"/>
    </row>
    <row r="2" spans="1:11" ht="6" customHeight="1">
      <c r="A2" s="698"/>
      <c r="B2" s="698"/>
      <c r="C2" s="243"/>
      <c r="D2" s="244"/>
      <c r="E2" s="245"/>
      <c r="F2" s="245"/>
      <c r="G2" s="245"/>
      <c r="H2" s="245"/>
      <c r="I2" s="103"/>
      <c r="J2" s="103"/>
      <c r="K2" s="103"/>
    </row>
    <row r="3" spans="1:11" ht="20.100000000000001" customHeight="1">
      <c r="A3" s="691"/>
      <c r="B3" s="692"/>
      <c r="C3" s="689" t="str">
        <f>'3.1'!G6</f>
        <v>I. čtvrtletí</v>
      </c>
      <c r="D3" s="690"/>
      <c r="E3" s="690"/>
      <c r="F3" s="690"/>
      <c r="G3" s="690"/>
      <c r="H3" s="690"/>
      <c r="I3" s="690"/>
      <c r="J3" s="690"/>
      <c r="K3" s="690"/>
    </row>
    <row r="4" spans="1:11" ht="20.100000000000001" customHeight="1">
      <c r="A4" s="332"/>
      <c r="B4" s="320"/>
      <c r="C4" s="695" t="s">
        <v>67</v>
      </c>
      <c r="D4" s="696"/>
      <c r="E4" s="696"/>
      <c r="F4" s="697"/>
      <c r="G4" s="695" t="s">
        <v>258</v>
      </c>
      <c r="H4" s="696"/>
      <c r="I4" s="696"/>
      <c r="J4" s="696"/>
      <c r="K4" s="696"/>
    </row>
    <row r="5" spans="1:11" ht="24.95" customHeight="1">
      <c r="A5" s="335"/>
      <c r="B5" s="336"/>
      <c r="C5" s="346"/>
      <c r="D5" s="347"/>
      <c r="E5" s="346"/>
      <c r="F5" s="671" t="s">
        <v>240</v>
      </c>
      <c r="G5" s="687"/>
      <c r="H5" s="687"/>
      <c r="I5" s="687"/>
      <c r="J5" s="687"/>
      <c r="K5" s="688"/>
    </row>
    <row r="6" spans="1:11" ht="14.1" customHeight="1">
      <c r="A6" s="337"/>
      <c r="B6" s="693" t="s">
        <v>254</v>
      </c>
      <c r="C6" s="321"/>
      <c r="D6" s="348"/>
      <c r="E6" s="410" t="s">
        <v>255</v>
      </c>
      <c r="F6" s="693"/>
      <c r="G6" s="324" t="s">
        <v>74</v>
      </c>
      <c r="H6" s="324" t="s">
        <v>241</v>
      </c>
      <c r="I6" s="324" t="s">
        <v>242</v>
      </c>
      <c r="J6" s="324" t="s">
        <v>256</v>
      </c>
      <c r="K6" s="324" t="s">
        <v>257</v>
      </c>
    </row>
    <row r="7" spans="1:11" ht="15" customHeight="1">
      <c r="A7" s="417" t="s">
        <v>259</v>
      </c>
      <c r="B7" s="694"/>
      <c r="C7" s="416" t="s">
        <v>294</v>
      </c>
      <c r="D7" s="414" t="s">
        <v>289</v>
      </c>
      <c r="E7" s="416" t="s">
        <v>295</v>
      </c>
      <c r="F7" s="414" t="s">
        <v>295</v>
      </c>
      <c r="G7" s="325" t="s">
        <v>292</v>
      </c>
      <c r="H7" s="326" t="s">
        <v>292</v>
      </c>
      <c r="I7" s="326" t="s">
        <v>292</v>
      </c>
      <c r="J7" s="326" t="s">
        <v>292</v>
      </c>
      <c r="K7" s="326" t="s">
        <v>292</v>
      </c>
    </row>
    <row r="8" spans="1:11" ht="14.1" customHeight="1">
      <c r="A8" s="216" t="s">
        <v>9</v>
      </c>
      <c r="B8" s="127">
        <f>'6.1'!D32</f>
        <v>104806</v>
      </c>
      <c r="C8" s="123">
        <f>'6.1'!E32</f>
        <v>102821.34013</v>
      </c>
      <c r="D8" s="127">
        <f>'6.1'!F32</f>
        <v>1098538.8058799999</v>
      </c>
      <c r="E8" s="153">
        <f>D8/$D$22</f>
        <v>3.3615710024154484E-2</v>
      </c>
      <c r="F8" s="128">
        <f>'6.1'!H32</f>
        <v>-2.6716468642417144E-2</v>
      </c>
      <c r="G8" s="132">
        <f>AVERAGE('6.8'!G8,'6.9'!G8,'6.10'!G8)</f>
        <v>2.6859831029185872</v>
      </c>
      <c r="H8" s="133">
        <f>MAX('6.8'!H8,'6.9'!H8,'6.10'!H8)</f>
        <v>11.3</v>
      </c>
      <c r="I8" s="133">
        <f>MIN('6.8'!I8,'6.9'!I8,'6.10'!I8)</f>
        <v>-3.1</v>
      </c>
      <c r="J8" s="133">
        <f>AVERAGE('6.8'!J8,'6.9'!J8,'6.10'!J8)</f>
        <v>0.13333333333333316</v>
      </c>
      <c r="K8" s="464">
        <f>G8-J8</f>
        <v>2.5526497695852539</v>
      </c>
    </row>
    <row r="9" spans="1:11" ht="14.1" customHeight="1">
      <c r="A9" s="486" t="s">
        <v>10</v>
      </c>
      <c r="B9" s="151">
        <f>'6.1'!D62</f>
        <v>385718</v>
      </c>
      <c r="C9" s="152">
        <f>'6.1'!E62</f>
        <v>415387.5</v>
      </c>
      <c r="D9" s="151">
        <f>'6.1'!F62</f>
        <v>4430454.6113099987</v>
      </c>
      <c r="E9" s="154">
        <f t="shared" ref="E9:E21" si="0">D9/$D$22</f>
        <v>0.13557361532592399</v>
      </c>
      <c r="F9" s="155">
        <f>'6.1'!H62</f>
        <v>-3.7532942434211188E-2</v>
      </c>
      <c r="G9" s="156">
        <f>AVERAGE('6.8'!G9,'6.9'!G9,'6.10'!G9)</f>
        <v>3.5988095238095243</v>
      </c>
      <c r="H9" s="157">
        <f>MAX('6.8'!H9,'6.9'!H9,'6.10'!H9)</f>
        <v>13.2</v>
      </c>
      <c r="I9" s="157">
        <f>MIN('6.8'!I9,'6.9'!I9,'6.10'!I9)</f>
        <v>-3.9</v>
      </c>
      <c r="J9" s="157">
        <f>AVERAGE('6.8'!J9,'6.9'!J9,'6.10'!J9)</f>
        <v>0.80000000000000016</v>
      </c>
      <c r="K9" s="159">
        <f t="shared" ref="K9:K24" si="1">G9-J9</f>
        <v>2.7988095238095241</v>
      </c>
    </row>
    <row r="10" spans="1:11" ht="14.1" customHeight="1">
      <c r="A10" s="216" t="s">
        <v>11</v>
      </c>
      <c r="B10" s="127">
        <f>'6.2'!D31</f>
        <v>84650</v>
      </c>
      <c r="C10" s="123">
        <f>'6.2'!E31</f>
        <v>78278.899999999994</v>
      </c>
      <c r="D10" s="127">
        <f>'6.2'!F31</f>
        <v>834915.21068999998</v>
      </c>
      <c r="E10" s="153">
        <f t="shared" si="0"/>
        <v>2.554872660581891E-2</v>
      </c>
      <c r="F10" s="128">
        <f>'6.2'!H31</f>
        <v>-2.296708645889247E-2</v>
      </c>
      <c r="G10" s="132">
        <f>AVERAGE('6.8'!G10,'6.9'!G10,'6.10'!G10)</f>
        <v>2.1435483870967738</v>
      </c>
      <c r="H10" s="133">
        <f>MAX('6.8'!H10,'6.9'!H10,'6.10'!H10)</f>
        <v>9.6</v>
      </c>
      <c r="I10" s="133">
        <f>MIN('6.8'!I10,'6.9'!I10,'6.10'!I10)</f>
        <v>-3.6</v>
      </c>
      <c r="J10" s="133">
        <f>AVERAGE('6.8'!J10,'6.9'!J10,'6.10'!J10)</f>
        <v>-0.133333333333333</v>
      </c>
      <c r="K10" s="464">
        <f t="shared" si="1"/>
        <v>2.2768817204301066</v>
      </c>
    </row>
    <row r="11" spans="1:11" ht="14.1" customHeight="1">
      <c r="A11" s="486" t="s">
        <v>111</v>
      </c>
      <c r="B11" s="151">
        <f>'6.2'!D61</f>
        <v>118207</v>
      </c>
      <c r="C11" s="152">
        <f>'6.2'!E61</f>
        <v>128188</v>
      </c>
      <c r="D11" s="151">
        <f>'6.2'!F61</f>
        <v>1367233.3043800001</v>
      </c>
      <c r="E11" s="154">
        <f t="shared" si="0"/>
        <v>4.1837865034351072E-2</v>
      </c>
      <c r="F11" s="155">
        <f>'6.2'!H61</f>
        <v>-4.8940381824602808E-2</v>
      </c>
      <c r="G11" s="156">
        <f>AVERAGE('6.8'!G11,'6.9'!G11,'6.10'!G11)</f>
        <v>2.4351766513056838</v>
      </c>
      <c r="H11" s="157">
        <f>MAX('6.8'!H11,'6.9'!H11,'6.10'!H11)</f>
        <v>9.3000000000000007</v>
      </c>
      <c r="I11" s="157">
        <f>MIN('6.8'!I11,'6.9'!I11,'6.10'!I11)</f>
        <v>-3</v>
      </c>
      <c r="J11" s="157">
        <f>AVERAGE('6.8'!J11,'6.9'!J11,'6.10'!J11)</f>
        <v>-0.26666666666666661</v>
      </c>
      <c r="K11" s="159">
        <f t="shared" si="1"/>
        <v>2.7018433179723504</v>
      </c>
    </row>
    <row r="12" spans="1:11" ht="14.1" customHeight="1">
      <c r="A12" s="216" t="s">
        <v>12</v>
      </c>
      <c r="B12" s="127">
        <f>'6.3'!D31</f>
        <v>93491</v>
      </c>
      <c r="C12" s="123">
        <f>'6.3'!E31</f>
        <v>125910.8</v>
      </c>
      <c r="D12" s="127">
        <f>'6.3'!F31</f>
        <v>1342947.1523899997</v>
      </c>
      <c r="E12" s="153">
        <f t="shared" si="0"/>
        <v>4.1094699441539442E-2</v>
      </c>
      <c r="F12" s="128">
        <f>'6.3'!H31</f>
        <v>-4.5216749056104288E-2</v>
      </c>
      <c r="G12" s="132">
        <f>AVERAGE('6.8'!G12,'6.9'!G12,'6.10'!G12)</f>
        <v>2.707334869431643</v>
      </c>
      <c r="H12" s="133">
        <f>MAX('6.8'!H12,'6.9'!H12,'6.10'!H12)</f>
        <v>8.6999999999999993</v>
      </c>
      <c r="I12" s="133">
        <f>MIN('6.8'!I12,'6.9'!I12,'6.10'!I12)</f>
        <v>-2.4</v>
      </c>
      <c r="J12" s="133">
        <f>AVERAGE('6.8'!J12,'6.9'!J12,'6.10'!J12)</f>
        <v>0.13333333333333272</v>
      </c>
      <c r="K12" s="464">
        <f t="shared" si="1"/>
        <v>2.5740015360983102</v>
      </c>
    </row>
    <row r="13" spans="1:11" ht="14.1" customHeight="1">
      <c r="A13" s="486" t="s">
        <v>13</v>
      </c>
      <c r="B13" s="151">
        <f>'6.3'!D61</f>
        <v>379544</v>
      </c>
      <c r="C13" s="152">
        <f>'6.3'!E61</f>
        <v>317082.62099999998</v>
      </c>
      <c r="D13" s="151">
        <f>'6.3'!F61</f>
        <v>3381293.6964299995</v>
      </c>
      <c r="E13" s="154">
        <f t="shared" si="0"/>
        <v>0.10346888776008209</v>
      </c>
      <c r="F13" s="155">
        <f>'6.3'!H61</f>
        <v>-1.665861984073494E-2</v>
      </c>
      <c r="G13" s="156">
        <f>AVERAGE('6.8'!G13,'6.9'!G13,'6.10'!G13)</f>
        <v>3.063056835637481</v>
      </c>
      <c r="H13" s="157">
        <f>MAX('6.8'!H13,'6.9'!H13,'6.10'!H13)</f>
        <v>11.2</v>
      </c>
      <c r="I13" s="157">
        <f>MIN('6.8'!I13,'6.9'!I13,'6.10'!I13)</f>
        <v>-2.6</v>
      </c>
      <c r="J13" s="157">
        <f>AVERAGE('6.8'!J13,'6.9'!J13,'6.10'!J13)</f>
        <v>6.6666666666667165E-2</v>
      </c>
      <c r="K13" s="159">
        <f t="shared" si="1"/>
        <v>2.9963901689708137</v>
      </c>
    </row>
    <row r="14" spans="1:11" ht="14.1" customHeight="1">
      <c r="A14" s="216" t="s">
        <v>14</v>
      </c>
      <c r="B14" s="127">
        <f>'6.4'!D31</f>
        <v>187661</v>
      </c>
      <c r="C14" s="123">
        <f>'6.4'!E31</f>
        <v>174191.4</v>
      </c>
      <c r="D14" s="127">
        <f>'6.4'!F31</f>
        <v>1857899.6448800005</v>
      </c>
      <c r="E14" s="153">
        <f t="shared" si="0"/>
        <v>5.6852443793494897E-2</v>
      </c>
      <c r="F14" s="128">
        <f>'6.4'!H31</f>
        <v>-1.7979418267837697E-2</v>
      </c>
      <c r="G14" s="132">
        <f>AVERAGE('6.8'!G14,'6.9'!G14,'6.10'!G14)</f>
        <v>2.6950844854070657</v>
      </c>
      <c r="H14" s="133">
        <f>MAX('6.8'!H14,'6.9'!H14,'6.10'!H14)</f>
        <v>10.6</v>
      </c>
      <c r="I14" s="133">
        <f>MIN('6.8'!I14,'6.9'!I14,'6.10'!I14)</f>
        <v>-3.3</v>
      </c>
      <c r="J14" s="133">
        <f>AVERAGE('6.8'!J14,'6.9'!J14,'6.10'!J14)</f>
        <v>-0.40000000000000008</v>
      </c>
      <c r="K14" s="464">
        <f t="shared" si="1"/>
        <v>3.0950844854070656</v>
      </c>
    </row>
    <row r="15" spans="1:11" ht="14.1" customHeight="1">
      <c r="A15" s="486" t="s">
        <v>15</v>
      </c>
      <c r="B15" s="151">
        <f>'6.4'!D61</f>
        <v>137018</v>
      </c>
      <c r="C15" s="152">
        <f>'6.4'!E61</f>
        <v>136267.49999999997</v>
      </c>
      <c r="D15" s="151">
        <f>'6.4'!F61</f>
        <v>1453408.71954</v>
      </c>
      <c r="E15" s="154">
        <f t="shared" si="0"/>
        <v>4.4474865886504969E-2</v>
      </c>
      <c r="F15" s="155">
        <f>'6.4'!H61</f>
        <v>-7.4304917747694432E-2</v>
      </c>
      <c r="G15" s="156">
        <f>AVERAGE('6.8'!G15,'6.9'!G15,'6.10'!G15)</f>
        <v>2.7514592933947775</v>
      </c>
      <c r="H15" s="157">
        <f>MAX('6.8'!H15,'6.9'!H15,'6.10'!H15)</f>
        <v>10.4</v>
      </c>
      <c r="I15" s="157">
        <f>MIN('6.8'!I15,'6.9'!I15,'6.10'!I15)</f>
        <v>-3.3</v>
      </c>
      <c r="J15" s="157">
        <f>AVERAGE('6.8'!J15,'6.9'!J15,'6.10'!J15)</f>
        <v>0.56666666666666565</v>
      </c>
      <c r="K15" s="159">
        <f t="shared" si="1"/>
        <v>2.1847926267281119</v>
      </c>
    </row>
    <row r="16" spans="1:11" ht="14.1" customHeight="1">
      <c r="A16" s="216" t="s">
        <v>16</v>
      </c>
      <c r="B16" s="127">
        <f>'6.5'!D31</f>
        <v>160135</v>
      </c>
      <c r="C16" s="123">
        <f>'6.5'!E31</f>
        <v>138505.70000000001</v>
      </c>
      <c r="D16" s="127">
        <f>'6.5'!F31</f>
        <v>1477285.0537500002</v>
      </c>
      <c r="E16" s="153">
        <f t="shared" si="0"/>
        <v>4.5205490897607982E-2</v>
      </c>
      <c r="F16" s="128">
        <f>'6.5'!H31</f>
        <v>-2.1894537029125114E-2</v>
      </c>
      <c r="G16" s="132">
        <f>AVERAGE('6.8'!G16,'6.9'!G16,'6.10'!G16)</f>
        <v>3.1850614439324119</v>
      </c>
      <c r="H16" s="133">
        <f>MAX('6.8'!H16,'6.9'!H16,'6.10'!H16)</f>
        <v>11.1</v>
      </c>
      <c r="I16" s="133">
        <f>MIN('6.8'!I16,'6.9'!I16,'6.10'!I16)</f>
        <v>-3.4</v>
      </c>
      <c r="J16" s="133">
        <f>AVERAGE('6.8'!J16,'6.9'!J16,'6.10'!J16)</f>
        <v>0.40000000000000036</v>
      </c>
      <c r="K16" s="464">
        <f t="shared" si="1"/>
        <v>2.7850614439324115</v>
      </c>
    </row>
    <row r="17" spans="1:16" ht="14.1" customHeight="1">
      <c r="A17" s="486" t="s">
        <v>1</v>
      </c>
      <c r="B17" s="151">
        <f>'6.5'!D61</f>
        <v>419624</v>
      </c>
      <c r="C17" s="152">
        <f>'6.5'!E61</f>
        <v>337691.68198695732</v>
      </c>
      <c r="D17" s="151">
        <f>'6.5'!F61</f>
        <v>3599760.1348820198</v>
      </c>
      <c r="E17" s="154">
        <f t="shared" si="0"/>
        <v>0.11015404481207168</v>
      </c>
      <c r="F17" s="155">
        <f>'6.5'!H61</f>
        <v>-6.1704901062111267E-2</v>
      </c>
      <c r="G17" s="156">
        <f>AVERAGE('6.8'!G17,'6.9'!G17,'6.10'!G17)</f>
        <v>4.8545698924731182</v>
      </c>
      <c r="H17" s="157">
        <f>MAX('6.8'!H17,'6.9'!H17,'6.10'!H17)</f>
        <v>11.9</v>
      </c>
      <c r="I17" s="157">
        <f>MIN('6.8'!I17,'6.9'!I17,'6.10'!I17)</f>
        <v>-3.9</v>
      </c>
      <c r="J17" s="157">
        <f>AVERAGE('6.8'!J17,'6.9'!J17,'6.10'!J17)</f>
        <v>1.5666666666666655</v>
      </c>
      <c r="K17" s="159">
        <f t="shared" si="1"/>
        <v>3.2879032258064527</v>
      </c>
    </row>
    <row r="18" spans="1:16" ht="14.1" customHeight="1">
      <c r="A18" s="216" t="s">
        <v>17</v>
      </c>
      <c r="B18" s="127">
        <f>'6.6'!D31</f>
        <v>260036</v>
      </c>
      <c r="C18" s="123">
        <f>'6.6'!E31</f>
        <v>380069.51500000001</v>
      </c>
      <c r="D18" s="127">
        <f>'6.6'!F31</f>
        <v>4053779.6152250008</v>
      </c>
      <c r="E18" s="153">
        <f t="shared" si="0"/>
        <v>0.12404721555381983</v>
      </c>
      <c r="F18" s="128">
        <f>'6.6'!H31</f>
        <v>3.4548185579764246E-2</v>
      </c>
      <c r="G18" s="132">
        <f>AVERAGE('6.8'!G18,'6.9'!G18,'6.10'!G18)</f>
        <v>3.6396313364055302</v>
      </c>
      <c r="H18" s="133">
        <f>MAX('6.8'!H18,'6.9'!H18,'6.10'!H18)</f>
        <v>10.9</v>
      </c>
      <c r="I18" s="133">
        <f>MIN('6.8'!I18,'6.9'!I18,'6.10'!I18)</f>
        <v>-3</v>
      </c>
      <c r="J18" s="133">
        <f>AVERAGE('6.8'!J18,'6.9'!J18,'6.10'!J18)</f>
        <v>1.1666666666666663</v>
      </c>
      <c r="K18" s="464">
        <f t="shared" si="1"/>
        <v>2.4729646697388636</v>
      </c>
      <c r="L18" s="247"/>
      <c r="N18" s="247"/>
      <c r="O18" s="247"/>
      <c r="P18" s="247"/>
    </row>
    <row r="19" spans="1:16" ht="14.1" customHeight="1">
      <c r="A19" s="486" t="s">
        <v>18</v>
      </c>
      <c r="B19" s="151">
        <f>'6.6'!D61</f>
        <v>222968</v>
      </c>
      <c r="C19" s="152">
        <f>'6.6'!E61</f>
        <v>446790.61799999996</v>
      </c>
      <c r="D19" s="151">
        <f>'6.6'!F61</f>
        <v>4765089.5642800014</v>
      </c>
      <c r="E19" s="154">
        <f t="shared" si="0"/>
        <v>0.14581357360757524</v>
      </c>
      <c r="F19" s="155">
        <f>'6.6'!H61</f>
        <v>0.17796994705132749</v>
      </c>
      <c r="G19" s="156">
        <f>AVERAGE('6.8'!G19,'6.9'!G19,'6.10'!G19)</f>
        <v>3.2178955453149007</v>
      </c>
      <c r="H19" s="157">
        <f>MAX('6.8'!H19,'6.9'!H19,'6.10'!H19)</f>
        <v>10.5</v>
      </c>
      <c r="I19" s="157">
        <f>MIN('6.8'!I19,'6.9'!I19,'6.10'!I19)</f>
        <v>-3.5</v>
      </c>
      <c r="J19" s="157">
        <f>AVERAGE('6.8'!J19,'6.9'!J19,'6.10'!J19)</f>
        <v>1.2999999999999996</v>
      </c>
      <c r="K19" s="159">
        <f t="shared" si="1"/>
        <v>1.9178955453149011</v>
      </c>
      <c r="L19" s="247"/>
      <c r="N19" s="247"/>
      <c r="O19" s="247"/>
      <c r="P19" s="247"/>
    </row>
    <row r="20" spans="1:16" ht="14.1" customHeight="1">
      <c r="A20" s="216" t="s">
        <v>19</v>
      </c>
      <c r="B20" s="127">
        <f>'6.7'!D31</f>
        <v>120136</v>
      </c>
      <c r="C20" s="123">
        <f>'6.7'!E31</f>
        <v>125437.39185</v>
      </c>
      <c r="D20" s="127">
        <f>'6.7'!F31</f>
        <v>1338155.55917</v>
      </c>
      <c r="E20" s="153">
        <f t="shared" si="0"/>
        <v>4.0948074845871943E-2</v>
      </c>
      <c r="F20" s="128">
        <f>'6.7'!H31</f>
        <v>-3.2253526430339317E-2</v>
      </c>
      <c r="G20" s="132">
        <f>AVERAGE('6.8'!G20,'6.9'!G20,'6.10'!G20)</f>
        <v>2.2031490015360986</v>
      </c>
      <c r="H20" s="133">
        <f>MAX('6.8'!H20,'6.9'!H20,'6.10'!H20)</f>
        <v>10.7</v>
      </c>
      <c r="I20" s="133">
        <f>MIN('6.8'!I20,'6.9'!I20,'6.10'!I20)</f>
        <v>-3.8</v>
      </c>
      <c r="J20" s="133">
        <f>AVERAGE('6.8'!J20,'6.9'!J20,'6.10'!J20)</f>
        <v>-0.43333333333333329</v>
      </c>
      <c r="K20" s="464">
        <f t="shared" si="1"/>
        <v>2.6364823348694317</v>
      </c>
      <c r="L20" s="247"/>
      <c r="N20" s="247"/>
      <c r="O20" s="247"/>
      <c r="P20" s="247"/>
    </row>
    <row r="21" spans="1:16" ht="14.1" customHeight="1">
      <c r="A21" s="249" t="s">
        <v>20</v>
      </c>
      <c r="B21" s="122">
        <f>'6.7'!D61</f>
        <v>157468</v>
      </c>
      <c r="C21" s="575">
        <f>'6.7'!E61</f>
        <v>157377.70000000004</v>
      </c>
      <c r="D21" s="122">
        <f>'6.7'!F61</f>
        <v>1678566.6906300001</v>
      </c>
      <c r="E21" s="576">
        <f t="shared" si="0"/>
        <v>5.1364786411183451E-2</v>
      </c>
      <c r="F21" s="124">
        <f>'6.7'!H61</f>
        <v>-4.7327417128743957E-2</v>
      </c>
      <c r="G21" s="577">
        <f>AVERAGE('6.8'!G21,'6.9'!G21,'6.10'!G21)</f>
        <v>2.3187403993855606</v>
      </c>
      <c r="H21" s="133">
        <f>MAX('6.8'!H21,'6.9'!H21,'6.10'!H21)</f>
        <v>11.3</v>
      </c>
      <c r="I21" s="133">
        <f>MIN('6.8'!I21,'6.9'!I21,'6.10'!I21)</f>
        <v>-4.5999999999999996</v>
      </c>
      <c r="J21" s="133">
        <f>AVERAGE('6.8'!J21,'6.9'!J21,'6.10'!J21)</f>
        <v>0.73333333333333373</v>
      </c>
      <c r="K21" s="132">
        <f t="shared" si="1"/>
        <v>1.5854070660522268</v>
      </c>
      <c r="L21" s="247"/>
    </row>
    <row r="22" spans="1:16" ht="14.1" customHeight="1">
      <c r="A22" s="578" t="s">
        <v>0</v>
      </c>
      <c r="B22" s="579">
        <f>SUM(B8:B21)</f>
        <v>2831462</v>
      </c>
      <c r="C22" s="580">
        <f>SUM(C8:C21)</f>
        <v>3064000.6679669572</v>
      </c>
      <c r="D22" s="581">
        <f>SUM(D8:D21)</f>
        <v>32679327.763437022</v>
      </c>
      <c r="E22" s="582">
        <f>SUM(E8:E21)</f>
        <v>1</v>
      </c>
      <c r="F22" s="583"/>
      <c r="G22" s="584">
        <f>AVERAGE('6.8'!G22,'6.9'!G22,'6.10'!G22)</f>
        <v>2.8438556067588325</v>
      </c>
      <c r="H22" s="584">
        <f>MAX('6.8'!H22,'6.9'!H22,'6.10'!H22)</f>
        <v>10.1</v>
      </c>
      <c r="I22" s="584">
        <f>MIN('6.8'!I22,'6.9'!I22,'6.10'!I22)</f>
        <v>-2.5</v>
      </c>
      <c r="J22" s="584">
        <f>AVERAGE('6.8'!J22,'6.9'!J22,'6.10'!J22)</f>
        <v>0.71064145346681462</v>
      </c>
      <c r="K22" s="584">
        <f t="shared" si="1"/>
        <v>2.1332141532920179</v>
      </c>
      <c r="M22" s="255"/>
    </row>
    <row r="23" spans="1:16" ht="14.1" customHeight="1">
      <c r="A23" s="570" t="s">
        <v>114</v>
      </c>
      <c r="B23" s="571"/>
      <c r="C23" s="377">
        <f>'5.1'!E35</f>
        <v>47409.514599940099</v>
      </c>
      <c r="D23" s="376">
        <f>'5.1'!F35</f>
        <v>505877.18355658895</v>
      </c>
      <c r="E23" s="572"/>
      <c r="F23" s="379">
        <f>'5.1'!H35</f>
        <v>-0.17587568403030107</v>
      </c>
      <c r="G23" s="573">
        <f>AVERAGE('6.8'!G23,'6.9'!G23,'6.10'!G23)</f>
        <v>2.8438556067588325</v>
      </c>
      <c r="H23" s="574">
        <f>MAX('6.8'!H23,'6.9'!H23,'6.10'!H23)</f>
        <v>10.1</v>
      </c>
      <c r="I23" s="574">
        <f>MIN('6.8'!I23,'6.9'!I23,'6.10'!I23)</f>
        <v>-2.5</v>
      </c>
      <c r="J23" s="574">
        <f>AVERAGE('6.8'!J23,'6.9'!J23,'6.10'!J23)</f>
        <v>0.71064145346681462</v>
      </c>
      <c r="K23" s="574">
        <f t="shared" si="1"/>
        <v>2.1332141532920179</v>
      </c>
    </row>
    <row r="24" spans="1:16" ht="14.1" customHeight="1">
      <c r="A24" s="487" t="s">
        <v>62</v>
      </c>
      <c r="B24" s="393">
        <f>B22+B23</f>
        <v>2831462</v>
      </c>
      <c r="C24" s="394">
        <f t="shared" ref="C24:D24" si="2">C22+C23</f>
        <v>3111410.1825668975</v>
      </c>
      <c r="D24" s="395">
        <f t="shared" si="2"/>
        <v>33185204.946993612</v>
      </c>
      <c r="E24" s="396"/>
      <c r="F24" s="397">
        <f>'5.1'!H36</f>
        <v>-6.4344235859917073E-3</v>
      </c>
      <c r="G24" s="398">
        <f>AVERAGE('6.8'!G24,'6.9'!G24,'6.10'!G24)</f>
        <v>2.8438556067588325</v>
      </c>
      <c r="H24" s="399">
        <f>MAX('6.8'!H24,'6.9'!H24,'6.10'!H24)</f>
        <v>10.1</v>
      </c>
      <c r="I24" s="399">
        <f>MIN('6.8'!I24,'6.9'!I24,'6.10'!I24)</f>
        <v>-2.5</v>
      </c>
      <c r="J24" s="399">
        <f>AVERAGE('6.8'!J24,'6.9'!J24,'6.10'!J24)</f>
        <v>0.71064145346681462</v>
      </c>
      <c r="K24" s="399">
        <f t="shared" si="1"/>
        <v>2.1332141532920179</v>
      </c>
    </row>
    <row r="25" spans="1:16" ht="15" customHeight="1">
      <c r="A25" s="216"/>
      <c r="B25" s="217"/>
      <c r="C25" s="699" t="s">
        <v>217</v>
      </c>
      <c r="D25" s="699"/>
      <c r="E25" s="699"/>
      <c r="F25" s="699"/>
      <c r="G25" s="702" t="s">
        <v>132</v>
      </c>
      <c r="H25" s="702"/>
      <c r="I25" s="702"/>
      <c r="J25" s="702"/>
      <c r="K25" s="702"/>
    </row>
    <row r="26" spans="1:16" ht="15" customHeight="1">
      <c r="A26" s="121"/>
      <c r="B26" s="121"/>
      <c r="C26" s="685"/>
      <c r="D26" s="685"/>
      <c r="E26" s="685"/>
      <c r="F26" s="685"/>
      <c r="G26" s="703" t="s">
        <v>133</v>
      </c>
      <c r="H26" s="703"/>
      <c r="I26" s="703"/>
      <c r="J26" s="703"/>
      <c r="K26" s="703"/>
    </row>
    <row r="27" spans="1:16" ht="30" customHeight="1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</row>
    <row r="28" spans="1:16" ht="15" customHeight="1">
      <c r="A28" s="276"/>
      <c r="B28" s="276"/>
      <c r="C28" s="121"/>
      <c r="D28" s="251"/>
      <c r="E28" s="252"/>
      <c r="F28" s="252"/>
      <c r="G28" s="121"/>
      <c r="H28" s="249"/>
      <c r="I28" s="276"/>
      <c r="J28" s="121"/>
      <c r="K28" s="121"/>
    </row>
    <row r="29" spans="1:16" ht="18" customHeight="1">
      <c r="A29" s="121"/>
      <c r="B29" s="121"/>
      <c r="C29" s="121"/>
      <c r="D29" s="251"/>
      <c r="E29" s="252"/>
      <c r="F29" s="252"/>
      <c r="G29" s="121"/>
      <c r="H29" s="121"/>
      <c r="I29" s="121"/>
      <c r="J29" s="121"/>
      <c r="K29" s="121"/>
    </row>
    <row r="30" spans="1:16" ht="15" customHeight="1">
      <c r="A30" s="651" t="s">
        <v>70</v>
      </c>
      <c r="B30" s="651"/>
      <c r="C30" s="651"/>
      <c r="D30" s="651"/>
      <c r="E30" s="651"/>
      <c r="F30" s="651" t="s">
        <v>71</v>
      </c>
      <c r="G30" s="651"/>
      <c r="H30" s="651"/>
      <c r="I30" s="651"/>
      <c r="J30" s="651"/>
      <c r="K30" s="651"/>
    </row>
    <row r="31" spans="1:16" ht="15" customHeight="1">
      <c r="A31" s="419"/>
      <c r="B31" s="652" t="str">
        <f>C3</f>
        <v>I. čtvrtletí</v>
      </c>
      <c r="C31" s="652"/>
      <c r="D31" s="419"/>
      <c r="E31" s="419"/>
      <c r="F31" s="419"/>
      <c r="G31" s="419"/>
      <c r="H31" s="652" t="str">
        <f>C3</f>
        <v>I. čtvrtletí</v>
      </c>
      <c r="I31" s="643"/>
      <c r="J31" s="419"/>
      <c r="K31" s="419"/>
    </row>
    <row r="32" spans="1:16" ht="15" customHeight="1">
      <c r="A32" s="121"/>
      <c r="B32" s="121"/>
      <c r="C32" s="121"/>
      <c r="D32" s="121"/>
      <c r="E32" s="121"/>
      <c r="F32" s="121"/>
      <c r="G32" s="121"/>
      <c r="H32" s="121"/>
      <c r="I32" s="121"/>
      <c r="J32" s="121"/>
      <c r="K32" s="121"/>
    </row>
    <row r="33" spans="1:11" ht="15" customHeight="1">
      <c r="A33" s="121"/>
      <c r="B33" s="121"/>
      <c r="C33" s="121"/>
      <c r="D33" s="121"/>
      <c r="E33" s="121"/>
      <c r="F33" s="121"/>
      <c r="G33" s="121"/>
      <c r="H33" s="121"/>
      <c r="I33" s="121"/>
      <c r="J33" s="121"/>
      <c r="K33" s="121"/>
    </row>
    <row r="34" spans="1:11" ht="15" customHeight="1">
      <c r="A34" s="121"/>
      <c r="B34" s="121"/>
      <c r="C34" s="121"/>
      <c r="D34" s="121"/>
      <c r="E34" s="121"/>
      <c r="F34" s="121"/>
      <c r="G34" s="121"/>
      <c r="H34" s="121"/>
      <c r="I34" s="121"/>
      <c r="J34" s="121"/>
      <c r="K34" s="121"/>
    </row>
    <row r="35" spans="1:11" ht="15" customHeight="1">
      <c r="A35" s="121"/>
      <c r="B35" s="121"/>
      <c r="C35" s="121"/>
      <c r="D35" s="121"/>
      <c r="E35" s="121"/>
      <c r="F35" s="121"/>
      <c r="G35" s="121"/>
      <c r="H35" s="121"/>
      <c r="I35" s="121"/>
      <c r="J35" s="121"/>
      <c r="K35" s="121"/>
    </row>
    <row r="36" spans="1:11" ht="15" customHeight="1">
      <c r="A36" s="121"/>
      <c r="B36" s="121"/>
      <c r="C36" s="121"/>
      <c r="D36" s="121"/>
      <c r="E36" s="121"/>
      <c r="F36" s="121"/>
      <c r="G36" s="121"/>
      <c r="H36" s="121"/>
      <c r="I36" s="121"/>
      <c r="J36" s="121"/>
      <c r="K36" s="121"/>
    </row>
    <row r="37" spans="1:11" ht="15" customHeight="1">
      <c r="A37" s="121"/>
      <c r="B37" s="121"/>
      <c r="C37" s="121"/>
      <c r="D37" s="121"/>
      <c r="E37" s="121"/>
      <c r="F37" s="121"/>
      <c r="G37" s="121"/>
      <c r="H37" s="121"/>
      <c r="I37" s="121"/>
      <c r="J37" s="121"/>
      <c r="K37" s="121"/>
    </row>
    <row r="38" spans="1:11" ht="15" customHeight="1">
      <c r="A38" s="121"/>
      <c r="B38" s="121"/>
      <c r="C38" s="121"/>
      <c r="D38" s="121"/>
      <c r="E38" s="121"/>
      <c r="F38" s="121"/>
      <c r="G38" s="121"/>
      <c r="H38" s="121"/>
      <c r="I38" s="121"/>
      <c r="J38" s="121"/>
      <c r="K38" s="121"/>
    </row>
    <row r="39" spans="1:11" ht="15" customHeight="1">
      <c r="A39" s="121"/>
      <c r="B39" s="121"/>
      <c r="C39" s="121"/>
      <c r="D39" s="121"/>
      <c r="E39" s="121"/>
      <c r="F39" s="121"/>
      <c r="G39" s="121"/>
      <c r="H39" s="121"/>
      <c r="I39" s="121"/>
      <c r="J39" s="121"/>
      <c r="K39" s="121"/>
    </row>
    <row r="40" spans="1:11" ht="15" customHeight="1">
      <c r="A40" s="121"/>
      <c r="B40" s="121"/>
      <c r="C40" s="121"/>
      <c r="D40" s="121"/>
      <c r="E40" s="121"/>
      <c r="F40" s="121"/>
      <c r="G40" s="121"/>
      <c r="H40" s="121"/>
      <c r="I40" s="121"/>
      <c r="J40" s="121"/>
      <c r="K40" s="121"/>
    </row>
    <row r="41" spans="1:11" ht="15" customHeight="1">
      <c r="A41" s="121"/>
      <c r="B41" s="121"/>
      <c r="C41" s="121"/>
      <c r="D41" s="121"/>
      <c r="E41" s="121"/>
      <c r="F41" s="121"/>
      <c r="G41" s="121"/>
      <c r="H41" s="121"/>
      <c r="I41" s="121"/>
      <c r="J41" s="121"/>
      <c r="K41" s="121"/>
    </row>
    <row r="42" spans="1:11" ht="15" customHeight="1">
      <c r="A42" s="121"/>
      <c r="B42" s="121"/>
      <c r="C42" s="121"/>
      <c r="D42" s="121"/>
      <c r="E42" s="121"/>
      <c r="F42" s="121"/>
      <c r="G42" s="121"/>
      <c r="H42" s="121"/>
      <c r="I42" s="121"/>
      <c r="J42" s="121"/>
      <c r="K42" s="121"/>
    </row>
    <row r="43" spans="1:11" ht="15" customHeight="1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</row>
    <row r="44" spans="1:11" ht="15" customHeight="1">
      <c r="A44" s="98"/>
      <c r="B44" s="98"/>
      <c r="C44" s="98"/>
      <c r="D44" s="98"/>
      <c r="E44" s="98"/>
      <c r="F44" s="98"/>
      <c r="G44" s="98"/>
      <c r="H44" s="98"/>
      <c r="I44" s="98"/>
      <c r="J44" s="98"/>
      <c r="K44" s="98"/>
    </row>
    <row r="45" spans="1:11" ht="15" customHeight="1">
      <c r="A45" s="98"/>
      <c r="B45" s="98"/>
      <c r="C45" s="98"/>
      <c r="D45" s="98"/>
      <c r="E45" s="98"/>
      <c r="F45" s="98"/>
      <c r="G45" s="98"/>
      <c r="H45" s="98"/>
      <c r="I45" s="98"/>
      <c r="J45" s="98"/>
      <c r="K45" s="98"/>
    </row>
    <row r="46" spans="1:11" ht="15" customHeight="1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</row>
    <row r="47" spans="1:11" ht="15" customHeight="1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</row>
    <row r="48" spans="1:11" ht="15" customHeight="1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</row>
    <row r="49" spans="1:11" ht="15" customHeight="1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</row>
    <row r="50" spans="1:11" ht="15" customHeight="1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</row>
    <row r="51" spans="1:11" ht="15" customHeight="1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</row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  <row r="58" spans="1:11" ht="15" customHeight="1"/>
  </sheetData>
  <mergeCells count="16">
    <mergeCell ref="A1:K1"/>
    <mergeCell ref="C3:K3"/>
    <mergeCell ref="B31:C31"/>
    <mergeCell ref="H31:I31"/>
    <mergeCell ref="B6:B7"/>
    <mergeCell ref="A3:B3"/>
    <mergeCell ref="G5:K5"/>
    <mergeCell ref="C4:F4"/>
    <mergeCell ref="G4:K4"/>
    <mergeCell ref="A2:B2"/>
    <mergeCell ref="G25:K25"/>
    <mergeCell ref="G26:K26"/>
    <mergeCell ref="C25:F26"/>
    <mergeCell ref="F30:K30"/>
    <mergeCell ref="A30:E30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4"/>
  <dimension ref="A1:V65"/>
  <sheetViews>
    <sheetView showGridLines="0" zoomScaleNormal="100" zoomScaleSheetLayoutView="100" workbookViewId="0">
      <selection sqref="A1:R1"/>
    </sheetView>
  </sheetViews>
  <sheetFormatPr defaultRowHeight="11.25"/>
  <cols>
    <col min="1" max="1" width="8.28515625" style="87" customWidth="1"/>
    <col min="2" max="15" width="7.7109375" style="87" customWidth="1"/>
    <col min="16" max="17" width="9.140625" style="87" customWidth="1"/>
    <col min="18" max="18" width="9.42578125" style="87" customWidth="1"/>
    <col min="19" max="19" width="9.28515625" style="87" bestFit="1" customWidth="1"/>
    <col min="20" max="20" width="11.42578125" style="87" bestFit="1" customWidth="1"/>
    <col min="21" max="259" width="9.140625" style="87"/>
    <col min="260" max="272" width="10.7109375" style="87" customWidth="1"/>
    <col min="273" max="515" width="9.140625" style="87"/>
    <col min="516" max="528" width="10.7109375" style="87" customWidth="1"/>
    <col min="529" max="771" width="9.140625" style="87"/>
    <col min="772" max="784" width="10.7109375" style="87" customWidth="1"/>
    <col min="785" max="1027" width="9.140625" style="87"/>
    <col min="1028" max="1040" width="10.7109375" style="87" customWidth="1"/>
    <col min="1041" max="1283" width="9.140625" style="87"/>
    <col min="1284" max="1296" width="10.7109375" style="87" customWidth="1"/>
    <col min="1297" max="1539" width="9.140625" style="87"/>
    <col min="1540" max="1552" width="10.7109375" style="87" customWidth="1"/>
    <col min="1553" max="1795" width="9.140625" style="87"/>
    <col min="1796" max="1808" width="10.7109375" style="87" customWidth="1"/>
    <col min="1809" max="2051" width="9.140625" style="87"/>
    <col min="2052" max="2064" width="10.7109375" style="87" customWidth="1"/>
    <col min="2065" max="2307" width="9.140625" style="87"/>
    <col min="2308" max="2320" width="10.7109375" style="87" customWidth="1"/>
    <col min="2321" max="2563" width="9.140625" style="87"/>
    <col min="2564" max="2576" width="10.7109375" style="87" customWidth="1"/>
    <col min="2577" max="2819" width="9.140625" style="87"/>
    <col min="2820" max="2832" width="10.7109375" style="87" customWidth="1"/>
    <col min="2833" max="3075" width="9.140625" style="87"/>
    <col min="3076" max="3088" width="10.7109375" style="87" customWidth="1"/>
    <col min="3089" max="3331" width="9.140625" style="87"/>
    <col min="3332" max="3344" width="10.7109375" style="87" customWidth="1"/>
    <col min="3345" max="3587" width="9.140625" style="87"/>
    <col min="3588" max="3600" width="10.7109375" style="87" customWidth="1"/>
    <col min="3601" max="3843" width="9.140625" style="87"/>
    <col min="3844" max="3856" width="10.7109375" style="87" customWidth="1"/>
    <col min="3857" max="4099" width="9.140625" style="87"/>
    <col min="4100" max="4112" width="10.7109375" style="87" customWidth="1"/>
    <col min="4113" max="4355" width="9.140625" style="87"/>
    <col min="4356" max="4368" width="10.7109375" style="87" customWidth="1"/>
    <col min="4369" max="4611" width="9.140625" style="87"/>
    <col min="4612" max="4624" width="10.7109375" style="87" customWidth="1"/>
    <col min="4625" max="4867" width="9.140625" style="87"/>
    <col min="4868" max="4880" width="10.7109375" style="87" customWidth="1"/>
    <col min="4881" max="5123" width="9.140625" style="87"/>
    <col min="5124" max="5136" width="10.7109375" style="87" customWidth="1"/>
    <col min="5137" max="5379" width="9.140625" style="87"/>
    <col min="5380" max="5392" width="10.7109375" style="87" customWidth="1"/>
    <col min="5393" max="5635" width="9.140625" style="87"/>
    <col min="5636" max="5648" width="10.7109375" style="87" customWidth="1"/>
    <col min="5649" max="5891" width="9.140625" style="87"/>
    <col min="5892" max="5904" width="10.7109375" style="87" customWidth="1"/>
    <col min="5905" max="6147" width="9.140625" style="87"/>
    <col min="6148" max="6160" width="10.7109375" style="87" customWidth="1"/>
    <col min="6161" max="6403" width="9.140625" style="87"/>
    <col min="6404" max="6416" width="10.7109375" style="87" customWidth="1"/>
    <col min="6417" max="6659" width="9.140625" style="87"/>
    <col min="6660" max="6672" width="10.7109375" style="87" customWidth="1"/>
    <col min="6673" max="6915" width="9.140625" style="87"/>
    <col min="6916" max="6928" width="10.7109375" style="87" customWidth="1"/>
    <col min="6929" max="7171" width="9.140625" style="87"/>
    <col min="7172" max="7184" width="10.7109375" style="87" customWidth="1"/>
    <col min="7185" max="7427" width="9.140625" style="87"/>
    <col min="7428" max="7440" width="10.7109375" style="87" customWidth="1"/>
    <col min="7441" max="7683" width="9.140625" style="87"/>
    <col min="7684" max="7696" width="10.7109375" style="87" customWidth="1"/>
    <col min="7697" max="7939" width="9.140625" style="87"/>
    <col min="7940" max="7952" width="10.7109375" style="87" customWidth="1"/>
    <col min="7953" max="8195" width="9.140625" style="87"/>
    <col min="8196" max="8208" width="10.7109375" style="87" customWidth="1"/>
    <col min="8209" max="8451" width="9.140625" style="87"/>
    <col min="8452" max="8464" width="10.7109375" style="87" customWidth="1"/>
    <col min="8465" max="8707" width="9.140625" style="87"/>
    <col min="8708" max="8720" width="10.7109375" style="87" customWidth="1"/>
    <col min="8721" max="8963" width="9.140625" style="87"/>
    <col min="8964" max="8976" width="10.7109375" style="87" customWidth="1"/>
    <col min="8977" max="9219" width="9.140625" style="87"/>
    <col min="9220" max="9232" width="10.7109375" style="87" customWidth="1"/>
    <col min="9233" max="9475" width="9.140625" style="87"/>
    <col min="9476" max="9488" width="10.7109375" style="87" customWidth="1"/>
    <col min="9489" max="9731" width="9.140625" style="87"/>
    <col min="9732" max="9744" width="10.7109375" style="87" customWidth="1"/>
    <col min="9745" max="9987" width="9.140625" style="87"/>
    <col min="9988" max="10000" width="10.7109375" style="87" customWidth="1"/>
    <col min="10001" max="10243" width="9.140625" style="87"/>
    <col min="10244" max="10256" width="10.7109375" style="87" customWidth="1"/>
    <col min="10257" max="10499" width="9.140625" style="87"/>
    <col min="10500" max="10512" width="10.7109375" style="87" customWidth="1"/>
    <col min="10513" max="10755" width="9.140625" style="87"/>
    <col min="10756" max="10768" width="10.7109375" style="87" customWidth="1"/>
    <col min="10769" max="11011" width="9.140625" style="87"/>
    <col min="11012" max="11024" width="10.7109375" style="87" customWidth="1"/>
    <col min="11025" max="11267" width="9.140625" style="87"/>
    <col min="11268" max="11280" width="10.7109375" style="87" customWidth="1"/>
    <col min="11281" max="11523" width="9.140625" style="87"/>
    <col min="11524" max="11536" width="10.7109375" style="87" customWidth="1"/>
    <col min="11537" max="11779" width="9.140625" style="87"/>
    <col min="11780" max="11792" width="10.7109375" style="87" customWidth="1"/>
    <col min="11793" max="12035" width="9.140625" style="87"/>
    <col min="12036" max="12048" width="10.7109375" style="87" customWidth="1"/>
    <col min="12049" max="12291" width="9.140625" style="87"/>
    <col min="12292" max="12304" width="10.7109375" style="87" customWidth="1"/>
    <col min="12305" max="12547" width="9.140625" style="87"/>
    <col min="12548" max="12560" width="10.7109375" style="87" customWidth="1"/>
    <col min="12561" max="12803" width="9.140625" style="87"/>
    <col min="12804" max="12816" width="10.7109375" style="87" customWidth="1"/>
    <col min="12817" max="13059" width="9.140625" style="87"/>
    <col min="13060" max="13072" width="10.7109375" style="87" customWidth="1"/>
    <col min="13073" max="13315" width="9.140625" style="87"/>
    <col min="13316" max="13328" width="10.7109375" style="87" customWidth="1"/>
    <col min="13329" max="13571" width="9.140625" style="87"/>
    <col min="13572" max="13584" width="10.7109375" style="87" customWidth="1"/>
    <col min="13585" max="13827" width="9.140625" style="87"/>
    <col min="13828" max="13840" width="10.7109375" style="87" customWidth="1"/>
    <col min="13841" max="14083" width="9.140625" style="87"/>
    <col min="14084" max="14096" width="10.7109375" style="87" customWidth="1"/>
    <col min="14097" max="14339" width="9.140625" style="87"/>
    <col min="14340" max="14352" width="10.7109375" style="87" customWidth="1"/>
    <col min="14353" max="14595" width="9.140625" style="87"/>
    <col min="14596" max="14608" width="10.7109375" style="87" customWidth="1"/>
    <col min="14609" max="14851" width="9.140625" style="87"/>
    <col min="14852" max="14864" width="10.7109375" style="87" customWidth="1"/>
    <col min="14865" max="15107" width="9.140625" style="87"/>
    <col min="15108" max="15120" width="10.7109375" style="87" customWidth="1"/>
    <col min="15121" max="15363" width="9.140625" style="87"/>
    <col min="15364" max="15376" width="10.7109375" style="87" customWidth="1"/>
    <col min="15377" max="15619" width="9.140625" style="87"/>
    <col min="15620" max="15632" width="10.7109375" style="87" customWidth="1"/>
    <col min="15633" max="15875" width="9.140625" style="87"/>
    <col min="15876" max="15888" width="10.7109375" style="87" customWidth="1"/>
    <col min="15889" max="16131" width="9.140625" style="87"/>
    <col min="16132" max="16144" width="10.7109375" style="87" customWidth="1"/>
    <col min="16145" max="16384" width="9.140625" style="87"/>
  </cols>
  <sheetData>
    <row r="1" spans="1:22" ht="15.75">
      <c r="A1" s="618" t="s">
        <v>272</v>
      </c>
      <c r="B1" s="618"/>
      <c r="C1" s="618"/>
      <c r="D1" s="618"/>
      <c r="E1" s="618"/>
      <c r="F1" s="618"/>
      <c r="G1" s="618"/>
      <c r="H1" s="618"/>
      <c r="I1" s="618"/>
      <c r="J1" s="618"/>
      <c r="K1" s="618"/>
      <c r="L1" s="618"/>
      <c r="M1" s="618"/>
      <c r="N1" s="618"/>
      <c r="O1" s="618"/>
      <c r="P1" s="618"/>
      <c r="Q1" s="618"/>
      <c r="R1" s="618"/>
    </row>
    <row r="2" spans="1:22" ht="6" customHeight="1">
      <c r="A2" s="705"/>
      <c r="B2" s="706"/>
      <c r="C2" s="706"/>
      <c r="D2" s="706"/>
      <c r="E2" s="706"/>
      <c r="F2" s="706"/>
      <c r="G2" s="706"/>
      <c r="H2" s="706"/>
      <c r="I2" s="706"/>
      <c r="J2" s="235"/>
      <c r="K2" s="234"/>
      <c r="L2" s="234"/>
      <c r="M2" s="234"/>
      <c r="N2" s="234"/>
      <c r="O2" s="234"/>
      <c r="P2" s="234"/>
      <c r="Q2" s="234"/>
      <c r="R2" s="234"/>
    </row>
    <row r="3" spans="1:22" ht="35.1" customHeight="1">
      <c r="A3" s="615">
        <f>'3.1'!D4</f>
        <v>2020</v>
      </c>
      <c r="B3" s="615"/>
      <c r="C3" s="615"/>
      <c r="D3" s="615"/>
      <c r="E3" s="615"/>
      <c r="F3" s="615"/>
      <c r="G3" s="615"/>
      <c r="H3" s="615"/>
      <c r="I3" s="615"/>
      <c r="J3" s="615"/>
      <c r="K3" s="615"/>
      <c r="L3" s="615"/>
      <c r="M3" s="615"/>
      <c r="N3" s="615"/>
      <c r="O3" s="615"/>
      <c r="P3" s="615"/>
      <c r="Q3" s="615"/>
      <c r="R3" s="615"/>
    </row>
    <row r="4" spans="1:22" ht="35.1" customHeight="1">
      <c r="A4" s="634" t="s">
        <v>297</v>
      </c>
      <c r="B4" s="634"/>
      <c r="C4" s="634"/>
      <c r="D4" s="634"/>
      <c r="E4" s="634"/>
      <c r="F4" s="634"/>
      <c r="G4" s="634"/>
      <c r="H4" s="634"/>
      <c r="I4" s="634"/>
      <c r="J4" s="634"/>
      <c r="K4" s="634"/>
      <c r="L4" s="634"/>
      <c r="M4" s="634"/>
      <c r="N4" s="634"/>
      <c r="O4" s="634"/>
      <c r="P4" s="634"/>
      <c r="Q4" s="634"/>
      <c r="R4" s="634"/>
    </row>
    <row r="5" spans="1:22" ht="63" customHeight="1">
      <c r="A5" s="488" t="s">
        <v>225</v>
      </c>
      <c r="B5" s="349" t="s">
        <v>81</v>
      </c>
      <c r="C5" s="350" t="s">
        <v>82</v>
      </c>
      <c r="D5" s="349" t="s">
        <v>83</v>
      </c>
      <c r="E5" s="350" t="s">
        <v>110</v>
      </c>
      <c r="F5" s="349" t="s">
        <v>84</v>
      </c>
      <c r="G5" s="350" t="s">
        <v>85</v>
      </c>
      <c r="H5" s="349" t="s">
        <v>86</v>
      </c>
      <c r="I5" s="350" t="s">
        <v>87</v>
      </c>
      <c r="J5" s="349" t="s">
        <v>88</v>
      </c>
      <c r="K5" s="350" t="s">
        <v>89</v>
      </c>
      <c r="L5" s="349" t="s">
        <v>90</v>
      </c>
      <c r="M5" s="350" t="s">
        <v>91</v>
      </c>
      <c r="N5" s="349" t="s">
        <v>92</v>
      </c>
      <c r="O5" s="585" t="s">
        <v>93</v>
      </c>
      <c r="P5" s="351" t="s">
        <v>94</v>
      </c>
      <c r="Q5" s="351" t="s">
        <v>115</v>
      </c>
      <c r="R5" s="349" t="s">
        <v>95</v>
      </c>
    </row>
    <row r="6" spans="1:22" ht="15" customHeight="1">
      <c r="A6" s="489" t="s">
        <v>227</v>
      </c>
      <c r="B6" s="92">
        <v>39736.061850000006</v>
      </c>
      <c r="C6" s="162">
        <v>166800</v>
      </c>
      <c r="D6" s="93">
        <v>29851.9</v>
      </c>
      <c r="E6" s="137">
        <v>50970.2</v>
      </c>
      <c r="F6" s="93">
        <v>49197.700000000004</v>
      </c>
      <c r="G6" s="137">
        <v>123157.24100000001</v>
      </c>
      <c r="H6" s="93">
        <v>68767.200000000012</v>
      </c>
      <c r="I6" s="137">
        <v>53615.199999999997</v>
      </c>
      <c r="J6" s="93">
        <v>53218.600000000006</v>
      </c>
      <c r="K6" s="162">
        <v>134512.71139911973</v>
      </c>
      <c r="L6" s="92">
        <v>147717.97</v>
      </c>
      <c r="M6" s="137">
        <v>171154.53100000002</v>
      </c>
      <c r="N6" s="93">
        <v>49239.656149999995</v>
      </c>
      <c r="O6" s="469">
        <v>62053.5</v>
      </c>
      <c r="P6" s="163">
        <v>1199992.4713991196</v>
      </c>
      <c r="Q6" s="163">
        <v>16739.653053979539</v>
      </c>
      <c r="R6" s="490">
        <v>1216732.1244530992</v>
      </c>
      <c r="S6" s="88"/>
      <c r="T6" s="232"/>
      <c r="U6" s="232"/>
      <c r="V6" s="232"/>
    </row>
    <row r="7" spans="1:22" ht="15" customHeight="1">
      <c r="A7" s="491" t="s">
        <v>228</v>
      </c>
      <c r="B7" s="92">
        <v>31617.656049999998</v>
      </c>
      <c r="C7" s="138">
        <v>128999.6</v>
      </c>
      <c r="D7" s="93">
        <v>24787.199999999997</v>
      </c>
      <c r="E7" s="138">
        <v>40438.300000000003</v>
      </c>
      <c r="F7" s="93">
        <v>39633.200000000004</v>
      </c>
      <c r="G7" s="138">
        <v>98982.634000000005</v>
      </c>
      <c r="H7" s="93">
        <v>54289.899999999987</v>
      </c>
      <c r="I7" s="138">
        <v>42842.1</v>
      </c>
      <c r="J7" s="93">
        <v>43560.399999999994</v>
      </c>
      <c r="K7" s="164">
        <v>104637.26127614433</v>
      </c>
      <c r="L7" s="93">
        <v>117423.90100000001</v>
      </c>
      <c r="M7" s="138">
        <v>144455.15899999999</v>
      </c>
      <c r="N7" s="93">
        <v>39283.573939999995</v>
      </c>
      <c r="O7" s="93">
        <v>49214.6</v>
      </c>
      <c r="P7" s="165">
        <v>960165.48526614427</v>
      </c>
      <c r="Q7" s="165">
        <v>15375.774621056358</v>
      </c>
      <c r="R7" s="492">
        <v>975541.25988720066</v>
      </c>
      <c r="S7" s="78"/>
      <c r="T7" s="232"/>
      <c r="U7" s="232"/>
      <c r="V7" s="232"/>
    </row>
    <row r="8" spans="1:22" ht="15" customHeight="1">
      <c r="A8" s="493" t="s">
        <v>229</v>
      </c>
      <c r="B8" s="139">
        <v>31467.622230000001</v>
      </c>
      <c r="C8" s="140">
        <v>119587.9</v>
      </c>
      <c r="D8" s="141">
        <v>23639.800000000003</v>
      </c>
      <c r="E8" s="140">
        <v>36779.5</v>
      </c>
      <c r="F8" s="141">
        <v>37079.9</v>
      </c>
      <c r="G8" s="140">
        <v>94942.745999999985</v>
      </c>
      <c r="H8" s="141">
        <v>51134.3</v>
      </c>
      <c r="I8" s="140">
        <v>39810.199999999997</v>
      </c>
      <c r="J8" s="141">
        <v>41726.699999999997</v>
      </c>
      <c r="K8" s="166">
        <v>98541.709311693296</v>
      </c>
      <c r="L8" s="141">
        <v>114927.644</v>
      </c>
      <c r="M8" s="140">
        <v>131180.92799999999</v>
      </c>
      <c r="N8" s="141">
        <v>36914.161760000003</v>
      </c>
      <c r="O8" s="94">
        <v>46109.599999999999</v>
      </c>
      <c r="P8" s="167">
        <v>903842.71130169323</v>
      </c>
      <c r="Q8" s="167">
        <v>15294.086924904204</v>
      </c>
      <c r="R8" s="141">
        <v>919136.79822659749</v>
      </c>
      <c r="S8" s="231"/>
      <c r="T8" s="232"/>
      <c r="U8" s="232"/>
      <c r="V8" s="232"/>
    </row>
    <row r="9" spans="1:22" ht="15" customHeight="1">
      <c r="A9" s="489" t="s">
        <v>230</v>
      </c>
      <c r="B9" s="92"/>
      <c r="C9" s="137"/>
      <c r="D9" s="93"/>
      <c r="E9" s="137"/>
      <c r="F9" s="93"/>
      <c r="G9" s="137"/>
      <c r="H9" s="93"/>
      <c r="I9" s="137"/>
      <c r="J9" s="93"/>
      <c r="K9" s="162"/>
      <c r="L9" s="93"/>
      <c r="M9" s="137"/>
      <c r="N9" s="93"/>
      <c r="O9" s="469"/>
      <c r="P9" s="163"/>
      <c r="Q9" s="163"/>
      <c r="R9" s="490"/>
      <c r="S9" s="78"/>
      <c r="T9" s="232"/>
      <c r="U9" s="232"/>
      <c r="V9" s="232"/>
    </row>
    <row r="10" spans="1:22" ht="15" customHeight="1">
      <c r="A10" s="491" t="s">
        <v>231</v>
      </c>
      <c r="B10" s="92"/>
      <c r="C10" s="138"/>
      <c r="D10" s="93"/>
      <c r="E10" s="138"/>
      <c r="F10" s="93"/>
      <c r="G10" s="138"/>
      <c r="H10" s="93"/>
      <c r="I10" s="138"/>
      <c r="J10" s="93"/>
      <c r="K10" s="164"/>
      <c r="L10" s="93"/>
      <c r="M10" s="138"/>
      <c r="N10" s="93"/>
      <c r="O10" s="93"/>
      <c r="P10" s="165"/>
      <c r="Q10" s="165"/>
      <c r="R10" s="492"/>
      <c r="S10" s="78"/>
      <c r="T10" s="232"/>
      <c r="U10" s="232"/>
      <c r="V10" s="232"/>
    </row>
    <row r="11" spans="1:22" ht="15" customHeight="1">
      <c r="A11" s="493" t="s">
        <v>232</v>
      </c>
      <c r="B11" s="139"/>
      <c r="C11" s="140"/>
      <c r="D11" s="141"/>
      <c r="E11" s="140"/>
      <c r="F11" s="141"/>
      <c r="G11" s="140"/>
      <c r="H11" s="141"/>
      <c r="I11" s="140"/>
      <c r="J11" s="141"/>
      <c r="K11" s="166"/>
      <c r="L11" s="141"/>
      <c r="M11" s="140"/>
      <c r="N11" s="141"/>
      <c r="O11" s="94"/>
      <c r="P11" s="167"/>
      <c r="Q11" s="167"/>
      <c r="R11" s="141"/>
      <c r="S11" s="78"/>
      <c r="T11" s="232"/>
      <c r="U11" s="232"/>
      <c r="V11" s="232"/>
    </row>
    <row r="12" spans="1:22" ht="15" customHeight="1">
      <c r="A12" s="489" t="s">
        <v>233</v>
      </c>
      <c r="B12" s="92"/>
      <c r="C12" s="137"/>
      <c r="D12" s="93"/>
      <c r="E12" s="137"/>
      <c r="F12" s="93"/>
      <c r="G12" s="137"/>
      <c r="H12" s="93"/>
      <c r="I12" s="137"/>
      <c r="J12" s="93"/>
      <c r="K12" s="162"/>
      <c r="L12" s="93"/>
      <c r="M12" s="137"/>
      <c r="N12" s="93"/>
      <c r="O12" s="469"/>
      <c r="P12" s="163"/>
      <c r="Q12" s="163"/>
      <c r="R12" s="490"/>
      <c r="S12" s="78"/>
      <c r="T12" s="232"/>
      <c r="U12" s="232"/>
      <c r="V12" s="232"/>
    </row>
    <row r="13" spans="1:22" ht="15" customHeight="1">
      <c r="A13" s="491" t="s">
        <v>234</v>
      </c>
      <c r="B13" s="92"/>
      <c r="C13" s="138"/>
      <c r="D13" s="93"/>
      <c r="E13" s="138"/>
      <c r="F13" s="93"/>
      <c r="G13" s="138"/>
      <c r="H13" s="93"/>
      <c r="I13" s="138"/>
      <c r="J13" s="93"/>
      <c r="K13" s="164"/>
      <c r="L13" s="93"/>
      <c r="M13" s="138"/>
      <c r="N13" s="93"/>
      <c r="O13" s="93"/>
      <c r="P13" s="165"/>
      <c r="Q13" s="165"/>
      <c r="R13" s="492"/>
      <c r="S13" s="78"/>
      <c r="T13" s="232"/>
      <c r="U13" s="232"/>
      <c r="V13" s="232"/>
    </row>
    <row r="14" spans="1:22" ht="15" customHeight="1">
      <c r="A14" s="493" t="s">
        <v>235</v>
      </c>
      <c r="B14" s="139"/>
      <c r="C14" s="140"/>
      <c r="D14" s="141"/>
      <c r="E14" s="140"/>
      <c r="F14" s="141"/>
      <c r="G14" s="140"/>
      <c r="H14" s="141"/>
      <c r="I14" s="140"/>
      <c r="J14" s="141"/>
      <c r="K14" s="166"/>
      <c r="L14" s="141"/>
      <c r="M14" s="140"/>
      <c r="N14" s="141"/>
      <c r="O14" s="94"/>
      <c r="P14" s="167"/>
      <c r="Q14" s="167"/>
      <c r="R14" s="141"/>
      <c r="S14" s="78"/>
      <c r="T14" s="232"/>
      <c r="U14" s="232"/>
      <c r="V14" s="232"/>
    </row>
    <row r="15" spans="1:22" ht="15" customHeight="1">
      <c r="A15" s="489" t="s">
        <v>236</v>
      </c>
      <c r="B15" s="92"/>
      <c r="C15" s="137"/>
      <c r="D15" s="93"/>
      <c r="E15" s="137"/>
      <c r="F15" s="93"/>
      <c r="G15" s="137"/>
      <c r="H15" s="93"/>
      <c r="I15" s="137"/>
      <c r="J15" s="93"/>
      <c r="K15" s="162"/>
      <c r="L15" s="93"/>
      <c r="M15" s="137"/>
      <c r="N15" s="93"/>
      <c r="O15" s="469"/>
      <c r="P15" s="163"/>
      <c r="Q15" s="163"/>
      <c r="R15" s="490"/>
      <c r="S15" s="78"/>
      <c r="T15" s="232"/>
      <c r="U15" s="232"/>
      <c r="V15" s="232"/>
    </row>
    <row r="16" spans="1:22" ht="15" customHeight="1">
      <c r="A16" s="491" t="s">
        <v>237</v>
      </c>
      <c r="B16" s="92"/>
      <c r="C16" s="138"/>
      <c r="D16" s="93"/>
      <c r="E16" s="138"/>
      <c r="F16" s="93"/>
      <c r="G16" s="138"/>
      <c r="H16" s="93"/>
      <c r="I16" s="138"/>
      <c r="J16" s="93"/>
      <c r="K16" s="164"/>
      <c r="L16" s="93"/>
      <c r="M16" s="138"/>
      <c r="N16" s="93"/>
      <c r="O16" s="93"/>
      <c r="P16" s="165"/>
      <c r="Q16" s="165"/>
      <c r="R16" s="492"/>
      <c r="S16" s="78"/>
      <c r="T16" s="232"/>
      <c r="U16" s="232"/>
      <c r="V16" s="232"/>
    </row>
    <row r="17" spans="1:22" ht="15" customHeight="1">
      <c r="A17" s="493" t="s">
        <v>238</v>
      </c>
      <c r="B17" s="139"/>
      <c r="C17" s="140"/>
      <c r="D17" s="141"/>
      <c r="E17" s="140"/>
      <c r="F17" s="141"/>
      <c r="G17" s="140"/>
      <c r="H17" s="141"/>
      <c r="I17" s="140"/>
      <c r="J17" s="141"/>
      <c r="K17" s="166"/>
      <c r="L17" s="141"/>
      <c r="M17" s="140"/>
      <c r="N17" s="141"/>
      <c r="O17" s="94"/>
      <c r="P17" s="167"/>
      <c r="Q17" s="167"/>
      <c r="R17" s="141"/>
      <c r="S17" s="78"/>
      <c r="T17" s="232"/>
      <c r="U17" s="232"/>
      <c r="V17" s="232"/>
    </row>
    <row r="18" spans="1:22" ht="15" customHeight="1">
      <c r="A18" s="494" t="s">
        <v>54</v>
      </c>
      <c r="B18" s="368">
        <f>SUM(B6:B8)</f>
        <v>102821.34013</v>
      </c>
      <c r="C18" s="386">
        <f>SUM(C6:C8)</f>
        <v>415387.5</v>
      </c>
      <c r="D18" s="368">
        <f t="shared" ref="D18:J18" si="0">SUM(D6:D8)</f>
        <v>78278.899999999994</v>
      </c>
      <c r="E18" s="386">
        <f t="shared" si="0"/>
        <v>128188</v>
      </c>
      <c r="F18" s="368">
        <f t="shared" si="0"/>
        <v>125910.80000000002</v>
      </c>
      <c r="G18" s="386">
        <f t="shared" si="0"/>
        <v>317082.62099999998</v>
      </c>
      <c r="H18" s="368">
        <f t="shared" si="0"/>
        <v>174191.40000000002</v>
      </c>
      <c r="I18" s="386">
        <f t="shared" si="0"/>
        <v>136267.5</v>
      </c>
      <c r="J18" s="368">
        <f t="shared" si="0"/>
        <v>138505.70000000001</v>
      </c>
      <c r="K18" s="386">
        <f>SUM(K6:K8)</f>
        <v>337691.68198695732</v>
      </c>
      <c r="L18" s="368">
        <f t="shared" ref="L18:R18" si="1">SUM(L6:L8)</f>
        <v>380069.51500000001</v>
      </c>
      <c r="M18" s="386">
        <f t="shared" si="1"/>
        <v>446790.61800000002</v>
      </c>
      <c r="N18" s="368">
        <f t="shared" si="1"/>
        <v>125437.39185</v>
      </c>
      <c r="O18" s="473">
        <f t="shared" si="1"/>
        <v>157377.70000000001</v>
      </c>
      <c r="P18" s="400">
        <f t="shared" si="1"/>
        <v>3064000.6679669572</v>
      </c>
      <c r="Q18" s="400">
        <f t="shared" si="1"/>
        <v>47409.514599940099</v>
      </c>
      <c r="R18" s="495">
        <f t="shared" si="1"/>
        <v>3111410.182566897</v>
      </c>
    </row>
    <row r="19" spans="1:22" ht="15" customHeight="1">
      <c r="A19" s="496" t="s">
        <v>63</v>
      </c>
      <c r="B19" s="369">
        <f>SUM(B9:B11)</f>
        <v>0</v>
      </c>
      <c r="C19" s="387">
        <f>SUM(C9:C11)</f>
        <v>0</v>
      </c>
      <c r="D19" s="369">
        <f t="shared" ref="D19:J19" si="2">SUM(D9:D11)</f>
        <v>0</v>
      </c>
      <c r="E19" s="387">
        <f t="shared" si="2"/>
        <v>0</v>
      </c>
      <c r="F19" s="369">
        <f t="shared" si="2"/>
        <v>0</v>
      </c>
      <c r="G19" s="387">
        <f t="shared" si="2"/>
        <v>0</v>
      </c>
      <c r="H19" s="369">
        <f t="shared" si="2"/>
        <v>0</v>
      </c>
      <c r="I19" s="387">
        <f t="shared" si="2"/>
        <v>0</v>
      </c>
      <c r="J19" s="369">
        <f t="shared" si="2"/>
        <v>0</v>
      </c>
      <c r="K19" s="387">
        <f>SUM(K9:K11)</f>
        <v>0</v>
      </c>
      <c r="L19" s="369">
        <f t="shared" ref="L19:R19" si="3">SUM(L9:L11)</f>
        <v>0</v>
      </c>
      <c r="M19" s="387">
        <f t="shared" si="3"/>
        <v>0</v>
      </c>
      <c r="N19" s="369">
        <f t="shared" si="3"/>
        <v>0</v>
      </c>
      <c r="O19" s="369">
        <f t="shared" si="3"/>
        <v>0</v>
      </c>
      <c r="P19" s="401">
        <f t="shared" si="3"/>
        <v>0</v>
      </c>
      <c r="Q19" s="401">
        <f t="shared" si="3"/>
        <v>0</v>
      </c>
      <c r="R19" s="497">
        <f t="shared" si="3"/>
        <v>0</v>
      </c>
    </row>
    <row r="20" spans="1:22" ht="15" customHeight="1">
      <c r="A20" s="496" t="s">
        <v>75</v>
      </c>
      <c r="B20" s="369">
        <f>SUM(B12:B14)</f>
        <v>0</v>
      </c>
      <c r="C20" s="387">
        <f>SUM(C12:C14)</f>
        <v>0</v>
      </c>
      <c r="D20" s="369">
        <f t="shared" ref="D20:J20" si="4">SUM(D12:D14)</f>
        <v>0</v>
      </c>
      <c r="E20" s="387">
        <f t="shared" si="4"/>
        <v>0</v>
      </c>
      <c r="F20" s="369">
        <f t="shared" si="4"/>
        <v>0</v>
      </c>
      <c r="G20" s="387">
        <f t="shared" si="4"/>
        <v>0</v>
      </c>
      <c r="H20" s="369">
        <f t="shared" si="4"/>
        <v>0</v>
      </c>
      <c r="I20" s="387">
        <f t="shared" si="4"/>
        <v>0</v>
      </c>
      <c r="J20" s="369">
        <f t="shared" si="4"/>
        <v>0</v>
      </c>
      <c r="K20" s="387">
        <f>SUM(K12:K14)</f>
        <v>0</v>
      </c>
      <c r="L20" s="369">
        <f t="shared" ref="L20:R20" si="5">SUM(L12:L14)</f>
        <v>0</v>
      </c>
      <c r="M20" s="387">
        <f t="shared" si="5"/>
        <v>0</v>
      </c>
      <c r="N20" s="369">
        <f t="shared" si="5"/>
        <v>0</v>
      </c>
      <c r="O20" s="369">
        <f t="shared" si="5"/>
        <v>0</v>
      </c>
      <c r="P20" s="401">
        <f t="shared" si="5"/>
        <v>0</v>
      </c>
      <c r="Q20" s="401">
        <f t="shared" si="5"/>
        <v>0</v>
      </c>
      <c r="R20" s="497">
        <f t="shared" si="5"/>
        <v>0</v>
      </c>
    </row>
    <row r="21" spans="1:22" ht="15" customHeight="1">
      <c r="A21" s="498" t="s">
        <v>64</v>
      </c>
      <c r="B21" s="388">
        <f>SUM(B15:B17)</f>
        <v>0</v>
      </c>
      <c r="C21" s="389">
        <f>SUM(C15:C17)</f>
        <v>0</v>
      </c>
      <c r="D21" s="388">
        <f t="shared" ref="D21:J21" si="6">SUM(D15:D17)</f>
        <v>0</v>
      </c>
      <c r="E21" s="389">
        <f t="shared" si="6"/>
        <v>0</v>
      </c>
      <c r="F21" s="388">
        <f t="shared" si="6"/>
        <v>0</v>
      </c>
      <c r="G21" s="389">
        <f t="shared" si="6"/>
        <v>0</v>
      </c>
      <c r="H21" s="388">
        <f t="shared" si="6"/>
        <v>0</v>
      </c>
      <c r="I21" s="389">
        <f t="shared" si="6"/>
        <v>0</v>
      </c>
      <c r="J21" s="388">
        <f t="shared" si="6"/>
        <v>0</v>
      </c>
      <c r="K21" s="389">
        <f>SUM(K15:K17)</f>
        <v>0</v>
      </c>
      <c r="L21" s="388">
        <f t="shared" ref="L21:R21" si="7">SUM(L15:L17)</f>
        <v>0</v>
      </c>
      <c r="M21" s="389">
        <f t="shared" si="7"/>
        <v>0</v>
      </c>
      <c r="N21" s="388">
        <f t="shared" si="7"/>
        <v>0</v>
      </c>
      <c r="O21" s="370">
        <f t="shared" si="7"/>
        <v>0</v>
      </c>
      <c r="P21" s="402">
        <f t="shared" si="7"/>
        <v>0</v>
      </c>
      <c r="Q21" s="402">
        <f t="shared" si="7"/>
        <v>0</v>
      </c>
      <c r="R21" s="388">
        <f t="shared" si="7"/>
        <v>0</v>
      </c>
    </row>
    <row r="22" spans="1:22" ht="15" customHeight="1">
      <c r="A22" s="489" t="s">
        <v>65</v>
      </c>
      <c r="B22" s="90">
        <f>SUM(B6:B11)</f>
        <v>102821.34013</v>
      </c>
      <c r="C22" s="134">
        <f>SUM(C6:C11)</f>
        <v>415387.5</v>
      </c>
      <c r="D22" s="90">
        <f t="shared" ref="D22:J22" si="8">SUM(D6:D11)</f>
        <v>78278.899999999994</v>
      </c>
      <c r="E22" s="134">
        <f t="shared" si="8"/>
        <v>128188</v>
      </c>
      <c r="F22" s="90">
        <f t="shared" si="8"/>
        <v>125910.80000000002</v>
      </c>
      <c r="G22" s="134">
        <f t="shared" si="8"/>
        <v>317082.62099999998</v>
      </c>
      <c r="H22" s="90">
        <f t="shared" si="8"/>
        <v>174191.40000000002</v>
      </c>
      <c r="I22" s="134">
        <f t="shared" si="8"/>
        <v>136267.5</v>
      </c>
      <c r="J22" s="90">
        <f t="shared" si="8"/>
        <v>138505.70000000001</v>
      </c>
      <c r="K22" s="134">
        <f>SUM(K6:K11)</f>
        <v>337691.68198695732</v>
      </c>
      <c r="L22" s="90">
        <f t="shared" ref="L22:R22" si="9">SUM(L6:L11)</f>
        <v>380069.51500000001</v>
      </c>
      <c r="M22" s="134">
        <f t="shared" si="9"/>
        <v>446790.61800000002</v>
      </c>
      <c r="N22" s="90">
        <f t="shared" si="9"/>
        <v>125437.39185</v>
      </c>
      <c r="O22" s="476">
        <f t="shared" si="9"/>
        <v>157377.70000000001</v>
      </c>
      <c r="P22" s="160">
        <f t="shared" si="9"/>
        <v>3064000.6679669572</v>
      </c>
      <c r="Q22" s="160">
        <f t="shared" si="9"/>
        <v>47409.514599940099</v>
      </c>
      <c r="R22" s="499">
        <f t="shared" si="9"/>
        <v>3111410.182566897</v>
      </c>
    </row>
    <row r="23" spans="1:22" ht="15" customHeight="1">
      <c r="A23" s="493" t="s">
        <v>66</v>
      </c>
      <c r="B23" s="135">
        <f>SUM(B12:B17)</f>
        <v>0</v>
      </c>
      <c r="C23" s="136">
        <f>SUM(C12:C17)</f>
        <v>0</v>
      </c>
      <c r="D23" s="135">
        <f t="shared" ref="D23:J23" si="10">SUM(D12:D17)</f>
        <v>0</v>
      </c>
      <c r="E23" s="136">
        <f t="shared" si="10"/>
        <v>0</v>
      </c>
      <c r="F23" s="135">
        <f t="shared" si="10"/>
        <v>0</v>
      </c>
      <c r="G23" s="136">
        <f t="shared" si="10"/>
        <v>0</v>
      </c>
      <c r="H23" s="135">
        <f t="shared" si="10"/>
        <v>0</v>
      </c>
      <c r="I23" s="136">
        <f t="shared" si="10"/>
        <v>0</v>
      </c>
      <c r="J23" s="135">
        <f t="shared" si="10"/>
        <v>0</v>
      </c>
      <c r="K23" s="136">
        <f>SUM(K12:K17)</f>
        <v>0</v>
      </c>
      <c r="L23" s="135">
        <f t="shared" ref="L23:R23" si="11">SUM(L12:L17)</f>
        <v>0</v>
      </c>
      <c r="M23" s="136">
        <f t="shared" si="11"/>
        <v>0</v>
      </c>
      <c r="N23" s="135">
        <f t="shared" si="11"/>
        <v>0</v>
      </c>
      <c r="O23" s="91">
        <f t="shared" si="11"/>
        <v>0</v>
      </c>
      <c r="P23" s="161">
        <f t="shared" si="11"/>
        <v>0</v>
      </c>
      <c r="Q23" s="161">
        <f t="shared" si="11"/>
        <v>0</v>
      </c>
      <c r="R23" s="135">
        <f t="shared" si="11"/>
        <v>0</v>
      </c>
    </row>
    <row r="24" spans="1:22" ht="15" customHeight="1">
      <c r="A24" s="500" t="s">
        <v>239</v>
      </c>
      <c r="B24" s="390">
        <f>SUM(B6:B17)</f>
        <v>102821.34013</v>
      </c>
      <c r="C24" s="391">
        <f>SUM(C6:C17)</f>
        <v>415387.5</v>
      </c>
      <c r="D24" s="390">
        <f t="shared" ref="D24:J24" si="12">SUM(D6:D17)</f>
        <v>78278.899999999994</v>
      </c>
      <c r="E24" s="391">
        <f t="shared" si="12"/>
        <v>128188</v>
      </c>
      <c r="F24" s="390">
        <f t="shared" si="12"/>
        <v>125910.80000000002</v>
      </c>
      <c r="G24" s="391">
        <f t="shared" si="12"/>
        <v>317082.62099999998</v>
      </c>
      <c r="H24" s="390">
        <f t="shared" si="12"/>
        <v>174191.40000000002</v>
      </c>
      <c r="I24" s="391">
        <f t="shared" si="12"/>
        <v>136267.5</v>
      </c>
      <c r="J24" s="390">
        <f t="shared" si="12"/>
        <v>138505.70000000001</v>
      </c>
      <c r="K24" s="391">
        <f>SUM(K6:K17)</f>
        <v>337691.68198695732</v>
      </c>
      <c r="L24" s="390">
        <f t="shared" ref="L24:R24" si="13">SUM(L6:L17)</f>
        <v>380069.51500000001</v>
      </c>
      <c r="M24" s="391">
        <f t="shared" si="13"/>
        <v>446790.61800000002</v>
      </c>
      <c r="N24" s="390">
        <f t="shared" si="13"/>
        <v>125437.39185</v>
      </c>
      <c r="O24" s="371">
        <f t="shared" si="13"/>
        <v>157377.70000000001</v>
      </c>
      <c r="P24" s="403">
        <f t="shared" si="13"/>
        <v>3064000.6679669572</v>
      </c>
      <c r="Q24" s="403">
        <f t="shared" si="13"/>
        <v>47409.514599940099</v>
      </c>
      <c r="R24" s="390">
        <f t="shared" si="13"/>
        <v>3111410.182566897</v>
      </c>
    </row>
    <row r="26" spans="1:22" ht="12" customHeight="1">
      <c r="A26" s="176"/>
      <c r="B26" s="176"/>
      <c r="C26" s="176"/>
      <c r="H26" s="176"/>
      <c r="I26" s="176"/>
      <c r="J26" s="176"/>
      <c r="K26" s="176"/>
      <c r="O26" s="176"/>
      <c r="P26" s="176"/>
      <c r="Q26" s="176"/>
      <c r="R26" s="176"/>
    </row>
    <row r="27" spans="1:22" ht="12" customHeight="1">
      <c r="E27" s="89"/>
      <c r="F27" s="89"/>
      <c r="G27" s="89"/>
      <c r="H27" s="89"/>
      <c r="L27" s="89"/>
      <c r="M27" s="89"/>
      <c r="N27" s="89"/>
    </row>
    <row r="28" spans="1:22" ht="12" customHeight="1">
      <c r="E28" s="89"/>
      <c r="F28" s="89"/>
      <c r="G28" s="89"/>
      <c r="L28" s="89"/>
      <c r="M28" s="89"/>
      <c r="N28" s="89"/>
    </row>
    <row r="29" spans="1:22" ht="12" customHeight="1">
      <c r="E29" s="89"/>
      <c r="F29" s="89"/>
      <c r="G29" s="89"/>
      <c r="L29" s="89"/>
      <c r="M29" s="89"/>
      <c r="N29" s="89"/>
    </row>
    <row r="30" spans="1:22" ht="12" customHeight="1">
      <c r="E30" s="89"/>
      <c r="F30" s="89"/>
      <c r="G30" s="89"/>
      <c r="L30" s="89"/>
      <c r="M30" s="89"/>
      <c r="N30" s="89"/>
    </row>
    <row r="31" spans="1:22" ht="12" customHeight="1">
      <c r="E31" s="89"/>
      <c r="F31" s="89"/>
      <c r="G31" s="89"/>
      <c r="L31" s="89"/>
      <c r="M31" s="89"/>
      <c r="N31" s="89"/>
    </row>
    <row r="32" spans="1:22" ht="12" customHeight="1">
      <c r="E32" s="89"/>
      <c r="F32" s="89"/>
      <c r="G32" s="89"/>
      <c r="L32" s="89"/>
      <c r="M32" s="89"/>
      <c r="N32" s="89"/>
    </row>
    <row r="33" spans="1:22" ht="12" customHeight="1">
      <c r="E33" s="89"/>
      <c r="F33" s="89"/>
      <c r="G33" s="89"/>
      <c r="L33" s="89"/>
      <c r="M33" s="89"/>
      <c r="N33" s="89"/>
    </row>
    <row r="34" spans="1:22" ht="12" customHeight="1">
      <c r="E34" s="89"/>
      <c r="F34" s="89"/>
      <c r="G34" s="89"/>
      <c r="L34" s="89"/>
      <c r="M34" s="89"/>
      <c r="N34" s="89"/>
    </row>
    <row r="35" spans="1:22" ht="35.1" customHeight="1">
      <c r="A35" s="615">
        <f>'3.1'!D4</f>
        <v>2020</v>
      </c>
      <c r="B35" s="615"/>
      <c r="C35" s="615"/>
      <c r="D35" s="615"/>
      <c r="E35" s="615"/>
      <c r="F35" s="615"/>
      <c r="G35" s="615"/>
      <c r="H35" s="615"/>
      <c r="I35" s="615"/>
      <c r="J35" s="615"/>
      <c r="K35" s="615"/>
      <c r="L35" s="615"/>
      <c r="M35" s="615"/>
      <c r="N35" s="615"/>
      <c r="O35" s="615"/>
      <c r="P35" s="615"/>
      <c r="Q35" s="615"/>
      <c r="R35" s="615"/>
    </row>
    <row r="36" spans="1:22" ht="35.1" customHeight="1">
      <c r="A36" s="634" t="s">
        <v>298</v>
      </c>
      <c r="B36" s="634"/>
      <c r="C36" s="634"/>
      <c r="D36" s="634"/>
      <c r="E36" s="634"/>
      <c r="F36" s="634"/>
      <c r="G36" s="634"/>
      <c r="H36" s="634"/>
      <c r="I36" s="634"/>
      <c r="J36" s="634"/>
      <c r="K36" s="634"/>
      <c r="L36" s="634"/>
      <c r="M36" s="634"/>
      <c r="N36" s="634"/>
      <c r="O36" s="634"/>
      <c r="P36" s="634"/>
      <c r="Q36" s="634"/>
      <c r="R36" s="634"/>
    </row>
    <row r="37" spans="1:22" ht="63" customHeight="1">
      <c r="A37" s="488" t="s">
        <v>225</v>
      </c>
      <c r="B37" s="349" t="s">
        <v>81</v>
      </c>
      <c r="C37" s="350" t="s">
        <v>82</v>
      </c>
      <c r="D37" s="349" t="s">
        <v>83</v>
      </c>
      <c r="E37" s="350" t="s">
        <v>110</v>
      </c>
      <c r="F37" s="349" t="s">
        <v>84</v>
      </c>
      <c r="G37" s="350" t="s">
        <v>85</v>
      </c>
      <c r="H37" s="349" t="s">
        <v>86</v>
      </c>
      <c r="I37" s="350" t="s">
        <v>87</v>
      </c>
      <c r="J37" s="349" t="s">
        <v>88</v>
      </c>
      <c r="K37" s="350" t="s">
        <v>89</v>
      </c>
      <c r="L37" s="349" t="s">
        <v>90</v>
      </c>
      <c r="M37" s="350" t="s">
        <v>91</v>
      </c>
      <c r="N37" s="349" t="s">
        <v>92</v>
      </c>
      <c r="O37" s="585" t="s">
        <v>93</v>
      </c>
      <c r="P37" s="351" t="s">
        <v>94</v>
      </c>
      <c r="Q37" s="351" t="s">
        <v>115</v>
      </c>
      <c r="R37" s="349" t="s">
        <v>95</v>
      </c>
    </row>
    <row r="38" spans="1:22" ht="15" customHeight="1">
      <c r="A38" s="489" t="s">
        <v>227</v>
      </c>
      <c r="B38" s="92">
        <v>424649.31256000005</v>
      </c>
      <c r="C38" s="162">
        <v>1778844.0229299997</v>
      </c>
      <c r="D38" s="93">
        <v>318357.36405999993</v>
      </c>
      <c r="E38" s="137">
        <v>543572.99534000002</v>
      </c>
      <c r="F38" s="93">
        <v>524670.94915</v>
      </c>
      <c r="G38" s="137">
        <v>1313192.8052100001</v>
      </c>
      <c r="H38" s="93">
        <v>733370.05391000025</v>
      </c>
      <c r="I38" s="137">
        <v>571780.30686999997</v>
      </c>
      <c r="J38" s="93">
        <v>567551.08626000001</v>
      </c>
      <c r="K38" s="162">
        <v>1433674.4752399998</v>
      </c>
      <c r="L38" s="92">
        <v>1575338.4152670004</v>
      </c>
      <c r="M38" s="137">
        <v>1825311.7626800002</v>
      </c>
      <c r="N38" s="93">
        <v>525242.36111000006</v>
      </c>
      <c r="O38" s="469">
        <v>661771.71803000011</v>
      </c>
      <c r="P38" s="163">
        <v>12797327.628617</v>
      </c>
      <c r="Q38" s="163">
        <v>178527.00508158907</v>
      </c>
      <c r="R38" s="490">
        <v>12975854.633698588</v>
      </c>
      <c r="S38" s="88"/>
      <c r="T38" s="232"/>
      <c r="U38" s="232"/>
      <c r="V38" s="232"/>
    </row>
    <row r="39" spans="1:22" ht="15" customHeight="1">
      <c r="A39" s="491" t="s">
        <v>228</v>
      </c>
      <c r="B39" s="92">
        <v>337720.14080999995</v>
      </c>
      <c r="C39" s="138">
        <v>1375923.1065699998</v>
      </c>
      <c r="D39" s="93">
        <v>264383.17333999998</v>
      </c>
      <c r="E39" s="138">
        <v>431319.45529000001</v>
      </c>
      <c r="F39" s="93">
        <v>422730.90457999997</v>
      </c>
      <c r="G39" s="138">
        <v>1055540.2489500002</v>
      </c>
      <c r="H39" s="93">
        <v>579061.60311999999</v>
      </c>
      <c r="I39" s="138">
        <v>456957.47151</v>
      </c>
      <c r="J39" s="93">
        <v>464618.5895099999</v>
      </c>
      <c r="K39" s="164">
        <v>1115360.26703</v>
      </c>
      <c r="L39" s="93">
        <v>1252450.4476620001</v>
      </c>
      <c r="M39" s="138">
        <v>1540772.2284200001</v>
      </c>
      <c r="N39" s="93">
        <v>419069.5065800001</v>
      </c>
      <c r="O39" s="93">
        <v>524927.76309000014</v>
      </c>
      <c r="P39" s="165">
        <v>10240834.906462001</v>
      </c>
      <c r="Q39" s="165">
        <v>163970.75077099999</v>
      </c>
      <c r="R39" s="492">
        <v>10404805.657233</v>
      </c>
      <c r="S39" s="78"/>
      <c r="T39" s="232"/>
      <c r="U39" s="232"/>
      <c r="V39" s="232"/>
    </row>
    <row r="40" spans="1:22" ht="15" customHeight="1">
      <c r="A40" s="493" t="s">
        <v>229</v>
      </c>
      <c r="B40" s="139">
        <v>336169.35251</v>
      </c>
      <c r="C40" s="140">
        <v>1275687.4818099998</v>
      </c>
      <c r="D40" s="141">
        <v>252174.67328999998</v>
      </c>
      <c r="E40" s="140">
        <v>392340.85375000007</v>
      </c>
      <c r="F40" s="141">
        <v>395545.29865999985</v>
      </c>
      <c r="G40" s="140">
        <v>1012560.6422699997</v>
      </c>
      <c r="H40" s="141">
        <v>545467.98785000003</v>
      </c>
      <c r="I40" s="140">
        <v>424670.94115999993</v>
      </c>
      <c r="J40" s="141">
        <v>445115.37797999993</v>
      </c>
      <c r="K40" s="166">
        <v>1050725.39261202</v>
      </c>
      <c r="L40" s="141">
        <v>1225990.7522960003</v>
      </c>
      <c r="M40" s="140">
        <v>1399005.5731799998</v>
      </c>
      <c r="N40" s="141">
        <v>393843.69148000004</v>
      </c>
      <c r="O40" s="94">
        <v>491867.20951000013</v>
      </c>
      <c r="P40" s="167">
        <v>9641165.2283580191</v>
      </c>
      <c r="Q40" s="167">
        <v>163379.42770399994</v>
      </c>
      <c r="R40" s="141">
        <v>9804544.65606202</v>
      </c>
      <c r="S40" s="231"/>
      <c r="T40" s="232"/>
      <c r="U40" s="232"/>
      <c r="V40" s="232"/>
    </row>
    <row r="41" spans="1:22" ht="15" customHeight="1">
      <c r="A41" s="489" t="s">
        <v>230</v>
      </c>
      <c r="B41" s="92"/>
      <c r="C41" s="137"/>
      <c r="D41" s="93"/>
      <c r="E41" s="137"/>
      <c r="F41" s="93"/>
      <c r="G41" s="137"/>
      <c r="H41" s="93"/>
      <c r="I41" s="137"/>
      <c r="J41" s="93"/>
      <c r="K41" s="162"/>
      <c r="L41" s="93"/>
      <c r="M41" s="137"/>
      <c r="N41" s="93"/>
      <c r="O41" s="469"/>
      <c r="P41" s="163"/>
      <c r="Q41" s="163"/>
      <c r="R41" s="490"/>
      <c r="S41" s="78"/>
      <c r="T41" s="232"/>
      <c r="U41" s="232"/>
      <c r="V41" s="232"/>
    </row>
    <row r="42" spans="1:22" ht="15" customHeight="1">
      <c r="A42" s="491" t="s">
        <v>231</v>
      </c>
      <c r="B42" s="92"/>
      <c r="C42" s="138"/>
      <c r="D42" s="93"/>
      <c r="E42" s="138"/>
      <c r="F42" s="93"/>
      <c r="G42" s="138"/>
      <c r="H42" s="93"/>
      <c r="I42" s="138"/>
      <c r="J42" s="93"/>
      <c r="K42" s="164"/>
      <c r="L42" s="93"/>
      <c r="M42" s="138"/>
      <c r="N42" s="93"/>
      <c r="O42" s="93"/>
      <c r="P42" s="165"/>
      <c r="Q42" s="165"/>
      <c r="R42" s="492"/>
      <c r="S42" s="78"/>
      <c r="T42" s="232"/>
      <c r="U42" s="232"/>
      <c r="V42" s="232"/>
    </row>
    <row r="43" spans="1:22" ht="15" customHeight="1">
      <c r="A43" s="493" t="s">
        <v>232</v>
      </c>
      <c r="B43" s="139"/>
      <c r="C43" s="140"/>
      <c r="D43" s="141"/>
      <c r="E43" s="140"/>
      <c r="F43" s="141"/>
      <c r="G43" s="140"/>
      <c r="H43" s="141"/>
      <c r="I43" s="140"/>
      <c r="J43" s="141"/>
      <c r="K43" s="166"/>
      <c r="L43" s="141"/>
      <c r="M43" s="140"/>
      <c r="N43" s="141"/>
      <c r="O43" s="94"/>
      <c r="P43" s="167"/>
      <c r="Q43" s="167"/>
      <c r="R43" s="141"/>
      <c r="S43" s="78"/>
      <c r="T43" s="232"/>
      <c r="U43" s="232"/>
      <c r="V43" s="232"/>
    </row>
    <row r="44" spans="1:22" ht="15" customHeight="1">
      <c r="A44" s="489" t="s">
        <v>233</v>
      </c>
      <c r="B44" s="92"/>
      <c r="C44" s="137"/>
      <c r="D44" s="93"/>
      <c r="E44" s="137"/>
      <c r="F44" s="93"/>
      <c r="G44" s="137"/>
      <c r="H44" s="93"/>
      <c r="I44" s="137"/>
      <c r="J44" s="93"/>
      <c r="K44" s="162"/>
      <c r="L44" s="93"/>
      <c r="M44" s="137"/>
      <c r="N44" s="93"/>
      <c r="O44" s="469"/>
      <c r="P44" s="163"/>
      <c r="Q44" s="163"/>
      <c r="R44" s="490"/>
      <c r="S44" s="78"/>
      <c r="T44" s="232"/>
      <c r="U44" s="232"/>
      <c r="V44" s="232"/>
    </row>
    <row r="45" spans="1:22" ht="15" customHeight="1">
      <c r="A45" s="491" t="s">
        <v>234</v>
      </c>
      <c r="B45" s="92"/>
      <c r="C45" s="138"/>
      <c r="D45" s="93"/>
      <c r="E45" s="138"/>
      <c r="F45" s="93"/>
      <c r="G45" s="138"/>
      <c r="H45" s="93"/>
      <c r="I45" s="138"/>
      <c r="J45" s="93"/>
      <c r="K45" s="164"/>
      <c r="L45" s="93"/>
      <c r="M45" s="138"/>
      <c r="N45" s="93"/>
      <c r="O45" s="93"/>
      <c r="P45" s="165"/>
      <c r="Q45" s="165"/>
      <c r="R45" s="492"/>
      <c r="S45" s="78"/>
      <c r="T45" s="232"/>
      <c r="U45" s="232"/>
      <c r="V45" s="232"/>
    </row>
    <row r="46" spans="1:22" ht="15" customHeight="1">
      <c r="A46" s="493" t="s">
        <v>235</v>
      </c>
      <c r="B46" s="139"/>
      <c r="C46" s="140"/>
      <c r="D46" s="141"/>
      <c r="E46" s="140"/>
      <c r="F46" s="141"/>
      <c r="G46" s="140"/>
      <c r="H46" s="141"/>
      <c r="I46" s="140"/>
      <c r="J46" s="141"/>
      <c r="K46" s="166"/>
      <c r="L46" s="141"/>
      <c r="M46" s="140"/>
      <c r="N46" s="141"/>
      <c r="O46" s="94"/>
      <c r="P46" s="167"/>
      <c r="Q46" s="167"/>
      <c r="R46" s="141"/>
      <c r="S46" s="78"/>
      <c r="T46" s="232"/>
      <c r="U46" s="232"/>
      <c r="V46" s="232"/>
    </row>
    <row r="47" spans="1:22" ht="15" customHeight="1">
      <c r="A47" s="489" t="s">
        <v>236</v>
      </c>
      <c r="B47" s="92"/>
      <c r="C47" s="137"/>
      <c r="D47" s="93"/>
      <c r="E47" s="137"/>
      <c r="F47" s="93"/>
      <c r="G47" s="137"/>
      <c r="H47" s="93"/>
      <c r="I47" s="137"/>
      <c r="J47" s="93"/>
      <c r="K47" s="162"/>
      <c r="L47" s="93"/>
      <c r="M47" s="137"/>
      <c r="N47" s="93"/>
      <c r="O47" s="469"/>
      <c r="P47" s="163"/>
      <c r="Q47" s="163"/>
      <c r="R47" s="490"/>
      <c r="S47" s="78"/>
      <c r="T47" s="232"/>
      <c r="U47" s="232"/>
      <c r="V47" s="232"/>
    </row>
    <row r="48" spans="1:22" ht="15" customHeight="1">
      <c r="A48" s="491" t="s">
        <v>237</v>
      </c>
      <c r="B48" s="92"/>
      <c r="C48" s="138"/>
      <c r="D48" s="93"/>
      <c r="E48" s="138"/>
      <c r="F48" s="93"/>
      <c r="G48" s="138"/>
      <c r="H48" s="93"/>
      <c r="I48" s="138"/>
      <c r="J48" s="93"/>
      <c r="K48" s="164"/>
      <c r="L48" s="93"/>
      <c r="M48" s="138"/>
      <c r="N48" s="93"/>
      <c r="O48" s="93"/>
      <c r="P48" s="165"/>
      <c r="Q48" s="165"/>
      <c r="R48" s="492"/>
      <c r="S48" s="78"/>
      <c r="T48" s="232"/>
      <c r="U48" s="232"/>
      <c r="V48" s="232"/>
    </row>
    <row r="49" spans="1:22" ht="15" customHeight="1">
      <c r="A49" s="493" t="s">
        <v>238</v>
      </c>
      <c r="B49" s="139"/>
      <c r="C49" s="140"/>
      <c r="D49" s="141"/>
      <c r="E49" s="140"/>
      <c r="F49" s="141"/>
      <c r="G49" s="140"/>
      <c r="H49" s="141"/>
      <c r="I49" s="140"/>
      <c r="J49" s="141"/>
      <c r="K49" s="166"/>
      <c r="L49" s="141"/>
      <c r="M49" s="140"/>
      <c r="N49" s="141"/>
      <c r="O49" s="94"/>
      <c r="P49" s="167"/>
      <c r="Q49" s="167"/>
      <c r="R49" s="141"/>
      <c r="S49" s="78"/>
      <c r="T49" s="232"/>
      <c r="U49" s="232"/>
      <c r="V49" s="232"/>
    </row>
    <row r="50" spans="1:22" ht="15" customHeight="1">
      <c r="A50" s="494" t="s">
        <v>54</v>
      </c>
      <c r="B50" s="368">
        <f>SUM(B38:B40)</f>
        <v>1098538.8058799999</v>
      </c>
      <c r="C50" s="386">
        <f>SUM(C38:C40)</f>
        <v>4430454.6113099996</v>
      </c>
      <c r="D50" s="368">
        <f t="shared" ref="D50:J50" si="14">SUM(D38:D40)</f>
        <v>834915.21068999986</v>
      </c>
      <c r="E50" s="386">
        <f t="shared" si="14"/>
        <v>1367233.3043800001</v>
      </c>
      <c r="F50" s="368">
        <f t="shared" si="14"/>
        <v>1342947.1523899999</v>
      </c>
      <c r="G50" s="386">
        <f t="shared" si="14"/>
        <v>3381293.69643</v>
      </c>
      <c r="H50" s="368">
        <f t="shared" si="14"/>
        <v>1857899.6448800005</v>
      </c>
      <c r="I50" s="386">
        <f t="shared" si="14"/>
        <v>1453408.71954</v>
      </c>
      <c r="J50" s="368">
        <f t="shared" si="14"/>
        <v>1477285.0537499997</v>
      </c>
      <c r="K50" s="386">
        <f>SUM(K38:K40)</f>
        <v>3599760.1348820198</v>
      </c>
      <c r="L50" s="368">
        <f t="shared" ref="L50:R50" si="15">SUM(L38:L40)</f>
        <v>4053779.6152250008</v>
      </c>
      <c r="M50" s="386">
        <f t="shared" si="15"/>
        <v>4765089.5642799996</v>
      </c>
      <c r="N50" s="368">
        <f t="shared" si="15"/>
        <v>1338155.5591700003</v>
      </c>
      <c r="O50" s="473">
        <f t="shared" si="15"/>
        <v>1678566.6906300003</v>
      </c>
      <c r="P50" s="400">
        <f t="shared" si="15"/>
        <v>32679327.763437022</v>
      </c>
      <c r="Q50" s="400">
        <f t="shared" si="15"/>
        <v>505877.18355658895</v>
      </c>
      <c r="R50" s="495">
        <f t="shared" si="15"/>
        <v>33185204.946993612</v>
      </c>
    </row>
    <row r="51" spans="1:22" ht="15" customHeight="1">
      <c r="A51" s="496" t="s">
        <v>63</v>
      </c>
      <c r="B51" s="369">
        <f>SUM(B41:B43)</f>
        <v>0</v>
      </c>
      <c r="C51" s="387">
        <f>SUM(C41:C43)</f>
        <v>0</v>
      </c>
      <c r="D51" s="369">
        <f t="shared" ref="D51:J51" si="16">SUM(D41:D43)</f>
        <v>0</v>
      </c>
      <c r="E51" s="387">
        <f t="shared" si="16"/>
        <v>0</v>
      </c>
      <c r="F51" s="369">
        <f t="shared" si="16"/>
        <v>0</v>
      </c>
      <c r="G51" s="387">
        <f t="shared" si="16"/>
        <v>0</v>
      </c>
      <c r="H51" s="369">
        <f t="shared" si="16"/>
        <v>0</v>
      </c>
      <c r="I51" s="387">
        <f t="shared" si="16"/>
        <v>0</v>
      </c>
      <c r="J51" s="369">
        <f t="shared" si="16"/>
        <v>0</v>
      </c>
      <c r="K51" s="387">
        <f>SUM(K41:K43)</f>
        <v>0</v>
      </c>
      <c r="L51" s="369">
        <f t="shared" ref="L51:R51" si="17">SUM(L41:L43)</f>
        <v>0</v>
      </c>
      <c r="M51" s="387">
        <f t="shared" si="17"/>
        <v>0</v>
      </c>
      <c r="N51" s="369">
        <f t="shared" si="17"/>
        <v>0</v>
      </c>
      <c r="O51" s="369">
        <f t="shared" si="17"/>
        <v>0</v>
      </c>
      <c r="P51" s="401">
        <f t="shared" si="17"/>
        <v>0</v>
      </c>
      <c r="Q51" s="401">
        <f t="shared" si="17"/>
        <v>0</v>
      </c>
      <c r="R51" s="497">
        <f t="shared" si="17"/>
        <v>0</v>
      </c>
    </row>
    <row r="52" spans="1:22" ht="15" customHeight="1">
      <c r="A52" s="496" t="s">
        <v>75</v>
      </c>
      <c r="B52" s="369">
        <f>SUM(B44:B46)</f>
        <v>0</v>
      </c>
      <c r="C52" s="387">
        <f>SUM(C44:C46)</f>
        <v>0</v>
      </c>
      <c r="D52" s="369">
        <f t="shared" ref="D52:J52" si="18">SUM(D44:D46)</f>
        <v>0</v>
      </c>
      <c r="E52" s="387">
        <f t="shared" si="18"/>
        <v>0</v>
      </c>
      <c r="F52" s="369">
        <f t="shared" si="18"/>
        <v>0</v>
      </c>
      <c r="G52" s="387">
        <f t="shared" si="18"/>
        <v>0</v>
      </c>
      <c r="H52" s="369">
        <f t="shared" si="18"/>
        <v>0</v>
      </c>
      <c r="I52" s="387">
        <f t="shared" si="18"/>
        <v>0</v>
      </c>
      <c r="J52" s="369">
        <f t="shared" si="18"/>
        <v>0</v>
      </c>
      <c r="K52" s="387">
        <f>SUM(K44:K46)</f>
        <v>0</v>
      </c>
      <c r="L52" s="369">
        <f t="shared" ref="L52:R52" si="19">SUM(L44:L46)</f>
        <v>0</v>
      </c>
      <c r="M52" s="387">
        <f t="shared" si="19"/>
        <v>0</v>
      </c>
      <c r="N52" s="369">
        <f t="shared" si="19"/>
        <v>0</v>
      </c>
      <c r="O52" s="369">
        <f t="shared" si="19"/>
        <v>0</v>
      </c>
      <c r="P52" s="401">
        <f t="shared" si="19"/>
        <v>0</v>
      </c>
      <c r="Q52" s="401">
        <f t="shared" si="19"/>
        <v>0</v>
      </c>
      <c r="R52" s="497">
        <f t="shared" si="19"/>
        <v>0</v>
      </c>
    </row>
    <row r="53" spans="1:22" ht="15" customHeight="1">
      <c r="A53" s="498" t="s">
        <v>64</v>
      </c>
      <c r="B53" s="388">
        <f>SUM(B47:B49)</f>
        <v>0</v>
      </c>
      <c r="C53" s="389">
        <f>SUM(C47:C49)</f>
        <v>0</v>
      </c>
      <c r="D53" s="388">
        <f t="shared" ref="D53:J53" si="20">SUM(D47:D49)</f>
        <v>0</v>
      </c>
      <c r="E53" s="389">
        <f t="shared" si="20"/>
        <v>0</v>
      </c>
      <c r="F53" s="388">
        <f t="shared" si="20"/>
        <v>0</v>
      </c>
      <c r="G53" s="389">
        <f t="shared" si="20"/>
        <v>0</v>
      </c>
      <c r="H53" s="388">
        <f t="shared" si="20"/>
        <v>0</v>
      </c>
      <c r="I53" s="389">
        <f t="shared" si="20"/>
        <v>0</v>
      </c>
      <c r="J53" s="388">
        <f t="shared" si="20"/>
        <v>0</v>
      </c>
      <c r="K53" s="389">
        <f>SUM(K47:K49)</f>
        <v>0</v>
      </c>
      <c r="L53" s="388">
        <f t="shared" ref="L53:R53" si="21">SUM(L47:L49)</f>
        <v>0</v>
      </c>
      <c r="M53" s="389">
        <f t="shared" si="21"/>
        <v>0</v>
      </c>
      <c r="N53" s="388">
        <f t="shared" si="21"/>
        <v>0</v>
      </c>
      <c r="O53" s="370">
        <f t="shared" si="21"/>
        <v>0</v>
      </c>
      <c r="P53" s="402">
        <f t="shared" si="21"/>
        <v>0</v>
      </c>
      <c r="Q53" s="402">
        <f t="shared" si="21"/>
        <v>0</v>
      </c>
      <c r="R53" s="388">
        <f t="shared" si="21"/>
        <v>0</v>
      </c>
    </row>
    <row r="54" spans="1:22" ht="15" customHeight="1">
      <c r="A54" s="489" t="s">
        <v>65</v>
      </c>
      <c r="B54" s="90">
        <f>SUM(B38:B43)</f>
        <v>1098538.8058799999</v>
      </c>
      <c r="C54" s="134">
        <f>SUM(C38:C43)</f>
        <v>4430454.6113099996</v>
      </c>
      <c r="D54" s="90">
        <f t="shared" ref="D54:J54" si="22">SUM(D38:D43)</f>
        <v>834915.21068999986</v>
      </c>
      <c r="E54" s="134">
        <f t="shared" si="22"/>
        <v>1367233.3043800001</v>
      </c>
      <c r="F54" s="90">
        <f t="shared" si="22"/>
        <v>1342947.1523899999</v>
      </c>
      <c r="G54" s="134">
        <f t="shared" si="22"/>
        <v>3381293.69643</v>
      </c>
      <c r="H54" s="90">
        <f t="shared" si="22"/>
        <v>1857899.6448800005</v>
      </c>
      <c r="I54" s="134">
        <f t="shared" si="22"/>
        <v>1453408.71954</v>
      </c>
      <c r="J54" s="90">
        <f t="shared" si="22"/>
        <v>1477285.0537499997</v>
      </c>
      <c r="K54" s="134">
        <f>SUM(K38:K43)</f>
        <v>3599760.1348820198</v>
      </c>
      <c r="L54" s="90">
        <f t="shared" ref="L54:R54" si="23">SUM(L38:L43)</f>
        <v>4053779.6152250008</v>
      </c>
      <c r="M54" s="134">
        <f t="shared" si="23"/>
        <v>4765089.5642799996</v>
      </c>
      <c r="N54" s="90">
        <f t="shared" si="23"/>
        <v>1338155.5591700003</v>
      </c>
      <c r="O54" s="476">
        <f t="shared" si="23"/>
        <v>1678566.6906300003</v>
      </c>
      <c r="P54" s="160">
        <f t="shared" si="23"/>
        <v>32679327.763437022</v>
      </c>
      <c r="Q54" s="160">
        <f t="shared" si="23"/>
        <v>505877.18355658895</v>
      </c>
      <c r="R54" s="499">
        <f t="shared" si="23"/>
        <v>33185204.946993612</v>
      </c>
    </row>
    <row r="55" spans="1:22" ht="15" customHeight="1">
      <c r="A55" s="493" t="s">
        <v>66</v>
      </c>
      <c r="B55" s="135">
        <f>SUM(B44:B49)</f>
        <v>0</v>
      </c>
      <c r="C55" s="136">
        <f>SUM(C44:C49)</f>
        <v>0</v>
      </c>
      <c r="D55" s="135">
        <f t="shared" ref="D55:J55" si="24">SUM(D44:D49)</f>
        <v>0</v>
      </c>
      <c r="E55" s="136">
        <f t="shared" si="24"/>
        <v>0</v>
      </c>
      <c r="F55" s="135">
        <f t="shared" si="24"/>
        <v>0</v>
      </c>
      <c r="G55" s="136">
        <f t="shared" si="24"/>
        <v>0</v>
      </c>
      <c r="H55" s="135">
        <f t="shared" si="24"/>
        <v>0</v>
      </c>
      <c r="I55" s="136">
        <f t="shared" si="24"/>
        <v>0</v>
      </c>
      <c r="J55" s="135">
        <f t="shared" si="24"/>
        <v>0</v>
      </c>
      <c r="K55" s="136">
        <f>SUM(K44:K49)</f>
        <v>0</v>
      </c>
      <c r="L55" s="135">
        <f t="shared" ref="L55:R55" si="25">SUM(L44:L49)</f>
        <v>0</v>
      </c>
      <c r="M55" s="136">
        <f t="shared" si="25"/>
        <v>0</v>
      </c>
      <c r="N55" s="135">
        <f t="shared" si="25"/>
        <v>0</v>
      </c>
      <c r="O55" s="91">
        <f t="shared" si="25"/>
        <v>0</v>
      </c>
      <c r="P55" s="161">
        <f t="shared" si="25"/>
        <v>0</v>
      </c>
      <c r="Q55" s="161">
        <f t="shared" si="25"/>
        <v>0</v>
      </c>
      <c r="R55" s="135">
        <f t="shared" si="25"/>
        <v>0</v>
      </c>
    </row>
    <row r="56" spans="1:22" ht="15" customHeight="1">
      <c r="A56" s="500" t="s">
        <v>239</v>
      </c>
      <c r="B56" s="390">
        <f>SUM(B38:B49)</f>
        <v>1098538.8058799999</v>
      </c>
      <c r="C56" s="391">
        <f>SUM(C38:C49)</f>
        <v>4430454.6113099996</v>
      </c>
      <c r="D56" s="390">
        <f t="shared" ref="D56:J56" si="26">SUM(D38:D49)</f>
        <v>834915.21068999986</v>
      </c>
      <c r="E56" s="391">
        <f t="shared" si="26"/>
        <v>1367233.3043800001</v>
      </c>
      <c r="F56" s="390">
        <f t="shared" si="26"/>
        <v>1342947.1523899999</v>
      </c>
      <c r="G56" s="391">
        <f t="shared" si="26"/>
        <v>3381293.69643</v>
      </c>
      <c r="H56" s="390">
        <f t="shared" si="26"/>
        <v>1857899.6448800005</v>
      </c>
      <c r="I56" s="391">
        <f t="shared" si="26"/>
        <v>1453408.71954</v>
      </c>
      <c r="J56" s="390">
        <f t="shared" si="26"/>
        <v>1477285.0537499997</v>
      </c>
      <c r="K56" s="391">
        <f>SUM(K38:K49)</f>
        <v>3599760.1348820198</v>
      </c>
      <c r="L56" s="390">
        <f t="shared" ref="L56:R56" si="27">SUM(L38:L49)</f>
        <v>4053779.6152250008</v>
      </c>
      <c r="M56" s="391">
        <f t="shared" si="27"/>
        <v>4765089.5642799996</v>
      </c>
      <c r="N56" s="390">
        <f t="shared" si="27"/>
        <v>1338155.5591700003</v>
      </c>
      <c r="O56" s="371">
        <f t="shared" si="27"/>
        <v>1678566.6906300003</v>
      </c>
      <c r="P56" s="403">
        <f t="shared" si="27"/>
        <v>32679327.763437022</v>
      </c>
      <c r="Q56" s="403">
        <f t="shared" si="27"/>
        <v>505877.18355658895</v>
      </c>
      <c r="R56" s="390">
        <f t="shared" si="27"/>
        <v>33185204.946993612</v>
      </c>
    </row>
    <row r="57" spans="1:22" ht="12" customHeight="1">
      <c r="E57" s="89"/>
      <c r="F57" s="89"/>
      <c r="G57" s="89"/>
      <c r="L57" s="89"/>
      <c r="M57" s="89"/>
      <c r="N57" s="89"/>
    </row>
    <row r="58" spans="1:22" ht="12" customHeight="1">
      <c r="E58" s="89"/>
      <c r="F58" s="89"/>
      <c r="G58" s="89"/>
      <c r="L58" s="89"/>
      <c r="M58" s="89"/>
      <c r="N58" s="89"/>
    </row>
    <row r="59" spans="1:22" ht="12" customHeight="1">
      <c r="E59" s="89"/>
      <c r="F59" s="89"/>
      <c r="G59" s="89"/>
      <c r="L59" s="89"/>
      <c r="M59" s="89"/>
      <c r="N59" s="89"/>
    </row>
    <row r="60" spans="1:22" ht="12" customHeight="1">
      <c r="E60" s="89"/>
      <c r="F60" s="89"/>
      <c r="G60" s="89"/>
      <c r="L60" s="89"/>
      <c r="M60" s="89"/>
      <c r="N60" s="89"/>
    </row>
    <row r="61" spans="1:22" ht="12" customHeight="1"/>
    <row r="62" spans="1:22" ht="12" customHeight="1"/>
    <row r="63" spans="1:22" ht="12" customHeight="1"/>
    <row r="64" spans="1:22" ht="12" customHeight="1"/>
    <row r="65" ht="12" customHeight="1"/>
  </sheetData>
  <mergeCells count="6">
    <mergeCell ref="A36:R36"/>
    <mergeCell ref="A35:R35"/>
    <mergeCell ref="A1:R1"/>
    <mergeCell ref="A2:I2"/>
    <mergeCell ref="A4:R4"/>
    <mergeCell ref="A3:R3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19:R19 B51:R51" formulaRange="1"/>
  </ignoredError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9"/>
  <sheetViews>
    <sheetView showGridLines="0" zoomScaleNormal="100" zoomScaleSheetLayoutView="100" workbookViewId="0">
      <selection activeCell="A2" sqref="A2"/>
    </sheetView>
  </sheetViews>
  <sheetFormatPr defaultColWidth="9.140625" defaultRowHeight="12.75"/>
  <cols>
    <col min="1" max="1" width="6.42578125" style="168" customWidth="1"/>
    <col min="2" max="6" width="4.7109375" style="168" customWidth="1"/>
    <col min="7" max="9" width="4.85546875" style="168" customWidth="1"/>
    <col min="10" max="14" width="4.7109375" style="168" customWidth="1"/>
    <col min="15" max="15" width="3.7109375" style="168" customWidth="1"/>
    <col min="16" max="19" width="4.7109375" style="168" customWidth="1"/>
    <col min="20" max="20" width="3.7109375" style="168" customWidth="1"/>
    <col min="21" max="21" width="5" style="168" customWidth="1"/>
    <col min="22" max="16384" width="9.140625" style="168"/>
  </cols>
  <sheetData>
    <row r="1" spans="1:20" ht="18.75">
      <c r="A1" s="270" t="s">
        <v>317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</row>
    <row r="2" spans="1:20" ht="15" customHeight="1">
      <c r="E2" s="271"/>
      <c r="F2" s="271"/>
    </row>
    <row r="3" spans="1:20" ht="15" customHeight="1">
      <c r="A3" s="720" t="s">
        <v>273</v>
      </c>
      <c r="B3" s="720"/>
      <c r="C3" s="720"/>
      <c r="D3" s="720"/>
      <c r="E3" s="720"/>
      <c r="F3" s="720"/>
      <c r="G3" s="720"/>
      <c r="H3" s="720"/>
      <c r="I3" s="720"/>
      <c r="J3" s="720"/>
      <c r="K3" s="720"/>
      <c r="L3" s="720"/>
      <c r="M3" s="720"/>
      <c r="N3" s="720"/>
      <c r="O3" s="720"/>
      <c r="P3" s="720"/>
      <c r="Q3" s="720"/>
      <c r="R3" s="720"/>
      <c r="S3" s="720"/>
      <c r="T3" s="720"/>
    </row>
    <row r="4" spans="1:20" ht="15" customHeight="1">
      <c r="A4" s="256"/>
      <c r="C4" s="257"/>
      <c r="D4" s="257"/>
      <c r="E4" s="257"/>
      <c r="F4" s="257"/>
      <c r="G4" s="257"/>
      <c r="H4" s="237"/>
      <c r="I4" s="237"/>
    </row>
    <row r="5" spans="1:20" ht="15" customHeight="1">
      <c r="A5" s="256"/>
      <c r="C5" s="257"/>
      <c r="D5" s="257"/>
      <c r="E5" s="257"/>
      <c r="F5" s="257"/>
      <c r="G5" s="257"/>
      <c r="H5" s="237"/>
      <c r="I5" s="237"/>
    </row>
    <row r="6" spans="1:20" ht="15" customHeight="1">
      <c r="A6" s="256"/>
      <c r="B6" s="258"/>
      <c r="C6" s="258"/>
      <c r="D6" s="257"/>
      <c r="E6" s="257"/>
      <c r="F6" s="257"/>
      <c r="G6" s="258"/>
      <c r="H6" s="87"/>
      <c r="I6" s="237"/>
    </row>
    <row r="7" spans="1:20" ht="15" customHeight="1">
      <c r="A7" s="256"/>
      <c r="B7" s="258"/>
      <c r="C7" s="258"/>
      <c r="D7" s="257"/>
      <c r="E7" s="257"/>
      <c r="F7" s="257"/>
      <c r="G7" s="258"/>
      <c r="H7" s="87"/>
      <c r="I7" s="237"/>
    </row>
    <row r="8" spans="1:20" ht="15" customHeight="1">
      <c r="A8" s="256"/>
      <c r="B8" s="258"/>
      <c r="C8" s="258"/>
      <c r="D8" s="257"/>
      <c r="E8" s="257"/>
      <c r="F8" s="257"/>
      <c r="G8" s="258"/>
      <c r="H8" s="87"/>
      <c r="I8" s="237"/>
    </row>
    <row r="9" spans="1:20" ht="15" customHeight="1">
      <c r="A9" s="256"/>
      <c r="B9" s="257"/>
      <c r="C9" s="257"/>
      <c r="D9" s="257"/>
      <c r="E9" s="257"/>
      <c r="F9" s="257"/>
      <c r="G9" s="258"/>
      <c r="H9" s="87"/>
      <c r="I9" s="237"/>
    </row>
    <row r="10" spans="1:20" ht="15" customHeight="1">
      <c r="A10" s="256"/>
      <c r="B10" s="257"/>
      <c r="C10" s="257"/>
      <c r="D10" s="257"/>
      <c r="E10" s="257"/>
      <c r="F10" s="257"/>
      <c r="G10" s="257"/>
      <c r="H10" s="237"/>
      <c r="I10" s="237"/>
    </row>
    <row r="11" spans="1:20" ht="15" customHeight="1">
      <c r="A11" s="256"/>
      <c r="B11" s="257"/>
      <c r="C11" s="257"/>
      <c r="D11" s="257"/>
      <c r="E11" s="257"/>
      <c r="F11" s="257"/>
      <c r="G11" s="257"/>
      <c r="H11" s="237"/>
      <c r="I11" s="237"/>
    </row>
    <row r="12" spans="1:20" ht="15" customHeight="1">
      <c r="A12" s="256"/>
      <c r="B12" s="257"/>
      <c r="C12" s="257"/>
      <c r="D12" s="257"/>
      <c r="E12" s="257"/>
      <c r="F12" s="257"/>
      <c r="G12" s="257"/>
      <c r="H12" s="237"/>
      <c r="I12" s="237"/>
    </row>
    <row r="13" spans="1:20" ht="15" customHeight="1">
      <c r="A13" s="256"/>
      <c r="B13" s="257"/>
      <c r="C13" s="257"/>
      <c r="D13" s="257"/>
      <c r="E13" s="257"/>
      <c r="F13" s="257"/>
      <c r="G13" s="257"/>
      <c r="H13" s="237"/>
      <c r="I13" s="237"/>
    </row>
    <row r="14" spans="1:20" ht="15" customHeight="1">
      <c r="A14" s="256"/>
      <c r="B14" s="257"/>
      <c r="C14" s="257"/>
      <c r="D14" s="257"/>
      <c r="E14" s="257"/>
      <c r="F14" s="257"/>
      <c r="G14" s="257"/>
      <c r="H14" s="259"/>
      <c r="I14" s="259"/>
    </row>
    <row r="15" spans="1:20" ht="15" customHeight="1">
      <c r="A15" s="3"/>
      <c r="B15" s="3"/>
      <c r="C15" s="3"/>
      <c r="D15" s="3"/>
      <c r="E15" s="3"/>
      <c r="F15" s="3"/>
      <c r="G15" s="2"/>
      <c r="H15" s="260"/>
      <c r="I15" s="260"/>
    </row>
    <row r="16" spans="1:20" ht="15" customHeight="1">
      <c r="A16" s="3"/>
      <c r="B16" s="3"/>
      <c r="C16" s="3"/>
      <c r="D16" s="3"/>
      <c r="E16" s="3"/>
      <c r="F16" s="3"/>
    </row>
    <row r="17" spans="1:21" ht="15" customHeight="1">
      <c r="A17" s="3"/>
      <c r="B17" s="3"/>
      <c r="C17" s="3"/>
      <c r="D17" s="3"/>
      <c r="E17" s="3"/>
      <c r="F17" s="3"/>
    </row>
    <row r="18" spans="1:21" ht="15" customHeight="1">
      <c r="A18" s="3"/>
      <c r="B18" s="3"/>
      <c r="C18" s="3"/>
      <c r="D18" s="3"/>
      <c r="E18" s="3"/>
      <c r="F18" s="3"/>
    </row>
    <row r="19" spans="1:21" ht="15" customHeight="1">
      <c r="A19" s="3"/>
      <c r="B19" s="3"/>
      <c r="C19" s="3"/>
      <c r="D19" s="3"/>
      <c r="E19" s="3"/>
      <c r="F19" s="3"/>
    </row>
    <row r="20" spans="1:21" ht="15" customHeight="1">
      <c r="A20" s="3"/>
      <c r="B20" s="3"/>
      <c r="C20" s="3"/>
      <c r="D20" s="3"/>
      <c r="E20" s="3"/>
      <c r="F20" s="3"/>
    </row>
    <row r="21" spans="1:21" ht="12.95" customHeight="1">
      <c r="B21" s="192" t="s">
        <v>108</v>
      </c>
      <c r="C21" s="192"/>
      <c r="D21" s="192"/>
      <c r="E21" s="3"/>
      <c r="F21" s="2"/>
      <c r="G21" s="2"/>
      <c r="H21" s="2"/>
    </row>
    <row r="22" spans="1:21" ht="12.95" customHeight="1">
      <c r="B22" s="192" t="s">
        <v>100</v>
      </c>
      <c r="C22" s="192"/>
      <c r="D22" s="192"/>
      <c r="G22" s="721" t="s">
        <v>260</v>
      </c>
      <c r="H22" s="721"/>
      <c r="I22" s="721"/>
      <c r="K22" s="721" t="s">
        <v>119</v>
      </c>
      <c r="L22" s="721"/>
      <c r="M22" s="721"/>
      <c r="N22" s="721"/>
      <c r="P22" s="721" t="s">
        <v>263</v>
      </c>
      <c r="Q22" s="721"/>
      <c r="R22" s="721"/>
      <c r="S22" s="721"/>
      <c r="T22" s="721"/>
      <c r="U22" s="721"/>
    </row>
    <row r="23" spans="1:21" ht="12.95" customHeight="1">
      <c r="B23" s="192" t="s">
        <v>101</v>
      </c>
      <c r="C23" s="192"/>
      <c r="D23" s="192"/>
      <c r="G23" s="721" t="s">
        <v>261</v>
      </c>
      <c r="H23" s="721"/>
      <c r="I23" s="721"/>
      <c r="K23" s="722" t="s">
        <v>118</v>
      </c>
      <c r="L23" s="722"/>
      <c r="M23" s="722"/>
      <c r="N23" s="722"/>
      <c r="P23" s="721" t="s">
        <v>264</v>
      </c>
      <c r="Q23" s="721"/>
      <c r="R23" s="721"/>
      <c r="S23" s="721"/>
      <c r="T23" s="721"/>
      <c r="U23" s="721"/>
    </row>
    <row r="24" spans="1:21" ht="12.95" customHeight="1">
      <c r="B24" s="192" t="s">
        <v>102</v>
      </c>
      <c r="C24" s="192"/>
      <c r="D24" s="192"/>
      <c r="G24" s="721" t="s">
        <v>262</v>
      </c>
      <c r="H24" s="721"/>
      <c r="I24" s="721"/>
      <c r="K24" s="722"/>
      <c r="L24" s="722"/>
      <c r="M24" s="722"/>
      <c r="N24" s="722"/>
      <c r="P24" s="722" t="s">
        <v>265</v>
      </c>
      <c r="Q24" s="722"/>
      <c r="R24" s="722"/>
      <c r="S24" s="722"/>
      <c r="T24" s="722"/>
      <c r="U24" s="722"/>
    </row>
    <row r="25" spans="1:21" ht="15" customHeight="1">
      <c r="A25" s="3"/>
      <c r="B25" s="3"/>
      <c r="C25" s="3"/>
      <c r="D25" s="3"/>
      <c r="E25" s="3"/>
      <c r="F25" s="3"/>
      <c r="H25" s="261"/>
      <c r="I25" s="261"/>
      <c r="P25" s="722"/>
      <c r="Q25" s="722"/>
      <c r="R25" s="722"/>
      <c r="S25" s="722"/>
      <c r="T25" s="722"/>
      <c r="U25" s="722"/>
    </row>
    <row r="26" spans="1:21" ht="15" customHeight="1">
      <c r="A26" s="723"/>
      <c r="B26" s="723"/>
      <c r="C26" s="723"/>
      <c r="D26" s="723"/>
      <c r="E26" s="723"/>
      <c r="F26" s="723"/>
      <c r="G26" s="723"/>
      <c r="H26" s="723"/>
      <c r="I26" s="723"/>
      <c r="J26" s="723"/>
      <c r="K26" s="723"/>
      <c r="L26" s="723"/>
      <c r="M26" s="723"/>
      <c r="N26" s="723"/>
      <c r="O26" s="723"/>
      <c r="P26" s="723"/>
      <c r="Q26" s="723"/>
      <c r="R26" s="723"/>
      <c r="S26" s="723"/>
      <c r="T26" s="723"/>
    </row>
    <row r="27" spans="1:21" ht="15" customHeight="1">
      <c r="A27" s="724" t="s">
        <v>274</v>
      </c>
      <c r="B27" s="724"/>
      <c r="C27" s="724"/>
      <c r="D27" s="724"/>
      <c r="E27" s="724"/>
      <c r="F27" s="724"/>
      <c r="G27" s="724"/>
      <c r="H27" s="724"/>
      <c r="I27" s="724"/>
      <c r="J27" s="724"/>
      <c r="K27" s="724"/>
      <c r="L27" s="724"/>
      <c r="M27" s="724"/>
      <c r="N27" s="724"/>
      <c r="O27" s="724"/>
      <c r="P27" s="724"/>
      <c r="Q27" s="724"/>
      <c r="R27" s="724"/>
      <c r="S27" s="724"/>
      <c r="T27" s="724"/>
    </row>
    <row r="28" spans="1:21" ht="15" customHeight="1">
      <c r="A28" s="172"/>
      <c r="B28" s="172"/>
      <c r="C28" s="262"/>
      <c r="D28" s="262"/>
      <c r="E28" s="262"/>
      <c r="F28" s="262"/>
      <c r="G28" s="263"/>
      <c r="H28" s="264"/>
      <c r="I28" s="264"/>
      <c r="J28" s="179"/>
    </row>
    <row r="29" spans="1:21" ht="15" customHeight="1" thickBot="1">
      <c r="B29" s="725" t="s">
        <v>218</v>
      </c>
      <c r="C29" s="725"/>
      <c r="D29" s="725"/>
      <c r="E29" s="725"/>
      <c r="F29" s="189"/>
      <c r="G29" s="190"/>
      <c r="K29" s="188"/>
      <c r="P29" s="725" t="s">
        <v>219</v>
      </c>
      <c r="Q29" s="725"/>
      <c r="R29" s="725"/>
      <c r="S29" s="725"/>
    </row>
    <row r="30" spans="1:21" ht="15" customHeight="1" thickBot="1">
      <c r="B30" s="725"/>
      <c r="C30" s="725"/>
      <c r="D30" s="725"/>
      <c r="E30" s="725"/>
      <c r="F30" s="203"/>
      <c r="G30" s="203"/>
      <c r="I30" s="726" t="s">
        <v>118</v>
      </c>
      <c r="J30" s="727"/>
      <c r="K30" s="727"/>
      <c r="L30" s="728"/>
      <c r="P30" s="725"/>
      <c r="Q30" s="725"/>
      <c r="R30" s="725"/>
      <c r="S30" s="725"/>
    </row>
    <row r="31" spans="1:21" ht="15" customHeight="1">
      <c r="A31" s="191"/>
      <c r="B31" s="725"/>
      <c r="C31" s="725"/>
      <c r="D31" s="725"/>
      <c r="E31" s="725"/>
      <c r="F31" s="172"/>
      <c r="G31" s="172"/>
      <c r="H31" s="172"/>
      <c r="I31" s="187"/>
      <c r="J31" s="188"/>
      <c r="K31" s="188"/>
      <c r="L31" s="187"/>
      <c r="P31" s="725"/>
      <c r="Q31" s="725"/>
      <c r="R31" s="725"/>
      <c r="S31" s="725"/>
    </row>
    <row r="32" spans="1:21" ht="15" customHeight="1">
      <c r="A32" s="717"/>
      <c r="B32" s="717"/>
      <c r="C32" s="184"/>
      <c r="D32" s="184"/>
      <c r="E32" s="718"/>
      <c r="F32" s="719"/>
      <c r="G32" s="87"/>
      <c r="H32" s="171"/>
      <c r="I32" s="185"/>
      <c r="J32" s="179"/>
    </row>
    <row r="33" spans="1:20" ht="15" customHeight="1">
      <c r="C33" s="186"/>
      <c r="D33" s="171"/>
      <c r="E33" s="719"/>
      <c r="F33" s="719"/>
      <c r="G33" s="203"/>
      <c r="H33" s="185"/>
      <c r="I33" s="185"/>
      <c r="J33" s="179"/>
    </row>
    <row r="34" spans="1:20" ht="15" customHeight="1">
      <c r="B34" s="729" t="s">
        <v>52</v>
      </c>
      <c r="C34" s="729"/>
      <c r="D34" s="729"/>
      <c r="E34" s="729"/>
      <c r="F34" s="203"/>
      <c r="G34" s="182"/>
      <c r="H34" s="182"/>
      <c r="I34" s="171"/>
      <c r="J34" s="171"/>
    </row>
    <row r="35" spans="1:20" ht="15" customHeight="1">
      <c r="A35" s="169"/>
      <c r="B35" s="729"/>
      <c r="C35" s="729"/>
      <c r="D35" s="729"/>
      <c r="E35" s="729"/>
      <c r="F35" s="183"/>
      <c r="G35" s="183"/>
      <c r="I35" s="730" t="s">
        <v>119</v>
      </c>
      <c r="J35" s="731"/>
      <c r="K35" s="731"/>
      <c r="L35" s="732"/>
    </row>
    <row r="36" spans="1:20" ht="15" customHeight="1">
      <c r="A36" s="172"/>
      <c r="B36" s="729"/>
      <c r="C36" s="729"/>
      <c r="D36" s="729"/>
      <c r="E36" s="729"/>
      <c r="F36" s="171"/>
      <c r="G36" s="171"/>
      <c r="I36" s="733" t="s">
        <v>120</v>
      </c>
      <c r="J36" s="725"/>
      <c r="K36" s="725"/>
      <c r="L36" s="734"/>
    </row>
    <row r="37" spans="1:20" ht="15" customHeight="1">
      <c r="C37" s="181"/>
      <c r="D37" s="171"/>
      <c r="E37" s="171"/>
      <c r="F37" s="171"/>
      <c r="G37" s="171"/>
      <c r="I37" s="733"/>
      <c r="J37" s="725"/>
      <c r="K37" s="725"/>
      <c r="L37" s="734"/>
      <c r="P37" s="725" t="s">
        <v>113</v>
      </c>
      <c r="Q37" s="725"/>
      <c r="R37" s="725"/>
      <c r="S37" s="725"/>
    </row>
    <row r="38" spans="1:20" ht="15" customHeight="1">
      <c r="B38" s="729" t="s">
        <v>53</v>
      </c>
      <c r="C38" s="729"/>
      <c r="D38" s="729"/>
      <c r="E38" s="729"/>
      <c r="F38" s="171"/>
      <c r="G38" s="171"/>
      <c r="I38" s="735"/>
      <c r="J38" s="736"/>
      <c r="K38" s="736"/>
      <c r="L38" s="737"/>
      <c r="P38" s="725"/>
      <c r="Q38" s="725"/>
      <c r="R38" s="725"/>
      <c r="S38" s="725"/>
    </row>
    <row r="39" spans="1:20" ht="15" customHeight="1">
      <c r="A39" s="169"/>
      <c r="B39" s="729"/>
      <c r="C39" s="729"/>
      <c r="D39" s="729"/>
      <c r="E39" s="729"/>
      <c r="F39" s="180"/>
      <c r="G39" s="171"/>
      <c r="J39" s="179"/>
      <c r="R39" s="171"/>
      <c r="S39" s="171"/>
    </row>
    <row r="40" spans="1:20" ht="15" customHeight="1">
      <c r="A40" s="169"/>
      <c r="B40" s="729"/>
      <c r="C40" s="729"/>
      <c r="D40" s="729"/>
      <c r="E40" s="729"/>
      <c r="F40" s="171"/>
      <c r="G40" s="174"/>
      <c r="J40" s="171"/>
      <c r="O40" s="272"/>
      <c r="P40" s="272"/>
      <c r="Q40" s="272"/>
      <c r="R40" s="273"/>
      <c r="S40" s="273"/>
      <c r="T40" s="272"/>
    </row>
    <row r="41" spans="1:20" ht="15" customHeight="1">
      <c r="A41" s="169"/>
      <c r="B41" s="204"/>
      <c r="C41" s="204"/>
      <c r="D41" s="204"/>
      <c r="E41" s="204"/>
      <c r="F41" s="171"/>
      <c r="G41" s="174"/>
      <c r="J41" s="171"/>
      <c r="O41" s="272"/>
      <c r="P41" s="756" t="s">
        <v>116</v>
      </c>
      <c r="Q41" s="756"/>
      <c r="R41" s="756"/>
      <c r="S41" s="756"/>
      <c r="T41" s="741" t="s">
        <v>23</v>
      </c>
    </row>
    <row r="42" spans="1:20" ht="15" customHeight="1">
      <c r="A42" s="717"/>
      <c r="B42" s="717"/>
      <c r="C42" s="178"/>
      <c r="D42" s="171"/>
      <c r="E42" s="171"/>
      <c r="F42" s="171"/>
      <c r="G42" s="174"/>
      <c r="J42" s="179"/>
      <c r="O42" s="272"/>
      <c r="P42" s="725" t="s">
        <v>121</v>
      </c>
      <c r="Q42" s="725"/>
      <c r="R42" s="725"/>
      <c r="S42" s="725"/>
      <c r="T42" s="741"/>
    </row>
    <row r="43" spans="1:20" ht="15" customHeight="1">
      <c r="B43" s="742" t="s">
        <v>122</v>
      </c>
      <c r="C43" s="742"/>
      <c r="D43" s="742"/>
      <c r="E43" s="742"/>
      <c r="F43" s="171"/>
      <c r="G43" s="171"/>
      <c r="O43" s="272"/>
      <c r="P43" s="725"/>
      <c r="Q43" s="725"/>
      <c r="R43" s="725"/>
      <c r="S43" s="725"/>
      <c r="T43" s="741"/>
    </row>
    <row r="44" spans="1:20" ht="15" customHeight="1">
      <c r="B44" s="742"/>
      <c r="C44" s="742"/>
      <c r="D44" s="742"/>
      <c r="E44" s="742"/>
      <c r="F44" s="203"/>
      <c r="G44" s="203"/>
      <c r="I44" s="743" t="s">
        <v>123</v>
      </c>
      <c r="J44" s="744"/>
      <c r="K44" s="744"/>
      <c r="L44" s="745"/>
      <c r="O44" s="272"/>
      <c r="P44" s="746" t="s">
        <v>221</v>
      </c>
      <c r="Q44" s="746"/>
      <c r="R44" s="746"/>
      <c r="S44" s="746"/>
      <c r="T44" s="741"/>
    </row>
    <row r="45" spans="1:20" ht="15" customHeight="1" thickBot="1">
      <c r="A45" s="177"/>
      <c r="F45" s="171"/>
      <c r="G45" s="171"/>
      <c r="I45" s="747" t="s">
        <v>316</v>
      </c>
      <c r="J45" s="748"/>
      <c r="K45" s="748"/>
      <c r="L45" s="749"/>
      <c r="O45" s="272"/>
      <c r="P45" s="746"/>
      <c r="Q45" s="746"/>
      <c r="R45" s="746"/>
      <c r="S45" s="746"/>
      <c r="T45" s="741"/>
    </row>
    <row r="46" spans="1:20" ht="15" customHeight="1" thickBot="1">
      <c r="A46" s="177"/>
      <c r="B46" s="177"/>
      <c r="C46" s="753" t="s">
        <v>124</v>
      </c>
      <c r="D46" s="754"/>
      <c r="E46" s="754"/>
      <c r="F46" s="755"/>
      <c r="I46" s="747"/>
      <c r="J46" s="748"/>
      <c r="K46" s="748"/>
      <c r="L46" s="749"/>
      <c r="O46" s="272"/>
      <c r="P46" s="748" t="s">
        <v>220</v>
      </c>
      <c r="Q46" s="748"/>
      <c r="R46" s="748"/>
      <c r="S46" s="748"/>
      <c r="T46" s="741"/>
    </row>
    <row r="47" spans="1:20" ht="15" customHeight="1">
      <c r="F47" s="171"/>
      <c r="G47" s="171"/>
      <c r="I47" s="750"/>
      <c r="J47" s="751"/>
      <c r="K47" s="751"/>
      <c r="L47" s="752"/>
      <c r="O47" s="272"/>
      <c r="P47" s="748"/>
      <c r="Q47" s="748"/>
      <c r="R47" s="748"/>
      <c r="S47" s="748"/>
      <c r="T47" s="741"/>
    </row>
    <row r="48" spans="1:20" ht="15" customHeight="1">
      <c r="B48" s="742" t="s">
        <v>125</v>
      </c>
      <c r="C48" s="742"/>
      <c r="D48" s="742"/>
      <c r="E48" s="742"/>
      <c r="G48" s="174"/>
      <c r="J48" s="175"/>
      <c r="O48" s="272"/>
      <c r="P48" s="748"/>
      <c r="Q48" s="748"/>
      <c r="R48" s="748"/>
      <c r="S48" s="748"/>
      <c r="T48" s="741"/>
    </row>
    <row r="49" spans="1:20" ht="15" customHeight="1">
      <c r="A49" s="176"/>
      <c r="B49" s="742"/>
      <c r="C49" s="742"/>
      <c r="D49" s="742"/>
      <c r="E49" s="742"/>
      <c r="G49" s="174"/>
      <c r="J49" s="175"/>
      <c r="O49" s="272"/>
      <c r="P49" s="748"/>
      <c r="Q49" s="748"/>
      <c r="R49" s="748"/>
      <c r="S49" s="748"/>
      <c r="T49" s="741"/>
    </row>
    <row r="50" spans="1:20" ht="15" customHeight="1">
      <c r="A50" s="169"/>
      <c r="B50" s="169"/>
      <c r="D50" s="170"/>
      <c r="E50" s="171"/>
      <c r="F50" s="171"/>
      <c r="G50" s="172"/>
      <c r="H50" s="2"/>
      <c r="I50" s="738" t="s">
        <v>126</v>
      </c>
      <c r="J50" s="738"/>
      <c r="K50" s="738"/>
      <c r="L50" s="738"/>
      <c r="O50" s="272"/>
      <c r="P50" s="739" t="s">
        <v>127</v>
      </c>
      <c r="Q50" s="739"/>
      <c r="R50" s="739"/>
      <c r="S50" s="739"/>
      <c r="T50" s="741"/>
    </row>
    <row r="51" spans="1:20" ht="15" customHeight="1">
      <c r="A51" s="169"/>
      <c r="B51" s="169"/>
      <c r="D51" s="171"/>
      <c r="E51" s="171"/>
      <c r="F51" s="171"/>
      <c r="G51" s="171"/>
      <c r="H51" s="173"/>
      <c r="I51" s="738"/>
      <c r="J51" s="738"/>
      <c r="K51" s="738"/>
      <c r="L51" s="738"/>
      <c r="O51" s="272"/>
      <c r="P51" s="739"/>
      <c r="Q51" s="739"/>
      <c r="R51" s="739"/>
      <c r="S51" s="739"/>
      <c r="T51" s="741"/>
    </row>
    <row r="52" spans="1:20" ht="15" customHeight="1">
      <c r="B52" s="740" t="s">
        <v>128</v>
      </c>
      <c r="C52" s="740"/>
      <c r="D52" s="740"/>
      <c r="E52" s="740"/>
      <c r="O52" s="272"/>
      <c r="P52" s="740" t="s">
        <v>69</v>
      </c>
      <c r="Q52" s="740"/>
      <c r="R52" s="740"/>
      <c r="S52" s="740"/>
      <c r="T52" s="741"/>
    </row>
    <row r="53" spans="1:20" ht="15" customHeight="1">
      <c r="B53" s="740"/>
      <c r="C53" s="740"/>
      <c r="D53" s="740"/>
      <c r="E53" s="740"/>
      <c r="O53" s="272"/>
      <c r="P53" s="740"/>
      <c r="Q53" s="740"/>
      <c r="R53" s="740"/>
      <c r="S53" s="740"/>
      <c r="T53" s="741"/>
    </row>
    <row r="54" spans="1:20" ht="15" customHeight="1">
      <c r="O54" s="272"/>
      <c r="P54" s="272"/>
      <c r="Q54" s="272"/>
      <c r="R54" s="272"/>
      <c r="S54" s="272"/>
      <c r="T54" s="272"/>
    </row>
    <row r="55" spans="1:20" ht="15" customHeight="1"/>
    <row r="56" spans="1:20" ht="15" customHeight="1"/>
    <row r="57" spans="1:20" ht="15" customHeight="1"/>
    <row r="58" spans="1:20" ht="15" customHeight="1"/>
    <row r="59" spans="1:20" ht="15" customHeight="1"/>
  </sheetData>
  <mergeCells count="36">
    <mergeCell ref="I50:L51"/>
    <mergeCell ref="P50:S51"/>
    <mergeCell ref="B52:E53"/>
    <mergeCell ref="P52:S53"/>
    <mergeCell ref="T41:T53"/>
    <mergeCell ref="A42:B42"/>
    <mergeCell ref="P42:S43"/>
    <mergeCell ref="B43:E44"/>
    <mergeCell ref="I44:L44"/>
    <mergeCell ref="P44:S45"/>
    <mergeCell ref="I45:L47"/>
    <mergeCell ref="C46:F46"/>
    <mergeCell ref="P46:S49"/>
    <mergeCell ref="B48:E49"/>
    <mergeCell ref="P41:S41"/>
    <mergeCell ref="B34:E36"/>
    <mergeCell ref="I35:L35"/>
    <mergeCell ref="I36:L38"/>
    <mergeCell ref="P37:S38"/>
    <mergeCell ref="B38:E40"/>
    <mergeCell ref="A32:B32"/>
    <mergeCell ref="E32:F33"/>
    <mergeCell ref="A3:T3"/>
    <mergeCell ref="G22:I22"/>
    <mergeCell ref="K22:N22"/>
    <mergeCell ref="P22:U22"/>
    <mergeCell ref="G23:I23"/>
    <mergeCell ref="K23:N24"/>
    <mergeCell ref="P23:U23"/>
    <mergeCell ref="G24:I24"/>
    <mergeCell ref="P24:U25"/>
    <mergeCell ref="A26:T26"/>
    <mergeCell ref="A27:T27"/>
    <mergeCell ref="B29:E31"/>
    <mergeCell ref="P29:S31"/>
    <mergeCell ref="I30:L30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B42"/>
  <sheetViews>
    <sheetView showGridLines="0" zoomScaleNormal="100" zoomScaleSheetLayoutView="100" workbookViewId="0"/>
  </sheetViews>
  <sheetFormatPr defaultColWidth="9.140625" defaultRowHeight="11.25"/>
  <cols>
    <col min="1" max="1" width="18.42578125" style="193" customWidth="1"/>
    <col min="2" max="2" width="81" style="221" customWidth="1"/>
    <col min="3" max="3" width="9.140625" style="87"/>
    <col min="4" max="4" width="11.7109375" style="87" customWidth="1"/>
    <col min="5" max="6" width="9.140625" style="87"/>
    <col min="7" max="7" width="11.7109375" style="87" customWidth="1"/>
    <col min="8" max="16384" width="9.140625" style="87"/>
  </cols>
  <sheetData>
    <row r="1" spans="1:2" ht="18.75">
      <c r="A1" s="26" t="s">
        <v>222</v>
      </c>
      <c r="B1" s="223"/>
    </row>
    <row r="2" spans="1:2" ht="6" customHeight="1">
      <c r="B2" s="223"/>
    </row>
    <row r="3" spans="1:2" ht="39.950000000000003" customHeight="1">
      <c r="A3" s="27" t="s">
        <v>135</v>
      </c>
      <c r="B3" s="205" t="s">
        <v>223</v>
      </c>
    </row>
    <row r="4" spans="1:2" ht="24.95" customHeight="1">
      <c r="A4" s="28" t="s">
        <v>112</v>
      </c>
      <c r="B4" s="29" t="s">
        <v>147</v>
      </c>
    </row>
    <row r="5" spans="1:2" ht="24.95" customHeight="1">
      <c r="A5" s="28" t="s">
        <v>148</v>
      </c>
      <c r="B5" s="19" t="s">
        <v>149</v>
      </c>
    </row>
    <row r="6" spans="1:2" ht="24.95" customHeight="1">
      <c r="A6" s="28" t="s">
        <v>7</v>
      </c>
      <c r="B6" s="29" t="s">
        <v>150</v>
      </c>
    </row>
    <row r="7" spans="1:2" ht="24.95" customHeight="1">
      <c r="A7" s="28" t="s">
        <v>151</v>
      </c>
      <c r="B7" s="29" t="s">
        <v>152</v>
      </c>
    </row>
    <row r="8" spans="1:2" ht="24.95" customHeight="1">
      <c r="A8" s="28" t="s">
        <v>153</v>
      </c>
      <c r="B8" s="29" t="s">
        <v>154</v>
      </c>
    </row>
    <row r="9" spans="1:2" ht="24.95" customHeight="1">
      <c r="A9" s="28" t="s">
        <v>22</v>
      </c>
      <c r="B9" s="29" t="s">
        <v>155</v>
      </c>
    </row>
    <row r="10" spans="1:2" ht="24.95" customHeight="1">
      <c r="A10" s="28" t="s">
        <v>104</v>
      </c>
      <c r="B10" s="21" t="s">
        <v>156</v>
      </c>
    </row>
    <row r="11" spans="1:2" ht="24.95" customHeight="1">
      <c r="A11" s="28" t="s">
        <v>157</v>
      </c>
      <c r="B11" s="29" t="s">
        <v>158</v>
      </c>
    </row>
    <row r="12" spans="1:2" ht="24.95" customHeight="1">
      <c r="A12" s="28" t="s">
        <v>105</v>
      </c>
      <c r="B12" s="29" t="s">
        <v>159</v>
      </c>
    </row>
    <row r="13" spans="1:2" ht="24.95" customHeight="1">
      <c r="A13" s="28" t="s">
        <v>160</v>
      </c>
      <c r="B13" s="29" t="s">
        <v>161</v>
      </c>
    </row>
    <row r="14" spans="1:2" ht="24.95" customHeight="1">
      <c r="A14" s="28" t="s">
        <v>162</v>
      </c>
      <c r="B14" s="29" t="s">
        <v>163</v>
      </c>
    </row>
    <row r="15" spans="1:2" ht="24.95" customHeight="1">
      <c r="A15" s="28" t="s">
        <v>56</v>
      </c>
      <c r="B15" s="29" t="s">
        <v>164</v>
      </c>
    </row>
    <row r="16" spans="1:2" ht="24.95" customHeight="1">
      <c r="A16" s="28" t="s">
        <v>6</v>
      </c>
      <c r="B16" s="29" t="s">
        <v>165</v>
      </c>
    </row>
    <row r="17" spans="1:2" ht="24.95" customHeight="1">
      <c r="A17" s="28" t="s">
        <v>77</v>
      </c>
      <c r="B17" s="29" t="s">
        <v>166</v>
      </c>
    </row>
    <row r="18" spans="1:2" ht="24.95" customHeight="1">
      <c r="A18" s="28" t="s">
        <v>167</v>
      </c>
      <c r="B18" s="29" t="s">
        <v>168</v>
      </c>
    </row>
    <row r="19" spans="1:2" ht="24.95" customHeight="1">
      <c r="A19" s="28" t="s">
        <v>169</v>
      </c>
      <c r="B19" s="20" t="s">
        <v>170</v>
      </c>
    </row>
    <row r="20" spans="1:2" ht="24.95" customHeight="1">
      <c r="A20" s="27" t="s">
        <v>171</v>
      </c>
      <c r="B20" s="20" t="s">
        <v>172</v>
      </c>
    </row>
    <row r="21" spans="1:2" ht="24.75" customHeight="1">
      <c r="A21" s="28" t="s">
        <v>173</v>
      </c>
      <c r="B21" s="19" t="s">
        <v>174</v>
      </c>
    </row>
    <row r="22" spans="1:2" ht="24.95" customHeight="1">
      <c r="A22" s="28" t="s">
        <v>36</v>
      </c>
      <c r="B22" s="22" t="s">
        <v>175</v>
      </c>
    </row>
    <row r="23" spans="1:2" ht="24.95" customHeight="1">
      <c r="A23" s="28" t="s">
        <v>176</v>
      </c>
      <c r="B23" s="20" t="s">
        <v>177</v>
      </c>
    </row>
    <row r="24" spans="1:2" ht="24.95" customHeight="1">
      <c r="A24" s="28" t="s">
        <v>178</v>
      </c>
      <c r="B24" s="29" t="s">
        <v>179</v>
      </c>
    </row>
    <row r="25" spans="1:2" ht="24.95" customHeight="1">
      <c r="A25" s="28" t="s">
        <v>208</v>
      </c>
      <c r="B25" s="29" t="s">
        <v>209</v>
      </c>
    </row>
    <row r="26" spans="1:2" ht="24.75" customHeight="1">
      <c r="A26" s="28" t="s">
        <v>180</v>
      </c>
      <c r="B26" s="29" t="s">
        <v>181</v>
      </c>
    </row>
    <row r="27" spans="1:2" ht="24.95" customHeight="1">
      <c r="A27" s="28" t="s">
        <v>21</v>
      </c>
      <c r="B27" s="30" t="s">
        <v>182</v>
      </c>
    </row>
    <row r="28" spans="1:2" ht="24.95" customHeight="1">
      <c r="A28" s="28" t="s">
        <v>183</v>
      </c>
      <c r="B28" s="29" t="s">
        <v>184</v>
      </c>
    </row>
    <row r="29" spans="1:2" ht="24.95" customHeight="1">
      <c r="A29" s="28" t="s">
        <v>185</v>
      </c>
      <c r="B29" s="29" t="s">
        <v>186</v>
      </c>
    </row>
    <row r="30" spans="1:2" ht="24.75" customHeight="1">
      <c r="A30" s="28" t="s">
        <v>187</v>
      </c>
      <c r="B30" s="29" t="s">
        <v>188</v>
      </c>
    </row>
    <row r="31" spans="1:2" ht="24.95" customHeight="1">
      <c r="A31" s="28" t="s">
        <v>189</v>
      </c>
      <c r="B31" s="19" t="s">
        <v>206</v>
      </c>
    </row>
    <row r="32" spans="1:2" ht="24.95" customHeight="1">
      <c r="A32" s="28" t="s">
        <v>190</v>
      </c>
      <c r="B32" s="29" t="s">
        <v>191</v>
      </c>
    </row>
    <row r="33" spans="1:2" ht="24.95" customHeight="1">
      <c r="A33" s="28" t="s">
        <v>192</v>
      </c>
      <c r="B33" s="29" t="s">
        <v>193</v>
      </c>
    </row>
    <row r="34" spans="1:2" ht="24.95" customHeight="1">
      <c r="A34" s="28" t="s">
        <v>194</v>
      </c>
      <c r="B34" s="20" t="s">
        <v>195</v>
      </c>
    </row>
    <row r="35" spans="1:2" ht="24.95" customHeight="1">
      <c r="A35" s="28" t="s">
        <v>5</v>
      </c>
      <c r="B35" s="29" t="s">
        <v>196</v>
      </c>
    </row>
    <row r="36" spans="1:2" ht="24.95" customHeight="1">
      <c r="A36" s="28" t="s">
        <v>4</v>
      </c>
      <c r="B36" s="29" t="s">
        <v>197</v>
      </c>
    </row>
    <row r="37" spans="1:2" ht="24.95" customHeight="1">
      <c r="A37" s="28" t="s">
        <v>198</v>
      </c>
      <c r="B37" s="29" t="s">
        <v>199</v>
      </c>
    </row>
    <row r="38" spans="1:2" ht="24.95" customHeight="1">
      <c r="A38" s="28" t="s">
        <v>35</v>
      </c>
      <c r="B38" s="29" t="s">
        <v>200</v>
      </c>
    </row>
    <row r="39" spans="1:2" ht="24.95" customHeight="1">
      <c r="A39" s="28" t="s">
        <v>201</v>
      </c>
      <c r="B39" s="20" t="s">
        <v>202</v>
      </c>
    </row>
    <row r="40" spans="1:2" ht="24.95" customHeight="1">
      <c r="A40" s="28" t="s">
        <v>203</v>
      </c>
      <c r="B40" s="29" t="s">
        <v>204</v>
      </c>
    </row>
    <row r="41" spans="1:2" ht="24.95" customHeight="1">
      <c r="A41" s="222"/>
      <c r="B41" s="215"/>
    </row>
    <row r="42" spans="1:2" ht="24.95" customHeight="1">
      <c r="A42" s="222"/>
      <c r="B42" s="220"/>
    </row>
  </sheetData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F71"/>
  <sheetViews>
    <sheetView showGridLines="0" topLeftCell="A36" zoomScaleNormal="100" zoomScaleSheetLayoutView="100" workbookViewId="0">
      <selection activeCell="D16" sqref="D16"/>
    </sheetView>
  </sheetViews>
  <sheetFormatPr defaultColWidth="9.140625" defaultRowHeight="11.25"/>
  <cols>
    <col min="1" max="1" width="90.28515625" style="171" customWidth="1"/>
    <col min="2" max="2" width="9.140625" style="194" customWidth="1"/>
    <col min="3" max="4" width="9.140625" style="171" customWidth="1"/>
    <col min="5" max="5" width="9.140625" style="171"/>
    <col min="6" max="6" width="9.140625" style="171" customWidth="1"/>
    <col min="7" max="8" width="9.140625" style="171"/>
    <col min="9" max="9" width="9.140625" style="171" customWidth="1"/>
    <col min="10" max="16384" width="9.140625" style="171"/>
  </cols>
  <sheetData>
    <row r="1" spans="1:4" ht="18.75">
      <c r="A1" s="25" t="s">
        <v>205</v>
      </c>
      <c r="C1" s="200"/>
      <c r="D1" s="200"/>
    </row>
    <row r="2" spans="1:4" s="170" customFormat="1" ht="6" customHeight="1">
      <c r="A2" s="218"/>
      <c r="B2" s="218"/>
      <c r="C2" s="218"/>
      <c r="D2" s="218"/>
    </row>
    <row r="3" spans="1:4">
      <c r="A3" s="590" t="s">
        <v>308</v>
      </c>
      <c r="B3" s="591"/>
    </row>
    <row r="4" spans="1:4">
      <c r="A4" s="591"/>
      <c r="B4" s="591"/>
    </row>
    <row r="5" spans="1:4">
      <c r="A5" s="591"/>
      <c r="B5" s="591"/>
      <c r="C5" s="214"/>
      <c r="D5" s="214"/>
    </row>
    <row r="6" spans="1:4">
      <c r="A6" s="591"/>
      <c r="B6" s="591"/>
      <c r="C6" s="214"/>
      <c r="D6" s="214"/>
    </row>
    <row r="7" spans="1:4">
      <c r="A7" s="591"/>
      <c r="B7" s="591"/>
      <c r="C7" s="196"/>
      <c r="D7" s="195"/>
    </row>
    <row r="8" spans="1:4">
      <c r="A8" s="591"/>
      <c r="B8" s="591"/>
      <c r="C8" s="214"/>
      <c r="D8" s="214"/>
    </row>
    <row r="9" spans="1:4">
      <c r="A9" s="591"/>
      <c r="B9" s="591"/>
      <c r="C9" s="214"/>
      <c r="D9" s="214"/>
    </row>
    <row r="10" spans="1:4">
      <c r="A10" s="591"/>
      <c r="B10" s="591"/>
      <c r="C10" s="214"/>
      <c r="D10" s="214"/>
    </row>
    <row r="11" spans="1:4">
      <c r="A11" s="591"/>
      <c r="B11" s="591"/>
      <c r="C11" s="214"/>
      <c r="D11" s="214"/>
    </row>
    <row r="12" spans="1:4">
      <c r="A12" s="591"/>
      <c r="B12" s="591"/>
      <c r="C12" s="214"/>
      <c r="D12" s="214"/>
    </row>
    <row r="13" spans="1:4">
      <c r="A13" s="591"/>
      <c r="B13" s="591"/>
      <c r="C13" s="214"/>
      <c r="D13" s="214"/>
    </row>
    <row r="14" spans="1:4">
      <c r="A14" s="591"/>
      <c r="B14" s="591"/>
      <c r="C14" s="195"/>
      <c r="D14" s="195"/>
    </row>
    <row r="15" spans="1:4">
      <c r="A15" s="591"/>
      <c r="B15" s="591"/>
      <c r="C15" s="214"/>
      <c r="D15" s="214"/>
    </row>
    <row r="16" spans="1:4">
      <c r="A16" s="591"/>
      <c r="B16" s="591"/>
      <c r="C16" s="214"/>
      <c r="D16" s="214"/>
    </row>
    <row r="17" spans="1:6">
      <c r="A17" s="591"/>
      <c r="B17" s="591"/>
      <c r="C17" s="214"/>
      <c r="D17" s="214"/>
    </row>
    <row r="18" spans="1:6">
      <c r="A18" s="591"/>
      <c r="B18" s="591"/>
      <c r="C18" s="195"/>
      <c r="D18" s="195"/>
      <c r="F18" s="194"/>
    </row>
    <row r="19" spans="1:6">
      <c r="A19" s="591"/>
      <c r="B19" s="591"/>
      <c r="C19" s="214"/>
      <c r="D19" s="214"/>
      <c r="F19" s="194"/>
    </row>
    <row r="20" spans="1:6">
      <c r="A20" s="591"/>
      <c r="B20" s="591"/>
      <c r="C20" s="214"/>
      <c r="D20" s="214"/>
      <c r="F20" s="194"/>
    </row>
    <row r="21" spans="1:6">
      <c r="A21" s="591"/>
      <c r="B21" s="591"/>
      <c r="C21" s="214"/>
      <c r="D21" s="214"/>
      <c r="F21" s="194"/>
    </row>
    <row r="22" spans="1:6">
      <c r="A22" s="591"/>
      <c r="B22" s="591"/>
      <c r="C22" s="214"/>
      <c r="D22" s="214"/>
      <c r="F22" s="194"/>
    </row>
    <row r="23" spans="1:6">
      <c r="A23" s="591"/>
      <c r="B23" s="591"/>
      <c r="C23" s="195"/>
      <c r="D23" s="195"/>
      <c r="F23" s="194"/>
    </row>
    <row r="24" spans="1:6">
      <c r="A24" s="591"/>
      <c r="B24" s="591"/>
      <c r="C24" s="195"/>
      <c r="D24" s="195"/>
      <c r="F24" s="194"/>
    </row>
    <row r="25" spans="1:6">
      <c r="A25" s="591"/>
      <c r="B25" s="591"/>
      <c r="C25" s="214"/>
      <c r="D25" s="214"/>
      <c r="F25" s="194"/>
    </row>
    <row r="26" spans="1:6">
      <c r="A26" s="591"/>
      <c r="B26" s="591"/>
      <c r="C26" s="214"/>
      <c r="D26" s="214"/>
      <c r="F26" s="194"/>
    </row>
    <row r="27" spans="1:6">
      <c r="A27" s="591"/>
      <c r="B27" s="591"/>
      <c r="C27" s="195"/>
      <c r="D27" s="195"/>
      <c r="F27" s="194"/>
    </row>
    <row r="28" spans="1:6">
      <c r="A28" s="591"/>
      <c r="B28" s="591"/>
      <c r="C28" s="197"/>
      <c r="D28" s="197"/>
      <c r="F28" s="194"/>
    </row>
    <row r="29" spans="1:6">
      <c r="A29" s="591"/>
      <c r="B29" s="591"/>
      <c r="C29" s="214"/>
      <c r="D29" s="214"/>
      <c r="F29" s="194"/>
    </row>
    <row r="30" spans="1:6">
      <c r="A30" s="591"/>
      <c r="B30" s="591"/>
      <c r="C30" s="214"/>
      <c r="D30" s="214"/>
    </row>
    <row r="31" spans="1:6">
      <c r="A31" s="591"/>
      <c r="B31" s="591"/>
      <c r="C31" s="214"/>
      <c r="D31" s="214"/>
    </row>
    <row r="32" spans="1:6">
      <c r="A32" s="591"/>
      <c r="B32" s="591"/>
      <c r="C32" s="214"/>
      <c r="D32" s="214"/>
    </row>
    <row r="33" spans="1:4">
      <c r="A33" s="591"/>
      <c r="B33" s="591"/>
      <c r="C33" s="214"/>
      <c r="D33" s="214"/>
    </row>
    <row r="34" spans="1:4">
      <c r="A34" s="591"/>
      <c r="B34" s="591"/>
      <c r="C34" s="214"/>
      <c r="D34" s="214"/>
    </row>
    <row r="35" spans="1:4">
      <c r="A35" s="591"/>
      <c r="B35" s="591"/>
      <c r="C35" s="214"/>
      <c r="D35" s="214"/>
    </row>
    <row r="36" spans="1:4">
      <c r="A36" s="591"/>
      <c r="B36" s="591"/>
      <c r="C36" s="214"/>
      <c r="D36" s="214"/>
    </row>
    <row r="37" spans="1:4">
      <c r="A37" s="591"/>
      <c r="B37" s="591"/>
      <c r="C37" s="215"/>
      <c r="D37" s="215"/>
    </row>
    <row r="38" spans="1:4">
      <c r="A38" s="591"/>
      <c r="B38" s="591"/>
    </row>
    <row r="39" spans="1:4">
      <c r="A39" s="591"/>
      <c r="B39" s="591"/>
    </row>
    <row r="40" spans="1:4">
      <c r="A40" s="591"/>
      <c r="B40" s="591"/>
    </row>
    <row r="41" spans="1:4">
      <c r="A41" s="591"/>
      <c r="B41" s="591"/>
    </row>
    <row r="42" spans="1:4">
      <c r="A42" s="591"/>
      <c r="B42" s="591"/>
    </row>
    <row r="43" spans="1:4">
      <c r="A43" s="591"/>
      <c r="B43" s="591"/>
    </row>
    <row r="44" spans="1:4">
      <c r="A44" s="591"/>
      <c r="B44" s="591"/>
    </row>
    <row r="45" spans="1:4">
      <c r="A45" s="591"/>
      <c r="B45" s="591"/>
    </row>
    <row r="46" spans="1:4">
      <c r="A46" s="591"/>
      <c r="B46" s="591"/>
    </row>
    <row r="47" spans="1:4">
      <c r="A47" s="591"/>
      <c r="B47" s="591"/>
    </row>
    <row r="48" spans="1:4">
      <c r="A48" s="591"/>
      <c r="B48" s="591"/>
    </row>
    <row r="49" spans="1:2">
      <c r="A49" s="591"/>
      <c r="B49" s="591"/>
    </row>
    <row r="50" spans="1:2">
      <c r="A50" s="591"/>
      <c r="B50" s="591"/>
    </row>
    <row r="51" spans="1:2">
      <c r="A51" s="591"/>
      <c r="B51" s="591"/>
    </row>
    <row r="52" spans="1:2">
      <c r="A52" s="591"/>
      <c r="B52" s="591"/>
    </row>
    <row r="53" spans="1:2">
      <c r="A53" s="591"/>
      <c r="B53" s="591"/>
    </row>
    <row r="54" spans="1:2">
      <c r="A54" s="591"/>
      <c r="B54" s="591"/>
    </row>
    <row r="55" spans="1:2">
      <c r="A55" s="591"/>
      <c r="B55" s="591"/>
    </row>
    <row r="56" spans="1:2">
      <c r="A56" s="591"/>
      <c r="B56" s="591"/>
    </row>
    <row r="57" spans="1:2">
      <c r="A57" s="591"/>
      <c r="B57" s="591"/>
    </row>
    <row r="58" spans="1:2">
      <c r="A58" s="591"/>
      <c r="B58" s="591"/>
    </row>
    <row r="59" spans="1:2">
      <c r="A59" s="591"/>
      <c r="B59" s="591"/>
    </row>
    <row r="60" spans="1:2">
      <c r="A60" s="591"/>
      <c r="B60" s="591"/>
    </row>
    <row r="61" spans="1:2">
      <c r="A61" s="591"/>
      <c r="B61" s="591"/>
    </row>
    <row r="62" spans="1:2">
      <c r="A62" s="591"/>
      <c r="B62" s="591"/>
    </row>
    <row r="63" spans="1:2">
      <c r="A63" s="591"/>
      <c r="B63" s="591"/>
    </row>
    <row r="64" spans="1:2">
      <c r="A64" s="591"/>
      <c r="B64" s="591"/>
    </row>
    <row r="65" spans="1:2">
      <c r="A65" s="591"/>
      <c r="B65" s="591"/>
    </row>
    <row r="66" spans="1:2">
      <c r="A66" s="591"/>
      <c r="B66" s="591"/>
    </row>
    <row r="67" spans="1:2">
      <c r="A67" s="591"/>
      <c r="B67" s="591"/>
    </row>
    <row r="68" spans="1:2">
      <c r="A68" s="591"/>
      <c r="B68" s="591"/>
    </row>
    <row r="69" spans="1:2">
      <c r="A69" s="591"/>
      <c r="B69" s="591"/>
    </row>
    <row r="70" spans="1:2">
      <c r="A70" s="591"/>
      <c r="B70" s="591"/>
    </row>
    <row r="71" spans="1:2">
      <c r="A71" s="591"/>
      <c r="B71" s="591"/>
    </row>
  </sheetData>
  <mergeCells count="1">
    <mergeCell ref="A3:B71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P57"/>
  <sheetViews>
    <sheetView showGridLines="0" tabSelected="1" topLeftCell="A19" zoomScaleNormal="100" zoomScaleSheetLayoutView="100" workbookViewId="0">
      <selection activeCell="A54" sqref="A54:K57"/>
    </sheetView>
  </sheetViews>
  <sheetFormatPr defaultColWidth="9.140625" defaultRowHeight="11.25"/>
  <cols>
    <col min="1" max="1" width="9.5703125" style="32" customWidth="1"/>
    <col min="2" max="2" width="8.42578125" style="32" customWidth="1"/>
    <col min="3" max="3" width="12.28515625" style="32" customWidth="1"/>
    <col min="4" max="6" width="8.28515625" style="32" customWidth="1"/>
    <col min="7" max="7" width="9.7109375" style="32" customWidth="1"/>
    <col min="8" max="10" width="8.28515625" style="32" customWidth="1"/>
    <col min="11" max="11" width="9.7109375" style="32" customWidth="1"/>
    <col min="12" max="16384" width="9.140625" style="32"/>
  </cols>
  <sheetData>
    <row r="1" spans="1:16" ht="18.75">
      <c r="A1" s="31" t="s">
        <v>134</v>
      </c>
    </row>
    <row r="2" spans="1:16" ht="15.75">
      <c r="A2" s="605" t="s">
        <v>136</v>
      </c>
      <c r="B2" s="605"/>
      <c r="C2" s="605"/>
      <c r="D2" s="605"/>
      <c r="E2" s="605"/>
      <c r="F2" s="605"/>
      <c r="G2" s="605"/>
      <c r="H2" s="605"/>
      <c r="I2" s="605"/>
      <c r="J2" s="605"/>
      <c r="K2" s="605"/>
    </row>
    <row r="3" spans="1:16" ht="6" customHeight="1">
      <c r="A3" s="33"/>
      <c r="B3" s="33"/>
      <c r="C3" s="34"/>
      <c r="D3" s="606"/>
      <c r="E3" s="607"/>
      <c r="F3" s="607"/>
      <c r="G3" s="607"/>
      <c r="H3" s="607"/>
      <c r="I3" s="607"/>
      <c r="J3" s="607"/>
      <c r="K3" s="607"/>
    </row>
    <row r="4" spans="1:16" ht="20.25" customHeight="1">
      <c r="A4" s="424"/>
      <c r="B4" s="424"/>
      <c r="C4" s="504"/>
      <c r="D4" s="611">
        <v>2020</v>
      </c>
      <c r="E4" s="612"/>
      <c r="F4" s="612"/>
      <c r="G4" s="612"/>
      <c r="H4" s="612"/>
      <c r="I4" s="612"/>
      <c r="J4" s="612"/>
      <c r="K4" s="612"/>
    </row>
    <row r="5" spans="1:16" s="46" customFormat="1" ht="20.100000000000001" customHeight="1">
      <c r="A5" s="302"/>
      <c r="B5" s="302"/>
      <c r="C5" s="302"/>
      <c r="D5" s="608" t="s">
        <v>288</v>
      </c>
      <c r="E5" s="609"/>
      <c r="F5" s="609"/>
      <c r="G5" s="610"/>
      <c r="H5" s="608" t="s">
        <v>289</v>
      </c>
      <c r="I5" s="609"/>
      <c r="J5" s="609"/>
      <c r="K5" s="609"/>
    </row>
    <row r="6" spans="1:16" ht="20.100000000000001" customHeight="1">
      <c r="A6" s="501"/>
      <c r="B6" s="501"/>
      <c r="C6" s="501"/>
      <c r="D6" s="503" t="s">
        <v>227</v>
      </c>
      <c r="E6" s="502" t="s">
        <v>228</v>
      </c>
      <c r="F6" s="502" t="s">
        <v>229</v>
      </c>
      <c r="G6" s="510" t="s">
        <v>54</v>
      </c>
      <c r="H6" s="503" t="str">
        <f>D6</f>
        <v>Leden</v>
      </c>
      <c r="I6" s="502" t="str">
        <f>E6</f>
        <v>Únor</v>
      </c>
      <c r="J6" s="502" t="str">
        <f>F6</f>
        <v>Březen</v>
      </c>
      <c r="K6" s="515" t="str">
        <f>G6</f>
        <v>I. čtvrtletí</v>
      </c>
    </row>
    <row r="7" spans="1:16" ht="15" customHeight="1">
      <c r="A7" s="593" t="s">
        <v>55</v>
      </c>
      <c r="B7" s="601" t="s">
        <v>25</v>
      </c>
      <c r="C7" s="505" t="s">
        <v>27</v>
      </c>
      <c r="D7" s="508">
        <v>3953673.6069205613</v>
      </c>
      <c r="E7" s="35">
        <v>3589202.3261947464</v>
      </c>
      <c r="F7" s="35">
        <v>3721484.8549425048</v>
      </c>
      <c r="G7" s="511">
        <f>SUM(D7:F7)</f>
        <v>11264360.788057812</v>
      </c>
      <c r="H7" s="35">
        <v>42180902.924000002</v>
      </c>
      <c r="I7" s="35">
        <v>38289172.563000001</v>
      </c>
      <c r="J7" s="35">
        <v>39704569.677000001</v>
      </c>
      <c r="K7" s="516">
        <f>SUM(H7:J7)</f>
        <v>120174645.164</v>
      </c>
      <c r="L7" s="47"/>
      <c r="M7" s="47"/>
      <c r="N7" s="47"/>
      <c r="O7" s="47"/>
      <c r="P7" s="47"/>
    </row>
    <row r="8" spans="1:16" ht="15" customHeight="1">
      <c r="A8" s="593"/>
      <c r="B8" s="601"/>
      <c r="C8" s="505" t="s">
        <v>28</v>
      </c>
      <c r="D8" s="508">
        <v>212.98807009549995</v>
      </c>
      <c r="E8" s="35">
        <v>195.79990262413276</v>
      </c>
      <c r="F8" s="35">
        <v>194.80140192086333</v>
      </c>
      <c r="G8" s="511">
        <f>SUM(D8:F8)</f>
        <v>603.58937464049609</v>
      </c>
      <c r="H8" s="35">
        <v>2235.4459779999997</v>
      </c>
      <c r="I8" s="35">
        <v>2055.9371720000004</v>
      </c>
      <c r="J8" s="35">
        <v>2045.4290389999996</v>
      </c>
      <c r="K8" s="516">
        <f t="shared" ref="K8:K48" si="0">SUM(H8:J8)</f>
        <v>6336.8121889999993</v>
      </c>
      <c r="L8" s="47"/>
      <c r="M8" s="47"/>
      <c r="N8" s="47"/>
      <c r="O8" s="47"/>
      <c r="P8" s="47"/>
    </row>
    <row r="9" spans="1:16" ht="15" customHeight="1">
      <c r="A9" s="593"/>
      <c r="B9" s="602"/>
      <c r="C9" s="506" t="s">
        <v>29</v>
      </c>
      <c r="D9" s="44">
        <v>3953886.5949906567</v>
      </c>
      <c r="E9" s="36">
        <v>3589398.1260973704</v>
      </c>
      <c r="F9" s="36">
        <v>3721679.6563444259</v>
      </c>
      <c r="G9" s="512">
        <f t="shared" ref="G9" si="1">SUM(D9:F9)</f>
        <v>11264964.377432454</v>
      </c>
      <c r="H9" s="44">
        <v>42183138.369978003</v>
      </c>
      <c r="I9" s="36">
        <v>38291228.500172004</v>
      </c>
      <c r="J9" s="36">
        <v>39706615.106039003</v>
      </c>
      <c r="K9" s="517">
        <f t="shared" si="0"/>
        <v>120180981.976189</v>
      </c>
      <c r="L9" s="47"/>
      <c r="M9" s="47"/>
      <c r="N9" s="47"/>
      <c r="O9" s="47"/>
      <c r="P9" s="47"/>
    </row>
    <row r="10" spans="1:16" ht="15" customHeight="1">
      <c r="A10" s="593"/>
      <c r="B10" s="600" t="s">
        <v>26</v>
      </c>
      <c r="C10" s="507" t="s">
        <v>27</v>
      </c>
      <c r="D10" s="508">
        <v>3516626.1514927736</v>
      </c>
      <c r="E10" s="35">
        <v>3031593.5552273449</v>
      </c>
      <c r="F10" s="509">
        <v>3462245.9172908538</v>
      </c>
      <c r="G10" s="513">
        <f>SUM(D10:F10)</f>
        <v>10010465.624010973</v>
      </c>
      <c r="H10" s="35">
        <v>37543125.968999997</v>
      </c>
      <c r="I10" s="35">
        <v>32361151.515000001</v>
      </c>
      <c r="J10" s="509">
        <v>36957575.872664005</v>
      </c>
      <c r="K10" s="518">
        <f t="shared" si="0"/>
        <v>106861853.356664</v>
      </c>
      <c r="L10" s="47"/>
      <c r="M10" s="47"/>
      <c r="N10" s="47"/>
      <c r="O10" s="47"/>
      <c r="P10" s="47"/>
    </row>
    <row r="11" spans="1:16" ht="15" customHeight="1">
      <c r="A11" s="593"/>
      <c r="B11" s="601"/>
      <c r="C11" s="505" t="s">
        <v>28</v>
      </c>
      <c r="D11" s="508">
        <v>43.072282840364885</v>
      </c>
      <c r="E11" s="35">
        <v>33.292928558550308</v>
      </c>
      <c r="F11" s="35">
        <v>31.809647859087232</v>
      </c>
      <c r="G11" s="511">
        <f>SUM(D11:F11)</f>
        <v>108.17485925800243</v>
      </c>
      <c r="H11" s="35">
        <v>459.34587060000001</v>
      </c>
      <c r="I11" s="35">
        <v>355.10548599999998</v>
      </c>
      <c r="J11" s="35">
        <v>339.3250784</v>
      </c>
      <c r="K11" s="516">
        <f t="shared" si="0"/>
        <v>1153.776435</v>
      </c>
      <c r="L11" s="47"/>
      <c r="M11" s="47"/>
      <c r="N11" s="47"/>
      <c r="O11" s="47"/>
      <c r="P11" s="47"/>
    </row>
    <row r="12" spans="1:16" ht="15" customHeight="1">
      <c r="A12" s="593"/>
      <c r="B12" s="602"/>
      <c r="C12" s="506" t="s">
        <v>29</v>
      </c>
      <c r="D12" s="44">
        <v>3516669.2237756141</v>
      </c>
      <c r="E12" s="36">
        <v>3031626.8481559036</v>
      </c>
      <c r="F12" s="36">
        <v>3462277.7269387129</v>
      </c>
      <c r="G12" s="512">
        <f t="shared" ref="G12" si="2">SUM(D12:F12)</f>
        <v>10010573.79887023</v>
      </c>
      <c r="H12" s="44">
        <v>37543585.314870596</v>
      </c>
      <c r="I12" s="36">
        <v>32361506.620486002</v>
      </c>
      <c r="J12" s="36">
        <v>36957915.197742403</v>
      </c>
      <c r="K12" s="517">
        <f t="shared" si="0"/>
        <v>106863007.133099</v>
      </c>
      <c r="L12" s="47"/>
      <c r="M12" s="47"/>
      <c r="N12" s="47"/>
      <c r="O12" s="47"/>
      <c r="P12" s="47"/>
    </row>
    <row r="13" spans="1:16" ht="15" customHeight="1">
      <c r="A13" s="593"/>
      <c r="B13" s="597" t="s">
        <v>58</v>
      </c>
      <c r="C13" s="507" t="s">
        <v>27</v>
      </c>
      <c r="D13" s="508">
        <v>437047.45542778773</v>
      </c>
      <c r="E13" s="35">
        <v>557608.77096740156</v>
      </c>
      <c r="F13" s="509">
        <v>259238.93765165098</v>
      </c>
      <c r="G13" s="513">
        <f>SUM(D13:F13)</f>
        <v>1253895.1640468403</v>
      </c>
      <c r="H13" s="35">
        <v>4637776.9550000057</v>
      </c>
      <c r="I13" s="35">
        <v>5928021.0480000004</v>
      </c>
      <c r="J13" s="509">
        <v>2746993.8043359965</v>
      </c>
      <c r="K13" s="518">
        <f t="shared" si="0"/>
        <v>13312791.807336003</v>
      </c>
      <c r="L13" s="47"/>
      <c r="M13" s="47"/>
      <c r="N13" s="47"/>
      <c r="O13" s="47"/>
      <c r="P13" s="47"/>
    </row>
    <row r="14" spans="1:16" ht="15" customHeight="1">
      <c r="A14" s="593"/>
      <c r="B14" s="601"/>
      <c r="C14" s="505" t="s">
        <v>28</v>
      </c>
      <c r="D14" s="508">
        <v>169.91578725513506</v>
      </c>
      <c r="E14" s="35">
        <v>162.50697406558245</v>
      </c>
      <c r="F14" s="35">
        <v>162.99175406177611</v>
      </c>
      <c r="G14" s="511">
        <f>SUM(D14:F14)</f>
        <v>495.41451538249362</v>
      </c>
      <c r="H14" s="35">
        <v>1776.1001073999996</v>
      </c>
      <c r="I14" s="35">
        <v>1700.8316860000004</v>
      </c>
      <c r="J14" s="35">
        <v>1706.1039605999997</v>
      </c>
      <c r="K14" s="516">
        <f t="shared" si="0"/>
        <v>5183.0357539999995</v>
      </c>
      <c r="L14" s="47"/>
      <c r="M14" s="47"/>
      <c r="N14" s="47"/>
      <c r="O14" s="47"/>
      <c r="P14" s="47"/>
    </row>
    <row r="15" spans="1:16" ht="15" customHeight="1">
      <c r="A15" s="594"/>
      <c r="B15" s="602"/>
      <c r="C15" s="506" t="s">
        <v>29</v>
      </c>
      <c r="D15" s="44">
        <v>437217.37121504289</v>
      </c>
      <c r="E15" s="36">
        <v>557771.27794146712</v>
      </c>
      <c r="F15" s="36">
        <v>259401.92940571276</v>
      </c>
      <c r="G15" s="512">
        <f t="shared" ref="G15:G52" si="3">SUM(D15:F15)</f>
        <v>1254390.5785622229</v>
      </c>
      <c r="H15" s="44">
        <v>4639553.0551074054</v>
      </c>
      <c r="I15" s="36">
        <v>5929721.8796860008</v>
      </c>
      <c r="J15" s="36">
        <v>2748699.9082965967</v>
      </c>
      <c r="K15" s="517">
        <f t="shared" si="0"/>
        <v>13317974.843090001</v>
      </c>
      <c r="L15" s="47"/>
      <c r="M15" s="47"/>
      <c r="N15" s="47"/>
      <c r="O15" s="47"/>
      <c r="P15" s="47"/>
    </row>
    <row r="16" spans="1:16" ht="15" customHeight="1">
      <c r="A16" s="593" t="s">
        <v>207</v>
      </c>
      <c r="B16" s="601" t="s">
        <v>30</v>
      </c>
      <c r="C16" s="505" t="s">
        <v>105</v>
      </c>
      <c r="D16" s="508">
        <v>717598.66599999997</v>
      </c>
      <c r="E16" s="35">
        <v>396533.69699999999</v>
      </c>
      <c r="F16" s="35">
        <v>600447.20900000003</v>
      </c>
      <c r="G16" s="511">
        <f t="shared" si="3"/>
        <v>1714579.5719999999</v>
      </c>
      <c r="H16" s="35">
        <v>7650664.1639999999</v>
      </c>
      <c r="I16" s="35">
        <v>4228100.2</v>
      </c>
      <c r="J16" s="35">
        <v>6400445.6279999996</v>
      </c>
      <c r="K16" s="516">
        <f t="shared" si="0"/>
        <v>18279209.991999999</v>
      </c>
      <c r="L16" s="47"/>
      <c r="M16" s="47"/>
      <c r="N16" s="47"/>
      <c r="O16" s="47"/>
      <c r="P16" s="47"/>
    </row>
    <row r="17" spans="1:16" ht="15" customHeight="1">
      <c r="A17" s="593"/>
      <c r="B17" s="601"/>
      <c r="C17" s="505" t="s">
        <v>56</v>
      </c>
      <c r="D17" s="508">
        <v>20039.566999999995</v>
      </c>
      <c r="E17" s="35">
        <v>23609.651000000002</v>
      </c>
      <c r="F17" s="35">
        <v>30512.863999999998</v>
      </c>
      <c r="G17" s="511">
        <f>SUM(D17:F17)</f>
        <v>74162.081999999995</v>
      </c>
      <c r="H17" s="35">
        <v>214103.16299999997</v>
      </c>
      <c r="I17" s="35">
        <v>252222.97700000001</v>
      </c>
      <c r="J17" s="35">
        <v>325778.79800000007</v>
      </c>
      <c r="K17" s="516">
        <f t="shared" si="0"/>
        <v>792104.93800000008</v>
      </c>
      <c r="L17" s="47"/>
      <c r="M17" s="47"/>
      <c r="N17" s="47"/>
      <c r="O17" s="47"/>
      <c r="P17" s="47"/>
    </row>
    <row r="18" spans="1:16" ht="15" customHeight="1">
      <c r="A18" s="593"/>
      <c r="B18" s="601"/>
      <c r="C18" s="505" t="s">
        <v>77</v>
      </c>
      <c r="D18" s="508">
        <v>30150.682000000008</v>
      </c>
      <c r="E18" s="35">
        <v>0</v>
      </c>
      <c r="F18" s="35">
        <v>19744.885000000006</v>
      </c>
      <c r="G18" s="511">
        <f>SUM(D18:F18)</f>
        <v>49895.56700000001</v>
      </c>
      <c r="H18" s="35">
        <v>321799.20200000005</v>
      </c>
      <c r="I18" s="35">
        <v>0</v>
      </c>
      <c r="J18" s="35">
        <v>210968.31199999992</v>
      </c>
      <c r="K18" s="516">
        <f t="shared" si="0"/>
        <v>532767.51399999997</v>
      </c>
      <c r="L18" s="47"/>
      <c r="M18" s="47"/>
      <c r="N18" s="47"/>
      <c r="O18" s="47"/>
      <c r="P18" s="47"/>
    </row>
    <row r="19" spans="1:16" ht="15" customHeight="1">
      <c r="A19" s="593"/>
      <c r="B19" s="602"/>
      <c r="C19" s="506" t="s">
        <v>29</v>
      </c>
      <c r="D19" s="44">
        <v>767788.91500000004</v>
      </c>
      <c r="E19" s="36">
        <v>420143.348</v>
      </c>
      <c r="F19" s="36">
        <v>650704.95799999998</v>
      </c>
      <c r="G19" s="512">
        <f>SUM(D19:F19)</f>
        <v>1838637.2209999999</v>
      </c>
      <c r="H19" s="44">
        <v>8186566.5289999992</v>
      </c>
      <c r="I19" s="36">
        <v>4480323.1770000001</v>
      </c>
      <c r="J19" s="36">
        <v>6937192.7379999999</v>
      </c>
      <c r="K19" s="517">
        <f>SUM(H19:J19)</f>
        <v>19604082.443999998</v>
      </c>
      <c r="L19" s="47"/>
      <c r="M19" s="47"/>
      <c r="N19" s="47"/>
      <c r="O19" s="47"/>
      <c r="P19" s="47"/>
    </row>
    <row r="20" spans="1:16" ht="15" customHeight="1">
      <c r="A20" s="593"/>
      <c r="B20" s="600" t="s">
        <v>31</v>
      </c>
      <c r="C20" s="507" t="s">
        <v>105</v>
      </c>
      <c r="D20" s="508">
        <v>596.00900000000001</v>
      </c>
      <c r="E20" s="35">
        <v>9837.0119999999988</v>
      </c>
      <c r="F20" s="509">
        <v>1176.414</v>
      </c>
      <c r="G20" s="513">
        <f t="shared" si="3"/>
        <v>11609.434999999999</v>
      </c>
      <c r="H20" s="35">
        <v>6352.5910080000003</v>
      </c>
      <c r="I20" s="35">
        <v>104832.51229299998</v>
      </c>
      <c r="J20" s="509">
        <v>12544.808359999999</v>
      </c>
      <c r="K20" s="518">
        <f t="shared" si="0"/>
        <v>123729.91166099998</v>
      </c>
      <c r="L20" s="47"/>
      <c r="M20" s="47"/>
      <c r="N20" s="47"/>
      <c r="O20" s="47"/>
      <c r="P20" s="47"/>
    </row>
    <row r="21" spans="1:16" ht="15" customHeight="1">
      <c r="A21" s="593"/>
      <c r="B21" s="601"/>
      <c r="C21" s="505" t="s">
        <v>56</v>
      </c>
      <c r="D21" s="508">
        <v>5418.866</v>
      </c>
      <c r="E21" s="35">
        <v>1043.5719999999999</v>
      </c>
      <c r="F21" s="35">
        <v>7336.6890000000003</v>
      </c>
      <c r="G21" s="511">
        <f t="shared" si="3"/>
        <v>13799.127</v>
      </c>
      <c r="H21" s="35">
        <v>57738.228000000003</v>
      </c>
      <c r="I21" s="35">
        <v>11116.714</v>
      </c>
      <c r="J21" s="35">
        <v>78150.236999999994</v>
      </c>
      <c r="K21" s="516">
        <f t="shared" si="0"/>
        <v>147005.179</v>
      </c>
      <c r="L21" s="47"/>
      <c r="M21" s="47"/>
      <c r="N21" s="47"/>
      <c r="O21" s="47"/>
      <c r="P21" s="47"/>
    </row>
    <row r="22" spans="1:16" ht="15" customHeight="1">
      <c r="A22" s="593"/>
      <c r="B22" s="601"/>
      <c r="C22" s="505" t="s">
        <v>77</v>
      </c>
      <c r="D22" s="508">
        <v>0</v>
      </c>
      <c r="E22" s="35">
        <v>0</v>
      </c>
      <c r="F22" s="35">
        <v>0</v>
      </c>
      <c r="G22" s="511">
        <f t="shared" si="3"/>
        <v>0</v>
      </c>
      <c r="H22" s="35">
        <v>0</v>
      </c>
      <c r="I22" s="35">
        <v>0</v>
      </c>
      <c r="J22" s="35">
        <v>0</v>
      </c>
      <c r="K22" s="516">
        <f t="shared" si="0"/>
        <v>0</v>
      </c>
      <c r="L22" s="47"/>
      <c r="M22" s="47"/>
      <c r="N22" s="47"/>
      <c r="O22" s="47"/>
      <c r="P22" s="47"/>
    </row>
    <row r="23" spans="1:16" ht="15" customHeight="1">
      <c r="A23" s="593"/>
      <c r="B23" s="602"/>
      <c r="C23" s="506" t="s">
        <v>29</v>
      </c>
      <c r="D23" s="44">
        <v>6014.875</v>
      </c>
      <c r="E23" s="36">
        <v>10880.583999999999</v>
      </c>
      <c r="F23" s="36">
        <v>8513.103000000001</v>
      </c>
      <c r="G23" s="512">
        <f t="shared" si="3"/>
        <v>25408.561999999998</v>
      </c>
      <c r="H23" s="44">
        <v>64090.819008000006</v>
      </c>
      <c r="I23" s="36">
        <v>115949.22629299999</v>
      </c>
      <c r="J23" s="36">
        <v>90695.045359999989</v>
      </c>
      <c r="K23" s="517">
        <f t="shared" si="0"/>
        <v>270735.09066099999</v>
      </c>
      <c r="L23" s="47"/>
      <c r="M23" s="47"/>
      <c r="N23" s="47"/>
      <c r="O23" s="47"/>
      <c r="P23" s="47"/>
    </row>
    <row r="24" spans="1:16" ht="15" customHeight="1">
      <c r="A24" s="593"/>
      <c r="B24" s="597" t="s">
        <v>59</v>
      </c>
      <c r="C24" s="507" t="s">
        <v>105</v>
      </c>
      <c r="D24" s="508">
        <v>717002.65700000001</v>
      </c>
      <c r="E24" s="35">
        <v>386696.685</v>
      </c>
      <c r="F24" s="509">
        <v>599270.79500000004</v>
      </c>
      <c r="G24" s="513">
        <f t="shared" si="3"/>
        <v>1702970.1370000001</v>
      </c>
      <c r="H24" s="35">
        <v>7644311.5729919998</v>
      </c>
      <c r="I24" s="35">
        <v>4123267.6877070004</v>
      </c>
      <c r="J24" s="509">
        <v>6387900.8196399994</v>
      </c>
      <c r="K24" s="518">
        <f t="shared" si="0"/>
        <v>18155480.080339</v>
      </c>
      <c r="L24" s="47"/>
      <c r="M24" s="47"/>
      <c r="N24" s="47"/>
      <c r="O24" s="47"/>
      <c r="P24" s="47"/>
    </row>
    <row r="25" spans="1:16" ht="15" customHeight="1">
      <c r="A25" s="593"/>
      <c r="B25" s="601"/>
      <c r="C25" s="505" t="s">
        <v>56</v>
      </c>
      <c r="D25" s="508">
        <v>14620.700999999995</v>
      </c>
      <c r="E25" s="35">
        <v>22566.079000000002</v>
      </c>
      <c r="F25" s="35">
        <v>23176.174999999996</v>
      </c>
      <c r="G25" s="511">
        <f t="shared" si="3"/>
        <v>60362.954999999994</v>
      </c>
      <c r="H25" s="35">
        <v>156364.93499999997</v>
      </c>
      <c r="I25" s="35">
        <v>241106.26300000001</v>
      </c>
      <c r="J25" s="35">
        <v>247628.56100000007</v>
      </c>
      <c r="K25" s="516">
        <f t="shared" si="0"/>
        <v>645099.75900000008</v>
      </c>
      <c r="L25" s="47"/>
      <c r="M25" s="47"/>
      <c r="N25" s="47"/>
      <c r="O25" s="47"/>
      <c r="P25" s="47"/>
    </row>
    <row r="26" spans="1:16" ht="15" customHeight="1">
      <c r="A26" s="593"/>
      <c r="B26" s="601"/>
      <c r="C26" s="505" t="s">
        <v>77</v>
      </c>
      <c r="D26" s="508">
        <v>30150.682000000008</v>
      </c>
      <c r="E26" s="35">
        <v>0</v>
      </c>
      <c r="F26" s="35">
        <v>19744.885000000006</v>
      </c>
      <c r="G26" s="511">
        <f t="shared" si="3"/>
        <v>49895.56700000001</v>
      </c>
      <c r="H26" s="35">
        <v>321799.20200000005</v>
      </c>
      <c r="I26" s="35">
        <v>0</v>
      </c>
      <c r="J26" s="35">
        <v>210968.31199999992</v>
      </c>
      <c r="K26" s="516">
        <f t="shared" si="0"/>
        <v>532767.51399999997</v>
      </c>
      <c r="L26" s="47"/>
      <c r="M26" s="47"/>
      <c r="N26" s="47"/>
      <c r="O26" s="47"/>
      <c r="P26" s="47"/>
    </row>
    <row r="27" spans="1:16" ht="15" customHeight="1">
      <c r="A27" s="593"/>
      <c r="B27" s="602"/>
      <c r="C27" s="506" t="s">
        <v>29</v>
      </c>
      <c r="D27" s="44">
        <v>761774.04</v>
      </c>
      <c r="E27" s="36">
        <v>409262.76400000002</v>
      </c>
      <c r="F27" s="36">
        <v>642191.8550000001</v>
      </c>
      <c r="G27" s="512">
        <f t="shared" si="3"/>
        <v>1813228.659</v>
      </c>
      <c r="H27" s="44">
        <v>8122475.709991999</v>
      </c>
      <c r="I27" s="36">
        <v>4364373.9507070007</v>
      </c>
      <c r="J27" s="36">
        <v>6846497.6926399991</v>
      </c>
      <c r="K27" s="517">
        <f t="shared" si="0"/>
        <v>19333347.353338998</v>
      </c>
      <c r="L27" s="47"/>
      <c r="M27" s="47"/>
      <c r="N27" s="47"/>
      <c r="O27" s="47"/>
      <c r="P27" s="47"/>
    </row>
    <row r="28" spans="1:16" ht="15" customHeight="1">
      <c r="A28" s="594"/>
      <c r="B28" s="603" t="s">
        <v>61</v>
      </c>
      <c r="C28" s="604"/>
      <c r="D28" s="45">
        <v>2500426.0126107703</v>
      </c>
      <c r="E28" s="37">
        <v>2090724.99361077</v>
      </c>
      <c r="F28" s="37">
        <v>1447573.78661077</v>
      </c>
      <c r="G28" s="514">
        <f>F28</f>
        <v>1447573.78661077</v>
      </c>
      <c r="H28" s="45">
        <v>26832981.357091792</v>
      </c>
      <c r="I28" s="37">
        <v>22463915.326465793</v>
      </c>
      <c r="J28" s="37">
        <v>15607002.42629879</v>
      </c>
      <c r="K28" s="519">
        <f>J28</f>
        <v>15607002.42629879</v>
      </c>
      <c r="L28" s="47"/>
      <c r="M28" s="47"/>
      <c r="N28" s="47"/>
      <c r="O28" s="47"/>
      <c r="P28" s="47"/>
    </row>
    <row r="29" spans="1:16" ht="15" customHeight="1">
      <c r="A29" s="593" t="s">
        <v>57</v>
      </c>
      <c r="B29" s="595" t="s">
        <v>309</v>
      </c>
      <c r="C29" s="505" t="s">
        <v>32</v>
      </c>
      <c r="D29" s="508">
        <v>10565.581</v>
      </c>
      <c r="E29" s="35">
        <v>8351.81</v>
      </c>
      <c r="F29" s="35">
        <v>9051.9279999999999</v>
      </c>
      <c r="G29" s="511">
        <f t="shared" si="3"/>
        <v>27969.319</v>
      </c>
      <c r="H29" s="35">
        <v>115191.8823787</v>
      </c>
      <c r="I29" s="35">
        <v>91053.839853200014</v>
      </c>
      <c r="J29" s="35">
        <v>98579.983511300015</v>
      </c>
      <c r="K29" s="516">
        <f t="shared" si="0"/>
        <v>304825.70574320003</v>
      </c>
      <c r="L29" s="47"/>
      <c r="M29" s="47"/>
      <c r="N29" s="47"/>
      <c r="O29" s="47"/>
      <c r="P29" s="47"/>
    </row>
    <row r="30" spans="1:16" ht="15" customHeight="1">
      <c r="A30" s="593"/>
      <c r="B30" s="595"/>
      <c r="C30" s="505" t="s">
        <v>35</v>
      </c>
      <c r="D30" s="508">
        <v>20.619999999999891</v>
      </c>
      <c r="E30" s="35">
        <v>13.72199999999998</v>
      </c>
      <c r="F30" s="35">
        <v>435.15499999999997</v>
      </c>
      <c r="G30" s="511">
        <f t="shared" si="3"/>
        <v>469.49699999999984</v>
      </c>
      <c r="H30" s="35">
        <v>221.1403425890785</v>
      </c>
      <c r="I30" s="35">
        <v>145.55199999999968</v>
      </c>
      <c r="J30" s="35">
        <v>4910.553039999977</v>
      </c>
      <c r="K30" s="516">
        <f t="shared" si="0"/>
        <v>5277.2453825890552</v>
      </c>
      <c r="L30" s="47"/>
      <c r="M30" s="47"/>
      <c r="N30" s="47"/>
      <c r="O30" s="47"/>
      <c r="P30" s="47"/>
    </row>
    <row r="31" spans="1:16" ht="15" customHeight="1">
      <c r="A31" s="593"/>
      <c r="B31" s="596"/>
      <c r="C31" s="506" t="s">
        <v>29</v>
      </c>
      <c r="D31" s="44">
        <v>10586.201000000001</v>
      </c>
      <c r="E31" s="36">
        <v>8365.5319999999992</v>
      </c>
      <c r="F31" s="36">
        <v>9487.0830000000005</v>
      </c>
      <c r="G31" s="512">
        <f t="shared" si="3"/>
        <v>28438.815999999999</v>
      </c>
      <c r="H31" s="44">
        <v>115413.02272128907</v>
      </c>
      <c r="I31" s="36">
        <v>91199.39185320001</v>
      </c>
      <c r="J31" s="36">
        <v>103490.5365513</v>
      </c>
      <c r="K31" s="517">
        <f t="shared" si="0"/>
        <v>310102.95112578908</v>
      </c>
      <c r="L31" s="47"/>
      <c r="M31" s="47"/>
      <c r="N31" s="47"/>
      <c r="O31" s="47"/>
      <c r="P31" s="47"/>
    </row>
    <row r="32" spans="1:16" ht="15" customHeight="1">
      <c r="A32" s="593"/>
      <c r="B32" s="597" t="s">
        <v>310</v>
      </c>
      <c r="C32" s="507" t="s">
        <v>32</v>
      </c>
      <c r="D32" s="508">
        <v>1304.575</v>
      </c>
      <c r="E32" s="35">
        <v>1135.2940000000001</v>
      </c>
      <c r="F32" s="509">
        <v>1228.8889999999999</v>
      </c>
      <c r="G32" s="513">
        <f t="shared" si="3"/>
        <v>3668.7579999999998</v>
      </c>
      <c r="H32" s="35">
        <v>13684.325999999999</v>
      </c>
      <c r="I32" s="35">
        <v>11887.995999999999</v>
      </c>
      <c r="J32" s="509">
        <v>12865.183000000001</v>
      </c>
      <c r="K32" s="518">
        <f t="shared" si="0"/>
        <v>38437.505000000005</v>
      </c>
      <c r="L32" s="47"/>
      <c r="M32" s="47"/>
      <c r="N32" s="47"/>
      <c r="O32" s="47"/>
      <c r="P32" s="47"/>
    </row>
    <row r="33" spans="1:16" ht="15" customHeight="1">
      <c r="A33" s="593"/>
      <c r="B33" s="595"/>
      <c r="C33" s="505" t="s">
        <v>35</v>
      </c>
      <c r="D33" s="508">
        <v>0</v>
      </c>
      <c r="E33" s="35">
        <v>0</v>
      </c>
      <c r="F33" s="35">
        <v>0</v>
      </c>
      <c r="G33" s="511">
        <f t="shared" si="3"/>
        <v>0</v>
      </c>
      <c r="H33" s="35">
        <v>0</v>
      </c>
      <c r="I33" s="35">
        <v>0</v>
      </c>
      <c r="J33" s="35">
        <v>0</v>
      </c>
      <c r="K33" s="516">
        <f t="shared" si="0"/>
        <v>0</v>
      </c>
      <c r="L33" s="47"/>
      <c r="M33" s="47"/>
      <c r="N33" s="47"/>
      <c r="O33" s="47"/>
      <c r="P33" s="47"/>
    </row>
    <row r="34" spans="1:16" ht="15" customHeight="1">
      <c r="A34" s="593"/>
      <c r="B34" s="596"/>
      <c r="C34" s="506" t="s">
        <v>29</v>
      </c>
      <c r="D34" s="44">
        <v>1304.575</v>
      </c>
      <c r="E34" s="36">
        <v>1135.2940000000001</v>
      </c>
      <c r="F34" s="36">
        <v>1228.8889999999999</v>
      </c>
      <c r="G34" s="512">
        <f t="shared" si="3"/>
        <v>3668.7579999999998</v>
      </c>
      <c r="H34" s="44">
        <v>13684.325999999999</v>
      </c>
      <c r="I34" s="36">
        <v>11887.995999999999</v>
      </c>
      <c r="J34" s="36">
        <v>12865.183000000001</v>
      </c>
      <c r="K34" s="517">
        <f t="shared" si="0"/>
        <v>38437.505000000005</v>
      </c>
      <c r="L34" s="47"/>
      <c r="M34" s="47"/>
      <c r="N34" s="47"/>
      <c r="O34" s="47"/>
      <c r="P34" s="47"/>
    </row>
    <row r="35" spans="1:16" ht="15" customHeight="1">
      <c r="A35" s="593"/>
      <c r="B35" s="597" t="s">
        <v>29</v>
      </c>
      <c r="C35" s="507" t="s">
        <v>32</v>
      </c>
      <c r="D35" s="508">
        <v>11870.156000000001</v>
      </c>
      <c r="E35" s="35">
        <v>9487.1039999999994</v>
      </c>
      <c r="F35" s="509">
        <v>10280.816999999999</v>
      </c>
      <c r="G35" s="513">
        <f t="shared" si="3"/>
        <v>31638.077000000001</v>
      </c>
      <c r="H35" s="35">
        <v>128876.2083787</v>
      </c>
      <c r="I35" s="35">
        <v>102941.83585320001</v>
      </c>
      <c r="J35" s="509">
        <v>111445.16651130002</v>
      </c>
      <c r="K35" s="518">
        <f t="shared" si="0"/>
        <v>343263.21074320003</v>
      </c>
      <c r="L35" s="47"/>
      <c r="M35" s="47"/>
      <c r="N35" s="47"/>
      <c r="O35" s="47"/>
      <c r="P35" s="47"/>
    </row>
    <row r="36" spans="1:16" ht="15" customHeight="1">
      <c r="A36" s="593"/>
      <c r="B36" s="595"/>
      <c r="C36" s="505" t="s">
        <v>35</v>
      </c>
      <c r="D36" s="508">
        <v>20.619999999999891</v>
      </c>
      <c r="E36" s="35">
        <v>13.72199999999998</v>
      </c>
      <c r="F36" s="35">
        <v>435.15499999999997</v>
      </c>
      <c r="G36" s="511">
        <f t="shared" si="3"/>
        <v>469.49699999999984</v>
      </c>
      <c r="H36" s="35">
        <v>221.1403425890785</v>
      </c>
      <c r="I36" s="35">
        <v>145.55199999999968</v>
      </c>
      <c r="J36" s="35">
        <v>4910.553039999977</v>
      </c>
      <c r="K36" s="516">
        <f t="shared" si="0"/>
        <v>5277.2453825890552</v>
      </c>
      <c r="L36" s="47"/>
      <c r="M36" s="47"/>
      <c r="N36" s="47"/>
      <c r="O36" s="47"/>
      <c r="P36" s="47"/>
    </row>
    <row r="37" spans="1:16" ht="15" customHeight="1">
      <c r="A37" s="594"/>
      <c r="B37" s="596"/>
      <c r="C37" s="506" t="s">
        <v>29</v>
      </c>
      <c r="D37" s="44">
        <v>11890.776000000002</v>
      </c>
      <c r="E37" s="36">
        <v>9500.8259999999991</v>
      </c>
      <c r="F37" s="36">
        <v>10715.972</v>
      </c>
      <c r="G37" s="512">
        <f t="shared" si="3"/>
        <v>32107.574000000001</v>
      </c>
      <c r="H37" s="44">
        <v>129097.34872128908</v>
      </c>
      <c r="I37" s="36">
        <v>103087.38785320001</v>
      </c>
      <c r="J37" s="36">
        <v>116355.71955129999</v>
      </c>
      <c r="K37" s="517">
        <f t="shared" si="0"/>
        <v>348540.45612578909</v>
      </c>
      <c r="L37" s="47"/>
      <c r="M37" s="47"/>
      <c r="N37" s="47"/>
      <c r="O37" s="47"/>
      <c r="P37" s="47"/>
    </row>
    <row r="38" spans="1:16" ht="15" customHeight="1">
      <c r="A38" s="593" t="s">
        <v>76</v>
      </c>
      <c r="B38" s="595" t="s">
        <v>60</v>
      </c>
      <c r="C38" s="505" t="s">
        <v>80</v>
      </c>
      <c r="D38" s="508">
        <v>1122049.2953991198</v>
      </c>
      <c r="E38" s="35">
        <v>895554.33126614417</v>
      </c>
      <c r="F38" s="35">
        <v>851798.62030169345</v>
      </c>
      <c r="G38" s="511">
        <f t="shared" si="3"/>
        <v>2869402.2469669571</v>
      </c>
      <c r="H38" s="35">
        <v>11966299.74897</v>
      </c>
      <c r="I38" s="35">
        <v>9551906.8779699989</v>
      </c>
      <c r="J38" s="35">
        <v>9086550.6168020181</v>
      </c>
      <c r="K38" s="516">
        <f t="shared" si="0"/>
        <v>30604757.243742015</v>
      </c>
      <c r="L38" s="47"/>
      <c r="M38" s="47"/>
      <c r="N38" s="47"/>
      <c r="O38" s="47"/>
      <c r="P38" s="47"/>
    </row>
    <row r="39" spans="1:16" ht="15" customHeight="1">
      <c r="A39" s="593"/>
      <c r="B39" s="595"/>
      <c r="C39" s="505" t="s">
        <v>33</v>
      </c>
      <c r="D39" s="508">
        <v>15518.632053979538</v>
      </c>
      <c r="E39" s="35">
        <v>12933.342621056358</v>
      </c>
      <c r="F39" s="35">
        <v>11433.903924904203</v>
      </c>
      <c r="G39" s="511">
        <f t="shared" si="3"/>
        <v>39885.878599940101</v>
      </c>
      <c r="H39" s="35">
        <v>165504.99841999999</v>
      </c>
      <c r="I39" s="35">
        <v>137944.75612999999</v>
      </c>
      <c r="J39" s="35">
        <v>121972.02301999999</v>
      </c>
      <c r="K39" s="516">
        <f t="shared" si="0"/>
        <v>425421.77756999992</v>
      </c>
      <c r="L39" s="47"/>
      <c r="M39" s="47"/>
      <c r="N39" s="47"/>
      <c r="O39" s="47"/>
      <c r="P39" s="47"/>
    </row>
    <row r="40" spans="1:16" ht="15" customHeight="1">
      <c r="A40" s="593"/>
      <c r="B40" s="596"/>
      <c r="C40" s="506" t="s">
        <v>29</v>
      </c>
      <c r="D40" s="44">
        <v>1137567.9274530993</v>
      </c>
      <c r="E40" s="36">
        <v>908487.67388720054</v>
      </c>
      <c r="F40" s="36">
        <v>863232.52422659763</v>
      </c>
      <c r="G40" s="512">
        <f t="shared" si="3"/>
        <v>2909288.1255668974</v>
      </c>
      <c r="H40" s="44">
        <v>12131804.74739</v>
      </c>
      <c r="I40" s="36">
        <v>9689851.6340999994</v>
      </c>
      <c r="J40" s="36">
        <v>9208522.6398220174</v>
      </c>
      <c r="K40" s="517">
        <f t="shared" si="0"/>
        <v>31030179.021312017</v>
      </c>
      <c r="L40" s="47"/>
      <c r="M40" s="47"/>
      <c r="N40" s="47"/>
      <c r="O40" s="47"/>
      <c r="P40" s="47"/>
    </row>
    <row r="41" spans="1:16" ht="15" customHeight="1">
      <c r="A41" s="593"/>
      <c r="B41" s="597" t="s">
        <v>311</v>
      </c>
      <c r="C41" s="507" t="s">
        <v>80</v>
      </c>
      <c r="D41" s="508">
        <v>1304.5750000000003</v>
      </c>
      <c r="E41" s="35">
        <v>1135.2940000000001</v>
      </c>
      <c r="F41" s="509">
        <v>1228.8890000000001</v>
      </c>
      <c r="G41" s="513">
        <f t="shared" si="3"/>
        <v>3668.7580000000007</v>
      </c>
      <c r="H41" s="35">
        <v>13684.326000000001</v>
      </c>
      <c r="I41" s="35">
        <v>11887.996000000001</v>
      </c>
      <c r="J41" s="509">
        <v>12865.183000000001</v>
      </c>
      <c r="K41" s="518">
        <f t="shared" si="0"/>
        <v>38437.505000000005</v>
      </c>
      <c r="L41" s="47"/>
      <c r="M41" s="47"/>
      <c r="N41" s="47"/>
      <c r="O41" s="47"/>
      <c r="P41" s="47"/>
    </row>
    <row r="42" spans="1:16" ht="15" customHeight="1">
      <c r="A42" s="593"/>
      <c r="B42" s="595"/>
      <c r="C42" s="505" t="s">
        <v>33</v>
      </c>
      <c r="D42" s="508">
        <v>0</v>
      </c>
      <c r="E42" s="35">
        <v>0</v>
      </c>
      <c r="F42" s="35">
        <v>0</v>
      </c>
      <c r="G42" s="511">
        <f t="shared" si="3"/>
        <v>0</v>
      </c>
      <c r="H42" s="35">
        <v>0</v>
      </c>
      <c r="I42" s="35">
        <v>0</v>
      </c>
      <c r="J42" s="35">
        <v>0</v>
      </c>
      <c r="K42" s="516">
        <f t="shared" si="0"/>
        <v>0</v>
      </c>
      <c r="L42" s="47"/>
      <c r="M42" s="47"/>
      <c r="N42" s="47"/>
      <c r="O42" s="47"/>
      <c r="P42" s="47"/>
    </row>
    <row r="43" spans="1:16" ht="15" customHeight="1">
      <c r="A43" s="593"/>
      <c r="B43" s="596"/>
      <c r="C43" s="506" t="s">
        <v>29</v>
      </c>
      <c r="D43" s="44">
        <v>1304.5750000000003</v>
      </c>
      <c r="E43" s="36">
        <v>1135.2940000000001</v>
      </c>
      <c r="F43" s="36">
        <v>1228.8890000000001</v>
      </c>
      <c r="G43" s="512">
        <f t="shared" si="3"/>
        <v>3668.7580000000007</v>
      </c>
      <c r="H43" s="44">
        <v>13684.326000000001</v>
      </c>
      <c r="I43" s="36">
        <v>11887.996000000001</v>
      </c>
      <c r="J43" s="36">
        <v>12865.183000000001</v>
      </c>
      <c r="K43" s="517">
        <f t="shared" si="0"/>
        <v>38437.505000000005</v>
      </c>
      <c r="L43" s="47"/>
      <c r="M43" s="47"/>
      <c r="N43" s="47"/>
      <c r="O43" s="47"/>
      <c r="P43" s="47"/>
    </row>
    <row r="44" spans="1:16" ht="15" customHeight="1">
      <c r="A44" s="593"/>
      <c r="B44" s="598" t="s">
        <v>103</v>
      </c>
      <c r="C44" s="599"/>
      <c r="D44" s="45">
        <v>20.619999999999891</v>
      </c>
      <c r="E44" s="37">
        <v>13.72199999999998</v>
      </c>
      <c r="F44" s="37">
        <v>435.15499999999997</v>
      </c>
      <c r="G44" s="514">
        <f t="shared" si="3"/>
        <v>469.49699999999984</v>
      </c>
      <c r="H44" s="45">
        <v>221.1403425890785</v>
      </c>
      <c r="I44" s="37">
        <v>145.55199999999968</v>
      </c>
      <c r="J44" s="37">
        <v>4910.553039999977</v>
      </c>
      <c r="K44" s="519">
        <f t="shared" si="0"/>
        <v>5277.2453825890552</v>
      </c>
      <c r="L44" s="47"/>
      <c r="M44" s="47"/>
      <c r="N44" s="47"/>
      <c r="O44" s="47"/>
      <c r="P44" s="47"/>
    </row>
    <row r="45" spans="1:16" ht="15" customHeight="1">
      <c r="A45" s="593"/>
      <c r="B45" s="598" t="s">
        <v>99</v>
      </c>
      <c r="C45" s="599"/>
      <c r="D45" s="45">
        <v>76638.600999999981</v>
      </c>
      <c r="E45" s="37">
        <v>63475.860000000015</v>
      </c>
      <c r="F45" s="37">
        <v>50815.201999999997</v>
      </c>
      <c r="G45" s="514">
        <f t="shared" si="3"/>
        <v>190929.663</v>
      </c>
      <c r="H45" s="45">
        <v>817343.55364700011</v>
      </c>
      <c r="I45" s="37">
        <v>677040.03249200003</v>
      </c>
      <c r="J45" s="37">
        <v>541749.42855599988</v>
      </c>
      <c r="K45" s="519">
        <f t="shared" si="0"/>
        <v>2036133.0146949999</v>
      </c>
      <c r="L45" s="47"/>
      <c r="M45" s="47"/>
      <c r="N45" s="47"/>
      <c r="O45" s="47"/>
      <c r="P45" s="47"/>
    </row>
    <row r="46" spans="1:16" ht="15" customHeight="1">
      <c r="A46" s="593"/>
      <c r="B46" s="597" t="s">
        <v>34</v>
      </c>
      <c r="C46" s="507" t="s">
        <v>80</v>
      </c>
      <c r="D46" s="508">
        <v>1199992.4713991198</v>
      </c>
      <c r="E46" s="35">
        <v>960165.48526614415</v>
      </c>
      <c r="F46" s="509">
        <v>903842.71130169346</v>
      </c>
      <c r="G46" s="513">
        <f t="shared" si="3"/>
        <v>3064000.6679669572</v>
      </c>
      <c r="H46" s="35">
        <v>12797327.628617</v>
      </c>
      <c r="I46" s="35">
        <v>10240834.906461999</v>
      </c>
      <c r="J46" s="509">
        <v>9641165.2283580191</v>
      </c>
      <c r="K46" s="518">
        <f t="shared" si="0"/>
        <v>32679327.763437018</v>
      </c>
      <c r="L46" s="47"/>
      <c r="M46" s="47"/>
      <c r="N46" s="47"/>
      <c r="O46" s="47"/>
      <c r="P46" s="47"/>
    </row>
    <row r="47" spans="1:16" ht="15" customHeight="1">
      <c r="A47" s="593"/>
      <c r="B47" s="595"/>
      <c r="C47" s="505" t="s">
        <v>114</v>
      </c>
      <c r="D47" s="508">
        <v>16739.653053979539</v>
      </c>
      <c r="E47" s="35">
        <v>15375.774621056358</v>
      </c>
      <c r="F47" s="35">
        <v>15294.086924904206</v>
      </c>
      <c r="G47" s="511">
        <f t="shared" si="3"/>
        <v>47409.514599940107</v>
      </c>
      <c r="H47" s="35">
        <v>178527.00508158907</v>
      </c>
      <c r="I47" s="35">
        <v>163970.75077099999</v>
      </c>
      <c r="J47" s="35">
        <v>163379.42770399994</v>
      </c>
      <c r="K47" s="516">
        <f t="shared" si="0"/>
        <v>505877.18355658895</v>
      </c>
      <c r="L47" s="47"/>
      <c r="M47" s="47"/>
      <c r="N47" s="47"/>
      <c r="O47" s="47"/>
      <c r="P47" s="47"/>
    </row>
    <row r="48" spans="1:16" ht="15" customHeight="1">
      <c r="A48" s="594"/>
      <c r="B48" s="596"/>
      <c r="C48" s="506" t="s">
        <v>29</v>
      </c>
      <c r="D48" s="44">
        <v>1216732.1244530994</v>
      </c>
      <c r="E48" s="36">
        <v>975541.25988720055</v>
      </c>
      <c r="F48" s="36">
        <v>919136.79822659772</v>
      </c>
      <c r="G48" s="512">
        <f>SUM(D48:F48)</f>
        <v>3111410.1825668979</v>
      </c>
      <c r="H48" s="44">
        <v>12975854.633698588</v>
      </c>
      <c r="I48" s="36">
        <v>10404805.657232998</v>
      </c>
      <c r="J48" s="36">
        <v>9804544.65606202</v>
      </c>
      <c r="K48" s="517">
        <f t="shared" si="0"/>
        <v>33185204.946993604</v>
      </c>
      <c r="L48" s="47"/>
      <c r="M48" s="47"/>
      <c r="N48" s="47"/>
      <c r="O48" s="47"/>
      <c r="P48" s="47"/>
    </row>
    <row r="49" spans="1:16" ht="0.95" customHeight="1">
      <c r="A49" s="38"/>
      <c r="B49" s="39"/>
      <c r="C49" s="40"/>
      <c r="D49" s="35"/>
      <c r="E49" s="35"/>
      <c r="F49" s="35"/>
      <c r="G49" s="1"/>
      <c r="H49" s="35"/>
      <c r="I49" s="35"/>
      <c r="J49" s="35"/>
      <c r="K49" s="1"/>
      <c r="L49" s="47"/>
      <c r="M49" s="47"/>
      <c r="N49" s="47"/>
      <c r="O49" s="47"/>
      <c r="P49" s="47"/>
    </row>
    <row r="50" spans="1:16" ht="0.95" customHeight="1">
      <c r="A50" s="38"/>
      <c r="B50" s="39"/>
      <c r="C50" s="40"/>
      <c r="D50" s="35"/>
      <c r="E50" s="35"/>
      <c r="F50" s="35"/>
      <c r="G50" s="1"/>
      <c r="H50" s="35"/>
      <c r="I50" s="35"/>
      <c r="J50" s="35"/>
      <c r="K50" s="1"/>
      <c r="L50" s="47"/>
      <c r="M50" s="47"/>
      <c r="N50" s="47"/>
      <c r="O50" s="47"/>
      <c r="P50" s="47"/>
    </row>
    <row r="51" spans="1:16" ht="0.95" customHeight="1">
      <c r="A51" s="41"/>
      <c r="B51" s="42"/>
      <c r="C51" s="43"/>
      <c r="D51" s="36"/>
      <c r="E51" s="36"/>
      <c r="F51" s="36"/>
      <c r="G51" s="15"/>
      <c r="H51" s="36"/>
      <c r="I51" s="36"/>
      <c r="J51" s="36"/>
      <c r="K51" s="15"/>
      <c r="L51" s="47"/>
      <c r="M51" s="47"/>
      <c r="N51" s="47"/>
      <c r="O51" s="47"/>
      <c r="P51" s="47"/>
    </row>
    <row r="52" spans="1:16" ht="15" customHeight="1">
      <c r="A52" s="592" t="s">
        <v>135</v>
      </c>
      <c r="B52" s="592"/>
      <c r="C52" s="592"/>
      <c r="D52" s="45">
        <v>5849.9372380566783</v>
      </c>
      <c r="E52" s="37">
        <v>-993.60805426619481</v>
      </c>
      <c r="F52" s="37">
        <v>6827.0418208847987</v>
      </c>
      <c r="G52" s="514">
        <f t="shared" si="3"/>
        <v>11683.371004675282</v>
      </c>
      <c r="H52" s="45">
        <v>84728.51987789385</v>
      </c>
      <c r="I52" s="37">
        <v>7622.4389867950231</v>
      </c>
      <c r="J52" s="37">
        <v>92991.335574120283</v>
      </c>
      <c r="K52" s="519">
        <f>SUM(H52:J52)</f>
        <v>185342.29443880916</v>
      </c>
      <c r="L52" s="47"/>
      <c r="M52" s="47"/>
      <c r="N52" s="47"/>
      <c r="O52" s="47"/>
      <c r="P52" s="47"/>
    </row>
    <row r="53" spans="1:16" ht="5.0999999999999996" customHeight="1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M53" s="47"/>
    </row>
    <row r="54" spans="1:16" ht="11.25" customHeight="1">
      <c r="A54" s="757" t="s">
        <v>318</v>
      </c>
      <c r="B54" s="757"/>
      <c r="C54" s="757"/>
      <c r="D54" s="757"/>
      <c r="E54" s="757"/>
      <c r="F54" s="757"/>
      <c r="G54" s="757"/>
      <c r="H54" s="757"/>
      <c r="I54" s="757"/>
      <c r="J54" s="757"/>
      <c r="K54" s="757"/>
    </row>
    <row r="55" spans="1:16">
      <c r="A55" s="757"/>
      <c r="B55" s="757"/>
      <c r="C55" s="757"/>
      <c r="D55" s="757"/>
      <c r="E55" s="757"/>
      <c r="F55" s="757"/>
      <c r="G55" s="757"/>
      <c r="H55" s="757"/>
      <c r="I55" s="757"/>
      <c r="J55" s="757"/>
      <c r="K55" s="757"/>
    </row>
    <row r="56" spans="1:16">
      <c r="A56" s="757"/>
      <c r="B56" s="757"/>
      <c r="C56" s="757"/>
      <c r="D56" s="757"/>
      <c r="E56" s="757"/>
      <c r="F56" s="757"/>
      <c r="G56" s="757"/>
      <c r="H56" s="757"/>
      <c r="I56" s="757"/>
      <c r="J56" s="757"/>
      <c r="K56" s="757"/>
    </row>
    <row r="57" spans="1:16">
      <c r="A57" s="757"/>
      <c r="B57" s="757"/>
      <c r="C57" s="757"/>
      <c r="D57" s="757"/>
      <c r="E57" s="757"/>
      <c r="F57" s="757"/>
      <c r="G57" s="757"/>
      <c r="H57" s="757"/>
      <c r="I57" s="757"/>
      <c r="J57" s="757"/>
      <c r="K57" s="757"/>
    </row>
  </sheetData>
  <mergeCells count="26">
    <mergeCell ref="A54:K57"/>
    <mergeCell ref="A2:K2"/>
    <mergeCell ref="D3:K3"/>
    <mergeCell ref="D5:G5"/>
    <mergeCell ref="H5:K5"/>
    <mergeCell ref="D4:K4"/>
    <mergeCell ref="B7:B9"/>
    <mergeCell ref="B10:B12"/>
    <mergeCell ref="B13:B15"/>
    <mergeCell ref="A7:A15"/>
    <mergeCell ref="B16:B19"/>
    <mergeCell ref="B20:B23"/>
    <mergeCell ref="B24:B27"/>
    <mergeCell ref="A16:A28"/>
    <mergeCell ref="B28:C28"/>
    <mergeCell ref="B46:B48"/>
    <mergeCell ref="A38:A48"/>
    <mergeCell ref="A52:C52"/>
    <mergeCell ref="A29:A37"/>
    <mergeCell ref="B29:B31"/>
    <mergeCell ref="B32:B34"/>
    <mergeCell ref="B35:B37"/>
    <mergeCell ref="B38:B40"/>
    <mergeCell ref="B41:B43"/>
    <mergeCell ref="B44:C44"/>
    <mergeCell ref="B45:C4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G28:K28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W44"/>
  <sheetViews>
    <sheetView showGridLines="0" topLeftCell="A10" zoomScaleNormal="100" zoomScaleSheetLayoutView="100" workbookViewId="0">
      <selection activeCell="T6" sqref="T6"/>
    </sheetView>
  </sheetViews>
  <sheetFormatPr defaultRowHeight="11.25"/>
  <cols>
    <col min="1" max="1" width="8.28515625" style="87" customWidth="1"/>
    <col min="2" max="7" width="7.28515625" style="87" customWidth="1"/>
    <col min="8" max="8" width="8" style="87" customWidth="1"/>
    <col min="9" max="9" width="8.28515625" style="87" customWidth="1"/>
    <col min="10" max="16" width="7.42578125" style="87" customWidth="1"/>
    <col min="17" max="17" width="8" style="87" customWidth="1"/>
    <col min="18" max="18" width="8.28515625" style="87" customWidth="1"/>
    <col min="19" max="19" width="7.42578125" style="87" customWidth="1"/>
    <col min="20" max="20" width="9.28515625" style="87" bestFit="1" customWidth="1"/>
    <col min="21" max="21" width="11.42578125" style="87" bestFit="1" customWidth="1"/>
    <col min="22" max="260" width="9.140625" style="87"/>
    <col min="261" max="273" width="10.7109375" style="87" customWidth="1"/>
    <col min="274" max="516" width="9.140625" style="87"/>
    <col min="517" max="529" width="10.7109375" style="87" customWidth="1"/>
    <col min="530" max="772" width="9.140625" style="87"/>
    <col min="773" max="785" width="10.7109375" style="87" customWidth="1"/>
    <col min="786" max="1028" width="9.140625" style="87"/>
    <col min="1029" max="1041" width="10.7109375" style="87" customWidth="1"/>
    <col min="1042" max="1284" width="9.140625" style="87"/>
    <col min="1285" max="1297" width="10.7109375" style="87" customWidth="1"/>
    <col min="1298" max="1540" width="9.140625" style="87"/>
    <col min="1541" max="1553" width="10.7109375" style="87" customWidth="1"/>
    <col min="1554" max="1796" width="9.140625" style="87"/>
    <col min="1797" max="1809" width="10.7109375" style="87" customWidth="1"/>
    <col min="1810" max="2052" width="9.140625" style="87"/>
    <col min="2053" max="2065" width="10.7109375" style="87" customWidth="1"/>
    <col min="2066" max="2308" width="9.140625" style="87"/>
    <col min="2309" max="2321" width="10.7109375" style="87" customWidth="1"/>
    <col min="2322" max="2564" width="9.140625" style="87"/>
    <col min="2565" max="2577" width="10.7109375" style="87" customWidth="1"/>
    <col min="2578" max="2820" width="9.140625" style="87"/>
    <col min="2821" max="2833" width="10.7109375" style="87" customWidth="1"/>
    <col min="2834" max="3076" width="9.140625" style="87"/>
    <col min="3077" max="3089" width="10.7109375" style="87" customWidth="1"/>
    <col min="3090" max="3332" width="9.140625" style="87"/>
    <col min="3333" max="3345" width="10.7109375" style="87" customWidth="1"/>
    <col min="3346" max="3588" width="9.140625" style="87"/>
    <col min="3589" max="3601" width="10.7109375" style="87" customWidth="1"/>
    <col min="3602" max="3844" width="9.140625" style="87"/>
    <col min="3845" max="3857" width="10.7109375" style="87" customWidth="1"/>
    <col min="3858" max="4100" width="9.140625" style="87"/>
    <col min="4101" max="4113" width="10.7109375" style="87" customWidth="1"/>
    <col min="4114" max="4356" width="9.140625" style="87"/>
    <col min="4357" max="4369" width="10.7109375" style="87" customWidth="1"/>
    <col min="4370" max="4612" width="9.140625" style="87"/>
    <col min="4613" max="4625" width="10.7109375" style="87" customWidth="1"/>
    <col min="4626" max="4868" width="9.140625" style="87"/>
    <col min="4869" max="4881" width="10.7109375" style="87" customWidth="1"/>
    <col min="4882" max="5124" width="9.140625" style="87"/>
    <col min="5125" max="5137" width="10.7109375" style="87" customWidth="1"/>
    <col min="5138" max="5380" width="9.140625" style="87"/>
    <col min="5381" max="5393" width="10.7109375" style="87" customWidth="1"/>
    <col min="5394" max="5636" width="9.140625" style="87"/>
    <col min="5637" max="5649" width="10.7109375" style="87" customWidth="1"/>
    <col min="5650" max="5892" width="9.140625" style="87"/>
    <col min="5893" max="5905" width="10.7109375" style="87" customWidth="1"/>
    <col min="5906" max="6148" width="9.140625" style="87"/>
    <col min="6149" max="6161" width="10.7109375" style="87" customWidth="1"/>
    <col min="6162" max="6404" width="9.140625" style="87"/>
    <col min="6405" max="6417" width="10.7109375" style="87" customWidth="1"/>
    <col min="6418" max="6660" width="9.140625" style="87"/>
    <col min="6661" max="6673" width="10.7109375" style="87" customWidth="1"/>
    <col min="6674" max="6916" width="9.140625" style="87"/>
    <col min="6917" max="6929" width="10.7109375" style="87" customWidth="1"/>
    <col min="6930" max="7172" width="9.140625" style="87"/>
    <col min="7173" max="7185" width="10.7109375" style="87" customWidth="1"/>
    <col min="7186" max="7428" width="9.140625" style="87"/>
    <col min="7429" max="7441" width="10.7109375" style="87" customWidth="1"/>
    <col min="7442" max="7684" width="9.140625" style="87"/>
    <col min="7685" max="7697" width="10.7109375" style="87" customWidth="1"/>
    <col min="7698" max="7940" width="9.140625" style="87"/>
    <col min="7941" max="7953" width="10.7109375" style="87" customWidth="1"/>
    <col min="7954" max="8196" width="9.140625" style="87"/>
    <col min="8197" max="8209" width="10.7109375" style="87" customWidth="1"/>
    <col min="8210" max="8452" width="9.140625" style="87"/>
    <col min="8453" max="8465" width="10.7109375" style="87" customWidth="1"/>
    <col min="8466" max="8708" width="9.140625" style="87"/>
    <col min="8709" max="8721" width="10.7109375" style="87" customWidth="1"/>
    <col min="8722" max="8964" width="9.140625" style="87"/>
    <col min="8965" max="8977" width="10.7109375" style="87" customWidth="1"/>
    <col min="8978" max="9220" width="9.140625" style="87"/>
    <col min="9221" max="9233" width="10.7109375" style="87" customWidth="1"/>
    <col min="9234" max="9476" width="9.140625" style="87"/>
    <col min="9477" max="9489" width="10.7109375" style="87" customWidth="1"/>
    <col min="9490" max="9732" width="9.140625" style="87"/>
    <col min="9733" max="9745" width="10.7109375" style="87" customWidth="1"/>
    <col min="9746" max="9988" width="9.140625" style="87"/>
    <col min="9989" max="10001" width="10.7109375" style="87" customWidth="1"/>
    <col min="10002" max="10244" width="9.140625" style="87"/>
    <col min="10245" max="10257" width="10.7109375" style="87" customWidth="1"/>
    <col min="10258" max="10500" width="9.140625" style="87"/>
    <col min="10501" max="10513" width="10.7109375" style="87" customWidth="1"/>
    <col min="10514" max="10756" width="9.140625" style="87"/>
    <col min="10757" max="10769" width="10.7109375" style="87" customWidth="1"/>
    <col min="10770" max="11012" width="9.140625" style="87"/>
    <col min="11013" max="11025" width="10.7109375" style="87" customWidth="1"/>
    <col min="11026" max="11268" width="9.140625" style="87"/>
    <col min="11269" max="11281" width="10.7109375" style="87" customWidth="1"/>
    <col min="11282" max="11524" width="9.140625" style="87"/>
    <col min="11525" max="11537" width="10.7109375" style="87" customWidth="1"/>
    <col min="11538" max="11780" width="9.140625" style="87"/>
    <col min="11781" max="11793" width="10.7109375" style="87" customWidth="1"/>
    <col min="11794" max="12036" width="9.140625" style="87"/>
    <col min="12037" max="12049" width="10.7109375" style="87" customWidth="1"/>
    <col min="12050" max="12292" width="9.140625" style="87"/>
    <col min="12293" max="12305" width="10.7109375" style="87" customWidth="1"/>
    <col min="12306" max="12548" width="9.140625" style="87"/>
    <col min="12549" max="12561" width="10.7109375" style="87" customWidth="1"/>
    <col min="12562" max="12804" width="9.140625" style="87"/>
    <col min="12805" max="12817" width="10.7109375" style="87" customWidth="1"/>
    <col min="12818" max="13060" width="9.140625" style="87"/>
    <col min="13061" max="13073" width="10.7109375" style="87" customWidth="1"/>
    <col min="13074" max="13316" width="9.140625" style="87"/>
    <col min="13317" max="13329" width="10.7109375" style="87" customWidth="1"/>
    <col min="13330" max="13572" width="9.140625" style="87"/>
    <col min="13573" max="13585" width="10.7109375" style="87" customWidth="1"/>
    <col min="13586" max="13828" width="9.140625" style="87"/>
    <col min="13829" max="13841" width="10.7109375" style="87" customWidth="1"/>
    <col min="13842" max="14084" width="9.140625" style="87"/>
    <col min="14085" max="14097" width="10.7109375" style="87" customWidth="1"/>
    <col min="14098" max="14340" width="9.140625" style="87"/>
    <col min="14341" max="14353" width="10.7109375" style="87" customWidth="1"/>
    <col min="14354" max="14596" width="9.140625" style="87"/>
    <col min="14597" max="14609" width="10.7109375" style="87" customWidth="1"/>
    <col min="14610" max="14852" width="9.140625" style="87"/>
    <col min="14853" max="14865" width="10.7109375" style="87" customWidth="1"/>
    <col min="14866" max="15108" width="9.140625" style="87"/>
    <col min="15109" max="15121" width="10.7109375" style="87" customWidth="1"/>
    <col min="15122" max="15364" width="9.140625" style="87"/>
    <col min="15365" max="15377" width="10.7109375" style="87" customWidth="1"/>
    <col min="15378" max="15620" width="9.140625" style="87"/>
    <col min="15621" max="15633" width="10.7109375" style="87" customWidth="1"/>
    <col min="15634" max="15876" width="9.140625" style="87"/>
    <col min="15877" max="15889" width="10.7109375" style="87" customWidth="1"/>
    <col min="15890" max="16132" width="9.140625" style="87"/>
    <col min="16133" max="16145" width="10.7109375" style="87" customWidth="1"/>
    <col min="16146" max="16384" width="9.140625" style="87"/>
  </cols>
  <sheetData>
    <row r="1" spans="1:23" ht="15.75">
      <c r="A1" s="618" t="s">
        <v>137</v>
      </c>
      <c r="B1" s="618"/>
      <c r="C1" s="618"/>
      <c r="D1" s="618"/>
      <c r="E1" s="618"/>
      <c r="F1" s="618"/>
      <c r="G1" s="618"/>
      <c r="H1" s="618"/>
      <c r="I1" s="618"/>
      <c r="J1" s="618"/>
      <c r="K1" s="618"/>
      <c r="L1" s="618"/>
      <c r="M1" s="618"/>
      <c r="N1" s="618"/>
      <c r="O1" s="618"/>
      <c r="P1" s="618"/>
      <c r="Q1" s="618"/>
      <c r="R1" s="618"/>
      <c r="S1" s="618"/>
    </row>
    <row r="2" spans="1:23" ht="6" customHeight="1">
      <c r="A2" s="229"/>
      <c r="B2" s="616"/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617"/>
      <c r="O2" s="617"/>
      <c r="P2" s="617"/>
      <c r="Q2" s="617"/>
      <c r="R2" s="617"/>
      <c r="S2" s="617"/>
    </row>
    <row r="3" spans="1:23" ht="15.95" customHeight="1">
      <c r="A3" s="529"/>
      <c r="B3" s="614">
        <v>2020</v>
      </c>
      <c r="C3" s="615"/>
      <c r="D3" s="615"/>
      <c r="E3" s="615"/>
      <c r="F3" s="615"/>
      <c r="G3" s="615"/>
      <c r="H3" s="615"/>
      <c r="I3" s="615"/>
      <c r="J3" s="615"/>
      <c r="K3" s="615"/>
      <c r="L3" s="615"/>
      <c r="M3" s="615"/>
      <c r="N3" s="615"/>
      <c r="O3" s="615"/>
      <c r="P3" s="615"/>
      <c r="Q3" s="615"/>
      <c r="R3" s="615"/>
      <c r="S3" s="615"/>
    </row>
    <row r="4" spans="1:23" ht="15.95" customHeight="1">
      <c r="A4" s="520"/>
      <c r="B4" s="623" t="s">
        <v>290</v>
      </c>
      <c r="C4" s="624"/>
      <c r="D4" s="624"/>
      <c r="E4" s="624"/>
      <c r="F4" s="624"/>
      <c r="G4" s="624"/>
      <c r="H4" s="624"/>
      <c r="I4" s="624"/>
      <c r="J4" s="624"/>
      <c r="K4" s="623" t="s">
        <v>291</v>
      </c>
      <c r="L4" s="624"/>
      <c r="M4" s="624"/>
      <c r="N4" s="624"/>
      <c r="O4" s="624"/>
      <c r="P4" s="624"/>
      <c r="Q4" s="624"/>
      <c r="R4" s="624"/>
      <c r="S4" s="624"/>
    </row>
    <row r="5" spans="1:23" ht="22.5" customHeight="1">
      <c r="A5" s="409"/>
      <c r="B5" s="619" t="s">
        <v>279</v>
      </c>
      <c r="C5" s="619"/>
      <c r="D5" s="619"/>
      <c r="E5" s="619" t="s">
        <v>280</v>
      </c>
      <c r="F5" s="619"/>
      <c r="G5" s="619"/>
      <c r="H5" s="620" t="s">
        <v>276</v>
      </c>
      <c r="I5" s="621" t="s">
        <v>275</v>
      </c>
      <c r="J5" s="622" t="s">
        <v>76</v>
      </c>
      <c r="K5" s="619" t="s">
        <v>279</v>
      </c>
      <c r="L5" s="619"/>
      <c r="M5" s="619"/>
      <c r="N5" s="619" t="s">
        <v>280</v>
      </c>
      <c r="O5" s="619"/>
      <c r="P5" s="619"/>
      <c r="Q5" s="620" t="s">
        <v>276</v>
      </c>
      <c r="R5" s="621" t="s">
        <v>275</v>
      </c>
      <c r="S5" s="622" t="s">
        <v>76</v>
      </c>
    </row>
    <row r="6" spans="1:23" ht="22.5">
      <c r="A6" s="521" t="s">
        <v>225</v>
      </c>
      <c r="B6" s="286" t="s">
        <v>25</v>
      </c>
      <c r="C6" s="284" t="s">
        <v>26</v>
      </c>
      <c r="D6" s="285" t="s">
        <v>278</v>
      </c>
      <c r="E6" s="286" t="s">
        <v>30</v>
      </c>
      <c r="F6" s="284" t="s">
        <v>31</v>
      </c>
      <c r="G6" s="285" t="s">
        <v>277</v>
      </c>
      <c r="H6" s="620"/>
      <c r="I6" s="621"/>
      <c r="J6" s="622"/>
      <c r="K6" s="286" t="s">
        <v>25</v>
      </c>
      <c r="L6" s="284" t="s">
        <v>26</v>
      </c>
      <c r="M6" s="285" t="s">
        <v>278</v>
      </c>
      <c r="N6" s="286" t="s">
        <v>30</v>
      </c>
      <c r="O6" s="284" t="s">
        <v>31</v>
      </c>
      <c r="P6" s="285" t="s">
        <v>277</v>
      </c>
      <c r="Q6" s="620"/>
      <c r="R6" s="621"/>
      <c r="S6" s="622"/>
    </row>
    <row r="7" spans="1:23" ht="12" customHeight="1">
      <c r="A7" s="522" t="s">
        <v>227</v>
      </c>
      <c r="B7" s="530">
        <v>3953.8865949906567</v>
      </c>
      <c r="C7" s="56">
        <v>3516.6692237756142</v>
      </c>
      <c r="D7" s="57">
        <v>437.21737121504248</v>
      </c>
      <c r="E7" s="58">
        <v>767.78891500000009</v>
      </c>
      <c r="F7" s="58">
        <v>6.014875</v>
      </c>
      <c r="G7" s="57">
        <v>761.77404000000013</v>
      </c>
      <c r="H7" s="59">
        <v>11.890776000000002</v>
      </c>
      <c r="I7" s="59">
        <v>5.8499372380566781</v>
      </c>
      <c r="J7" s="425">
        <v>1216.7321244530995</v>
      </c>
      <c r="K7" s="530">
        <v>42183.138369978005</v>
      </c>
      <c r="L7" s="56">
        <v>37543.585314870594</v>
      </c>
      <c r="M7" s="57">
        <v>4639.5530551074116</v>
      </c>
      <c r="N7" s="58">
        <v>8186.5665289999988</v>
      </c>
      <c r="O7" s="58">
        <v>64.090819008000011</v>
      </c>
      <c r="P7" s="57">
        <v>8122.4757099919989</v>
      </c>
      <c r="Q7" s="59">
        <v>129.09734872128908</v>
      </c>
      <c r="R7" s="59">
        <v>84.728519877893845</v>
      </c>
      <c r="S7" s="425">
        <v>12975.854633698587</v>
      </c>
      <c r="T7" s="88"/>
      <c r="U7" s="232"/>
      <c r="V7" s="232"/>
      <c r="W7" s="232"/>
    </row>
    <row r="8" spans="1:23" ht="12" customHeight="1">
      <c r="A8" s="523" t="s">
        <v>228</v>
      </c>
      <c r="B8" s="530">
        <v>3589.3981260973706</v>
      </c>
      <c r="C8" s="58">
        <v>3031.6268481559036</v>
      </c>
      <c r="D8" s="60">
        <v>557.77127794146691</v>
      </c>
      <c r="E8" s="58">
        <v>420.143348</v>
      </c>
      <c r="F8" s="58">
        <v>10.880583999999999</v>
      </c>
      <c r="G8" s="60">
        <v>409.262764</v>
      </c>
      <c r="H8" s="61">
        <v>9.500826</v>
      </c>
      <c r="I8" s="61">
        <v>-0.99360805426619481</v>
      </c>
      <c r="J8" s="426">
        <v>975.54125988720057</v>
      </c>
      <c r="K8" s="530">
        <v>38291.228500172001</v>
      </c>
      <c r="L8" s="58">
        <v>32361.506620486001</v>
      </c>
      <c r="M8" s="60">
        <v>5929.7218796859997</v>
      </c>
      <c r="N8" s="58">
        <v>4480.3231770000002</v>
      </c>
      <c r="O8" s="58">
        <v>115.94922629299998</v>
      </c>
      <c r="P8" s="60">
        <v>4364.3739507070004</v>
      </c>
      <c r="Q8" s="61">
        <v>103.08738785320001</v>
      </c>
      <c r="R8" s="61">
        <v>7.6224389867950233</v>
      </c>
      <c r="S8" s="426">
        <v>10404.805657232999</v>
      </c>
      <c r="T8" s="78"/>
      <c r="U8" s="232"/>
      <c r="V8" s="232"/>
      <c r="W8" s="232"/>
    </row>
    <row r="9" spans="1:23" ht="12" customHeight="1">
      <c r="A9" s="524" t="s">
        <v>229</v>
      </c>
      <c r="B9" s="531">
        <v>3721.6796563444259</v>
      </c>
      <c r="C9" s="62">
        <v>3462.2777269387129</v>
      </c>
      <c r="D9" s="63">
        <v>259.40192940571296</v>
      </c>
      <c r="E9" s="64">
        <v>650.70495800000003</v>
      </c>
      <c r="F9" s="62">
        <v>8.513103000000001</v>
      </c>
      <c r="G9" s="63">
        <v>642.19185500000003</v>
      </c>
      <c r="H9" s="65">
        <v>10.715971999999999</v>
      </c>
      <c r="I9" s="65">
        <v>6.8270418208847987</v>
      </c>
      <c r="J9" s="64">
        <v>919.13679822659776</v>
      </c>
      <c r="K9" s="531">
        <v>39706.615106039004</v>
      </c>
      <c r="L9" s="62">
        <v>36957.915197742404</v>
      </c>
      <c r="M9" s="63">
        <v>2748.6999082965995</v>
      </c>
      <c r="N9" s="64">
        <v>6937.1927379999997</v>
      </c>
      <c r="O9" s="62">
        <v>90.695045359999995</v>
      </c>
      <c r="P9" s="63">
        <v>6846.4976926399995</v>
      </c>
      <c r="Q9" s="65">
        <v>116.35571955129998</v>
      </c>
      <c r="R9" s="65">
        <v>92.991335574120285</v>
      </c>
      <c r="S9" s="64">
        <v>9804.5446560620203</v>
      </c>
      <c r="T9" s="231"/>
      <c r="U9" s="232"/>
      <c r="V9" s="232"/>
      <c r="W9" s="232"/>
    </row>
    <row r="10" spans="1:23" ht="12" customHeight="1">
      <c r="A10" s="522" t="s">
        <v>230</v>
      </c>
      <c r="B10" s="530"/>
      <c r="C10" s="58"/>
      <c r="D10" s="57"/>
      <c r="E10" s="58"/>
      <c r="F10" s="58"/>
      <c r="G10" s="57"/>
      <c r="H10" s="59"/>
      <c r="I10" s="59"/>
      <c r="J10" s="425"/>
      <c r="K10" s="530"/>
      <c r="L10" s="58"/>
      <c r="M10" s="57"/>
      <c r="N10" s="58"/>
      <c r="O10" s="58"/>
      <c r="P10" s="57"/>
      <c r="Q10" s="59"/>
      <c r="R10" s="59"/>
      <c r="S10" s="425"/>
      <c r="T10" s="78"/>
      <c r="U10" s="232"/>
      <c r="V10" s="232"/>
      <c r="W10" s="232"/>
    </row>
    <row r="11" spans="1:23" ht="12" customHeight="1">
      <c r="A11" s="523" t="s">
        <v>231</v>
      </c>
      <c r="B11" s="530"/>
      <c r="C11" s="58"/>
      <c r="D11" s="60"/>
      <c r="E11" s="58"/>
      <c r="F11" s="58"/>
      <c r="G11" s="60"/>
      <c r="H11" s="61"/>
      <c r="I11" s="61"/>
      <c r="J11" s="426"/>
      <c r="K11" s="530"/>
      <c r="L11" s="58"/>
      <c r="M11" s="60"/>
      <c r="N11" s="58"/>
      <c r="O11" s="58"/>
      <c r="P11" s="60"/>
      <c r="Q11" s="61"/>
      <c r="R11" s="61"/>
      <c r="S11" s="426"/>
      <c r="T11" s="78"/>
      <c r="U11" s="232"/>
      <c r="V11" s="232"/>
      <c r="W11" s="232"/>
    </row>
    <row r="12" spans="1:23" ht="12" customHeight="1">
      <c r="A12" s="524" t="s">
        <v>232</v>
      </c>
      <c r="B12" s="531"/>
      <c r="C12" s="62"/>
      <c r="D12" s="63"/>
      <c r="E12" s="64"/>
      <c r="F12" s="62"/>
      <c r="G12" s="63"/>
      <c r="H12" s="65"/>
      <c r="I12" s="65"/>
      <c r="J12" s="64"/>
      <c r="K12" s="531"/>
      <c r="L12" s="62"/>
      <c r="M12" s="63"/>
      <c r="N12" s="64"/>
      <c r="O12" s="62"/>
      <c r="P12" s="63"/>
      <c r="Q12" s="65"/>
      <c r="R12" s="65"/>
      <c r="S12" s="64"/>
      <c r="T12" s="78"/>
      <c r="U12" s="232"/>
      <c r="V12" s="232"/>
      <c r="W12" s="232"/>
    </row>
    <row r="13" spans="1:23" ht="12" customHeight="1">
      <c r="A13" s="522" t="s">
        <v>233</v>
      </c>
      <c r="B13" s="530"/>
      <c r="C13" s="58"/>
      <c r="D13" s="57"/>
      <c r="E13" s="58"/>
      <c r="F13" s="58"/>
      <c r="G13" s="57"/>
      <c r="H13" s="59"/>
      <c r="I13" s="59"/>
      <c r="J13" s="425"/>
      <c r="K13" s="530"/>
      <c r="L13" s="58"/>
      <c r="M13" s="57"/>
      <c r="N13" s="58"/>
      <c r="O13" s="58"/>
      <c r="P13" s="57"/>
      <c r="Q13" s="59"/>
      <c r="R13" s="59"/>
      <c r="S13" s="425"/>
      <c r="T13" s="78"/>
      <c r="U13" s="232"/>
      <c r="V13" s="232"/>
      <c r="W13" s="232"/>
    </row>
    <row r="14" spans="1:23" ht="12" customHeight="1">
      <c r="A14" s="523" t="s">
        <v>234</v>
      </c>
      <c r="B14" s="530"/>
      <c r="C14" s="58"/>
      <c r="D14" s="60"/>
      <c r="E14" s="58"/>
      <c r="F14" s="58"/>
      <c r="G14" s="60"/>
      <c r="H14" s="61"/>
      <c r="I14" s="61"/>
      <c r="J14" s="426"/>
      <c r="K14" s="530"/>
      <c r="L14" s="58"/>
      <c r="M14" s="60"/>
      <c r="N14" s="58"/>
      <c r="O14" s="58"/>
      <c r="P14" s="60"/>
      <c r="Q14" s="61"/>
      <c r="R14" s="61"/>
      <c r="S14" s="426"/>
      <c r="T14" s="78"/>
      <c r="U14" s="232"/>
      <c r="V14" s="232"/>
      <c r="W14" s="232"/>
    </row>
    <row r="15" spans="1:23" ht="12" customHeight="1">
      <c r="A15" s="524" t="s">
        <v>235</v>
      </c>
      <c r="B15" s="531"/>
      <c r="C15" s="62"/>
      <c r="D15" s="63"/>
      <c r="E15" s="64"/>
      <c r="F15" s="62"/>
      <c r="G15" s="63"/>
      <c r="H15" s="65"/>
      <c r="I15" s="65"/>
      <c r="J15" s="64"/>
      <c r="K15" s="531"/>
      <c r="L15" s="62"/>
      <c r="M15" s="63"/>
      <c r="N15" s="64"/>
      <c r="O15" s="62"/>
      <c r="P15" s="63"/>
      <c r="Q15" s="65"/>
      <c r="R15" s="65"/>
      <c r="S15" s="64"/>
      <c r="T15" s="78"/>
      <c r="U15" s="232"/>
      <c r="V15" s="232"/>
      <c r="W15" s="232"/>
    </row>
    <row r="16" spans="1:23" ht="12" customHeight="1">
      <c r="A16" s="522" t="s">
        <v>236</v>
      </c>
      <c r="B16" s="530"/>
      <c r="C16" s="58"/>
      <c r="D16" s="57"/>
      <c r="E16" s="58"/>
      <c r="F16" s="58"/>
      <c r="G16" s="57"/>
      <c r="H16" s="59"/>
      <c r="I16" s="59"/>
      <c r="J16" s="425"/>
      <c r="K16" s="530"/>
      <c r="L16" s="58"/>
      <c r="M16" s="57"/>
      <c r="N16" s="58"/>
      <c r="O16" s="58"/>
      <c r="P16" s="57"/>
      <c r="Q16" s="59"/>
      <c r="R16" s="59"/>
      <c r="S16" s="425"/>
      <c r="T16" s="78"/>
      <c r="U16" s="232"/>
      <c r="V16" s="232"/>
      <c r="W16" s="232"/>
    </row>
    <row r="17" spans="1:23" ht="12" customHeight="1">
      <c r="A17" s="523" t="s">
        <v>237</v>
      </c>
      <c r="B17" s="530"/>
      <c r="C17" s="58"/>
      <c r="D17" s="60"/>
      <c r="E17" s="58"/>
      <c r="F17" s="58"/>
      <c r="G17" s="60"/>
      <c r="H17" s="61"/>
      <c r="I17" s="61"/>
      <c r="J17" s="426"/>
      <c r="K17" s="530"/>
      <c r="L17" s="58"/>
      <c r="M17" s="60"/>
      <c r="N17" s="58"/>
      <c r="O17" s="58"/>
      <c r="P17" s="60"/>
      <c r="Q17" s="61"/>
      <c r="R17" s="61"/>
      <c r="S17" s="426"/>
      <c r="T17" s="78"/>
      <c r="U17" s="232"/>
      <c r="V17" s="232"/>
      <c r="W17" s="232"/>
    </row>
    <row r="18" spans="1:23" ht="12" customHeight="1">
      <c r="A18" s="524" t="s">
        <v>238</v>
      </c>
      <c r="B18" s="531"/>
      <c r="C18" s="62"/>
      <c r="D18" s="63"/>
      <c r="E18" s="64"/>
      <c r="F18" s="62"/>
      <c r="G18" s="63"/>
      <c r="H18" s="65"/>
      <c r="I18" s="65"/>
      <c r="J18" s="64"/>
      <c r="K18" s="531"/>
      <c r="L18" s="62"/>
      <c r="M18" s="63"/>
      <c r="N18" s="64"/>
      <c r="O18" s="62"/>
      <c r="P18" s="63"/>
      <c r="Q18" s="65"/>
      <c r="R18" s="65"/>
      <c r="S18" s="64"/>
      <c r="T18" s="78"/>
      <c r="U18" s="232"/>
      <c r="V18" s="232"/>
      <c r="W18" s="232"/>
    </row>
    <row r="19" spans="1:23" ht="12" customHeight="1">
      <c r="A19" s="525" t="s">
        <v>54</v>
      </c>
      <c r="B19" s="532">
        <f>SUM(B7:B9)</f>
        <v>11264.964377432454</v>
      </c>
      <c r="C19" s="287">
        <f>SUM(C7:C9)</f>
        <v>10010.573798870231</v>
      </c>
      <c r="D19" s="288">
        <f t="shared" ref="D19:J19" si="0">SUM(D7:D9)</f>
        <v>1254.3905785622223</v>
      </c>
      <c r="E19" s="287">
        <f t="shared" si="0"/>
        <v>1838.6372210000002</v>
      </c>
      <c r="F19" s="287">
        <f t="shared" si="0"/>
        <v>25.408562</v>
      </c>
      <c r="G19" s="288">
        <f t="shared" si="0"/>
        <v>1813.2286590000001</v>
      </c>
      <c r="H19" s="289">
        <f t="shared" si="0"/>
        <v>32.107574</v>
      </c>
      <c r="I19" s="289">
        <f t="shared" si="0"/>
        <v>11.683371004675282</v>
      </c>
      <c r="J19" s="427">
        <f t="shared" si="0"/>
        <v>3111.4101825668981</v>
      </c>
      <c r="K19" s="532">
        <f>SUM(K7:K9)</f>
        <v>120180.98197618901</v>
      </c>
      <c r="L19" s="287">
        <f t="shared" ref="L19:S19" si="1">SUM(L7:L9)</f>
        <v>106863.007133099</v>
      </c>
      <c r="M19" s="288">
        <f t="shared" si="1"/>
        <v>13317.974843090011</v>
      </c>
      <c r="N19" s="287">
        <f t="shared" si="1"/>
        <v>19604.082444</v>
      </c>
      <c r="O19" s="287">
        <f t="shared" si="1"/>
        <v>270.73509066099996</v>
      </c>
      <c r="P19" s="288">
        <f t="shared" si="1"/>
        <v>19333.347353338999</v>
      </c>
      <c r="Q19" s="289">
        <f t="shared" si="1"/>
        <v>348.54045612578909</v>
      </c>
      <c r="R19" s="289">
        <f t="shared" si="1"/>
        <v>185.34229443880915</v>
      </c>
      <c r="S19" s="427">
        <f t="shared" si="1"/>
        <v>33185.204946993603</v>
      </c>
    </row>
    <row r="20" spans="1:23" ht="12" customHeight="1">
      <c r="A20" s="526" t="s">
        <v>63</v>
      </c>
      <c r="B20" s="428">
        <f>SUM(B10:B12)</f>
        <v>0</v>
      </c>
      <c r="C20" s="290">
        <f>SUM(C10:C12)</f>
        <v>0</v>
      </c>
      <c r="D20" s="291">
        <f t="shared" ref="D20:J20" si="2">SUM(D10:D12)</f>
        <v>0</v>
      </c>
      <c r="E20" s="290">
        <f t="shared" si="2"/>
        <v>0</v>
      </c>
      <c r="F20" s="290">
        <f t="shared" si="2"/>
        <v>0</v>
      </c>
      <c r="G20" s="291">
        <f t="shared" si="2"/>
        <v>0</v>
      </c>
      <c r="H20" s="292">
        <f t="shared" si="2"/>
        <v>0</v>
      </c>
      <c r="I20" s="292">
        <f t="shared" si="2"/>
        <v>0</v>
      </c>
      <c r="J20" s="428">
        <f t="shared" si="2"/>
        <v>0</v>
      </c>
      <c r="K20" s="428">
        <f>SUM(K10:K12)</f>
        <v>0</v>
      </c>
      <c r="L20" s="290">
        <f t="shared" ref="L20:S20" si="3">SUM(L10:L12)</f>
        <v>0</v>
      </c>
      <c r="M20" s="291">
        <f t="shared" si="3"/>
        <v>0</v>
      </c>
      <c r="N20" s="290">
        <f t="shared" si="3"/>
        <v>0</v>
      </c>
      <c r="O20" s="290">
        <f t="shared" si="3"/>
        <v>0</v>
      </c>
      <c r="P20" s="291">
        <f t="shared" si="3"/>
        <v>0</v>
      </c>
      <c r="Q20" s="292">
        <f t="shared" si="3"/>
        <v>0</v>
      </c>
      <c r="R20" s="292">
        <f t="shared" si="3"/>
        <v>0</v>
      </c>
      <c r="S20" s="428">
        <f t="shared" si="3"/>
        <v>0</v>
      </c>
    </row>
    <row r="21" spans="1:23" ht="12" customHeight="1">
      <c r="A21" s="526" t="s">
        <v>75</v>
      </c>
      <c r="B21" s="428">
        <f>SUM(B13:B15)</f>
        <v>0</v>
      </c>
      <c r="C21" s="290">
        <f>SUM(C13:C15)</f>
        <v>0</v>
      </c>
      <c r="D21" s="291">
        <f t="shared" ref="D21:J21" si="4">SUM(D13:D15)</f>
        <v>0</v>
      </c>
      <c r="E21" s="290">
        <f t="shared" si="4"/>
        <v>0</v>
      </c>
      <c r="F21" s="290">
        <f t="shared" si="4"/>
        <v>0</v>
      </c>
      <c r="G21" s="291">
        <f t="shared" si="4"/>
        <v>0</v>
      </c>
      <c r="H21" s="292">
        <f t="shared" si="4"/>
        <v>0</v>
      </c>
      <c r="I21" s="292">
        <f>SUM(I13:I15)</f>
        <v>0</v>
      </c>
      <c r="J21" s="428">
        <f t="shared" si="4"/>
        <v>0</v>
      </c>
      <c r="K21" s="428">
        <f>SUM(K13:K15)</f>
        <v>0</v>
      </c>
      <c r="L21" s="290">
        <f t="shared" ref="L21:S21" si="5">SUM(L13:L15)</f>
        <v>0</v>
      </c>
      <c r="M21" s="291">
        <f t="shared" si="5"/>
        <v>0</v>
      </c>
      <c r="N21" s="290">
        <f t="shared" si="5"/>
        <v>0</v>
      </c>
      <c r="O21" s="290">
        <f t="shared" si="5"/>
        <v>0</v>
      </c>
      <c r="P21" s="291">
        <f t="shared" si="5"/>
        <v>0</v>
      </c>
      <c r="Q21" s="292">
        <f t="shared" si="5"/>
        <v>0</v>
      </c>
      <c r="R21" s="292">
        <f t="shared" si="5"/>
        <v>0</v>
      </c>
      <c r="S21" s="428">
        <f t="shared" si="5"/>
        <v>0</v>
      </c>
    </row>
    <row r="22" spans="1:23" ht="12" customHeight="1">
      <c r="A22" s="527" t="s">
        <v>64</v>
      </c>
      <c r="B22" s="295">
        <f>SUM(B16:B18)</f>
        <v>0</v>
      </c>
      <c r="C22" s="293">
        <f>SUM(C16:C18)</f>
        <v>0</v>
      </c>
      <c r="D22" s="294">
        <f t="shared" ref="D22:J22" si="6">SUM(D16:D18)</f>
        <v>0</v>
      </c>
      <c r="E22" s="295">
        <f t="shared" si="6"/>
        <v>0</v>
      </c>
      <c r="F22" s="293">
        <f t="shared" si="6"/>
        <v>0</v>
      </c>
      <c r="G22" s="294">
        <f t="shared" si="6"/>
        <v>0</v>
      </c>
      <c r="H22" s="296">
        <f t="shared" si="6"/>
        <v>0</v>
      </c>
      <c r="I22" s="296">
        <f t="shared" si="6"/>
        <v>0</v>
      </c>
      <c r="J22" s="295">
        <f t="shared" si="6"/>
        <v>0</v>
      </c>
      <c r="K22" s="295">
        <f>SUM(K16:K18)</f>
        <v>0</v>
      </c>
      <c r="L22" s="293">
        <f t="shared" ref="L22:R22" si="7">SUM(L16:L18)</f>
        <v>0</v>
      </c>
      <c r="M22" s="294">
        <f t="shared" si="7"/>
        <v>0</v>
      </c>
      <c r="N22" s="295">
        <f t="shared" si="7"/>
        <v>0</v>
      </c>
      <c r="O22" s="293">
        <f t="shared" si="7"/>
        <v>0</v>
      </c>
      <c r="P22" s="294">
        <f t="shared" si="7"/>
        <v>0</v>
      </c>
      <c r="Q22" s="296">
        <f t="shared" si="7"/>
        <v>0</v>
      </c>
      <c r="R22" s="296">
        <f t="shared" si="7"/>
        <v>0</v>
      </c>
      <c r="S22" s="295">
        <f>SUM(S16:S18)</f>
        <v>0</v>
      </c>
    </row>
    <row r="23" spans="1:23" ht="12" customHeight="1">
      <c r="A23" s="522" t="s">
        <v>65</v>
      </c>
      <c r="B23" s="533">
        <f>SUM(B7:B12)</f>
        <v>11264.964377432454</v>
      </c>
      <c r="C23" s="49">
        <f>SUM(C7:C12)</f>
        <v>10010.573798870231</v>
      </c>
      <c r="D23" s="50">
        <f t="shared" ref="D23:J23" si="8">SUM(D7:D12)</f>
        <v>1254.3905785622223</v>
      </c>
      <c r="E23" s="49">
        <f t="shared" si="8"/>
        <v>1838.6372210000002</v>
      </c>
      <c r="F23" s="49">
        <f t="shared" si="8"/>
        <v>25.408562</v>
      </c>
      <c r="G23" s="50">
        <f t="shared" si="8"/>
        <v>1813.2286590000001</v>
      </c>
      <c r="H23" s="51">
        <f t="shared" si="8"/>
        <v>32.107574</v>
      </c>
      <c r="I23" s="51">
        <f t="shared" si="8"/>
        <v>11.683371004675282</v>
      </c>
      <c r="J23" s="429">
        <f t="shared" si="8"/>
        <v>3111.4101825668981</v>
      </c>
      <c r="K23" s="533">
        <f>SUM(K7:K12)</f>
        <v>120180.98197618901</v>
      </c>
      <c r="L23" s="49">
        <f t="shared" ref="L23:S23" si="9">SUM(L7:L12)</f>
        <v>106863.007133099</v>
      </c>
      <c r="M23" s="50">
        <f t="shared" si="9"/>
        <v>13317.974843090011</v>
      </c>
      <c r="N23" s="49">
        <f t="shared" si="9"/>
        <v>19604.082444</v>
      </c>
      <c r="O23" s="49">
        <f t="shared" si="9"/>
        <v>270.73509066099996</v>
      </c>
      <c r="P23" s="50">
        <f t="shared" si="9"/>
        <v>19333.347353338999</v>
      </c>
      <c r="Q23" s="51">
        <f t="shared" si="9"/>
        <v>348.54045612578909</v>
      </c>
      <c r="R23" s="51">
        <f t="shared" si="9"/>
        <v>185.34229443880915</v>
      </c>
      <c r="S23" s="429">
        <f t="shared" si="9"/>
        <v>33185.204946993603</v>
      </c>
    </row>
    <row r="24" spans="1:23" ht="12" customHeight="1">
      <c r="A24" s="524" t="s">
        <v>66</v>
      </c>
      <c r="B24" s="54">
        <f>SUM(B13:B18)</f>
        <v>0</v>
      </c>
      <c r="C24" s="52">
        <f>SUM(C13:C18)</f>
        <v>0</v>
      </c>
      <c r="D24" s="53">
        <f t="shared" ref="D24:J24" si="10">SUM(D13:D18)</f>
        <v>0</v>
      </c>
      <c r="E24" s="54">
        <f t="shared" si="10"/>
        <v>0</v>
      </c>
      <c r="F24" s="52">
        <f t="shared" si="10"/>
        <v>0</v>
      </c>
      <c r="G24" s="53">
        <f t="shared" si="10"/>
        <v>0</v>
      </c>
      <c r="H24" s="55">
        <f t="shared" si="10"/>
        <v>0</v>
      </c>
      <c r="I24" s="55">
        <f t="shared" si="10"/>
        <v>0</v>
      </c>
      <c r="J24" s="54">
        <f t="shared" si="10"/>
        <v>0</v>
      </c>
      <c r="K24" s="54">
        <f>SUM(K13:K18)</f>
        <v>0</v>
      </c>
      <c r="L24" s="52">
        <f t="shared" ref="L24:S24" si="11">SUM(L13:L18)</f>
        <v>0</v>
      </c>
      <c r="M24" s="53">
        <f t="shared" si="11"/>
        <v>0</v>
      </c>
      <c r="N24" s="54">
        <f t="shared" si="11"/>
        <v>0</v>
      </c>
      <c r="O24" s="52">
        <f t="shared" si="11"/>
        <v>0</v>
      </c>
      <c r="P24" s="53">
        <f t="shared" si="11"/>
        <v>0</v>
      </c>
      <c r="Q24" s="55">
        <f t="shared" si="11"/>
        <v>0</v>
      </c>
      <c r="R24" s="55">
        <f t="shared" si="11"/>
        <v>0</v>
      </c>
      <c r="S24" s="54">
        <f t="shared" si="11"/>
        <v>0</v>
      </c>
    </row>
    <row r="25" spans="1:23" ht="12" customHeight="1">
      <c r="A25" s="528" t="s">
        <v>239</v>
      </c>
      <c r="B25" s="299">
        <f>SUM(B7:B18)</f>
        <v>11264.964377432454</v>
      </c>
      <c r="C25" s="297">
        <f>SUM(C7:C18)</f>
        <v>10010.573798870231</v>
      </c>
      <c r="D25" s="298">
        <f t="shared" ref="D25:J25" si="12">SUM(D7:D18)</f>
        <v>1254.3905785622223</v>
      </c>
      <c r="E25" s="299">
        <f t="shared" si="12"/>
        <v>1838.6372210000002</v>
      </c>
      <c r="F25" s="297">
        <f t="shared" si="12"/>
        <v>25.408562</v>
      </c>
      <c r="G25" s="298">
        <f t="shared" si="12"/>
        <v>1813.2286590000001</v>
      </c>
      <c r="H25" s="300">
        <f t="shared" si="12"/>
        <v>32.107574</v>
      </c>
      <c r="I25" s="300">
        <f t="shared" si="12"/>
        <v>11.683371004675282</v>
      </c>
      <c r="J25" s="299">
        <f t="shared" si="12"/>
        <v>3111.4101825668981</v>
      </c>
      <c r="K25" s="299">
        <f>SUM(K7:K18)</f>
        <v>120180.98197618901</v>
      </c>
      <c r="L25" s="297">
        <f t="shared" ref="L25:S25" si="13">SUM(L7:L18)</f>
        <v>106863.007133099</v>
      </c>
      <c r="M25" s="298">
        <f t="shared" si="13"/>
        <v>13317.974843090011</v>
      </c>
      <c r="N25" s="299">
        <f t="shared" si="13"/>
        <v>19604.082444</v>
      </c>
      <c r="O25" s="297">
        <f t="shared" si="13"/>
        <v>270.73509066099996</v>
      </c>
      <c r="P25" s="298">
        <f t="shared" si="13"/>
        <v>19333.347353338999</v>
      </c>
      <c r="Q25" s="300">
        <f t="shared" si="13"/>
        <v>348.54045612578909</v>
      </c>
      <c r="R25" s="300">
        <f t="shared" si="13"/>
        <v>185.34229443880915</v>
      </c>
      <c r="S25" s="299">
        <f t="shared" si="13"/>
        <v>33185.204946993603</v>
      </c>
    </row>
    <row r="26" spans="1:23" ht="8.1" customHeight="1"/>
    <row r="27" spans="1:23" ht="12.95" customHeight="1">
      <c r="A27" s="613" t="s">
        <v>300</v>
      </c>
      <c r="B27" s="613"/>
      <c r="C27" s="613"/>
      <c r="D27" s="613"/>
      <c r="E27" s="613"/>
      <c r="F27" s="613"/>
      <c r="G27" s="613"/>
      <c r="H27" s="613"/>
      <c r="I27" s="613"/>
      <c r="J27" s="176"/>
      <c r="K27" s="613" t="s">
        <v>301</v>
      </c>
      <c r="L27" s="613"/>
      <c r="M27" s="613"/>
      <c r="N27" s="613"/>
      <c r="O27" s="613"/>
      <c r="P27" s="613"/>
      <c r="Q27" s="613"/>
      <c r="R27" s="613"/>
      <c r="S27" s="613"/>
    </row>
    <row r="28" spans="1:23" ht="8.1" customHeight="1">
      <c r="D28" s="237"/>
      <c r="E28" s="238" t="s">
        <v>312</v>
      </c>
      <c r="F28" s="238" t="s">
        <v>313</v>
      </c>
      <c r="G28" s="89"/>
      <c r="H28" s="89"/>
      <c r="L28" s="89"/>
      <c r="M28" s="238"/>
      <c r="N28" s="238" t="s">
        <v>314</v>
      </c>
      <c r="O28" s="237" t="s">
        <v>315</v>
      </c>
    </row>
    <row r="29" spans="1:23" ht="8.1" customHeight="1">
      <c r="D29" s="237" t="str">
        <f>A7</f>
        <v>Leden</v>
      </c>
      <c r="E29" s="238">
        <f>B7</f>
        <v>3953.8865949906567</v>
      </c>
      <c r="F29" s="238">
        <f>C7*-1</f>
        <v>-3516.6692237756142</v>
      </c>
      <c r="G29" s="89"/>
      <c r="L29" s="89"/>
      <c r="M29" s="238" t="str">
        <f>A7</f>
        <v>Leden</v>
      </c>
      <c r="N29" s="238">
        <f>E7</f>
        <v>767.78891500000009</v>
      </c>
      <c r="O29" s="238">
        <f>F7*-1</f>
        <v>-6.014875</v>
      </c>
    </row>
    <row r="30" spans="1:23" ht="8.1" customHeight="1">
      <c r="D30" s="237" t="str">
        <f t="shared" ref="D30:D40" si="14">A8</f>
        <v>Únor</v>
      </c>
      <c r="E30" s="238">
        <f t="shared" ref="E30:E40" si="15">B8</f>
        <v>3589.3981260973706</v>
      </c>
      <c r="F30" s="238">
        <f t="shared" ref="F30:F40" si="16">C8*-1</f>
        <v>-3031.6268481559036</v>
      </c>
      <c r="G30" s="89"/>
      <c r="L30" s="89"/>
      <c r="M30" s="238" t="str">
        <f t="shared" ref="M30:M40" si="17">A8</f>
        <v>Únor</v>
      </c>
      <c r="N30" s="238">
        <f t="shared" ref="N30:N40" si="18">E8</f>
        <v>420.143348</v>
      </c>
      <c r="O30" s="238">
        <f t="shared" ref="O30:O40" si="19">F8*-1</f>
        <v>-10.880583999999999</v>
      </c>
    </row>
    <row r="31" spans="1:23" ht="8.1" customHeight="1">
      <c r="D31" s="237" t="str">
        <f t="shared" si="14"/>
        <v>Březen</v>
      </c>
      <c r="E31" s="238">
        <f t="shared" si="15"/>
        <v>3721.6796563444259</v>
      </c>
      <c r="F31" s="238">
        <f t="shared" si="16"/>
        <v>-3462.2777269387129</v>
      </c>
      <c r="G31" s="89"/>
      <c r="L31" s="89"/>
      <c r="M31" s="238" t="str">
        <f t="shared" si="17"/>
        <v>Březen</v>
      </c>
      <c r="N31" s="238">
        <f t="shared" si="18"/>
        <v>650.70495800000003</v>
      </c>
      <c r="O31" s="238">
        <f t="shared" si="19"/>
        <v>-8.513103000000001</v>
      </c>
    </row>
    <row r="32" spans="1:23" ht="8.1" customHeight="1">
      <c r="D32" s="237" t="str">
        <f t="shared" si="14"/>
        <v>Duben</v>
      </c>
      <c r="E32" s="238">
        <f t="shared" si="15"/>
        <v>0</v>
      </c>
      <c r="F32" s="238">
        <f t="shared" si="16"/>
        <v>0</v>
      </c>
      <c r="G32" s="89"/>
      <c r="L32" s="89"/>
      <c r="M32" s="238" t="str">
        <f t="shared" si="17"/>
        <v>Duben</v>
      </c>
      <c r="N32" s="238">
        <f t="shared" si="18"/>
        <v>0</v>
      </c>
      <c r="O32" s="238">
        <f t="shared" si="19"/>
        <v>0</v>
      </c>
    </row>
    <row r="33" spans="4:15" ht="8.1" customHeight="1">
      <c r="D33" s="237" t="str">
        <f t="shared" si="14"/>
        <v>Květen</v>
      </c>
      <c r="E33" s="238">
        <f t="shared" si="15"/>
        <v>0</v>
      </c>
      <c r="F33" s="238">
        <f t="shared" si="16"/>
        <v>0</v>
      </c>
      <c r="G33" s="89"/>
      <c r="L33" s="89"/>
      <c r="M33" s="238" t="str">
        <f t="shared" si="17"/>
        <v>Květen</v>
      </c>
      <c r="N33" s="238">
        <f t="shared" si="18"/>
        <v>0</v>
      </c>
      <c r="O33" s="238">
        <f t="shared" si="19"/>
        <v>0</v>
      </c>
    </row>
    <row r="34" spans="4:15" ht="8.1" customHeight="1">
      <c r="D34" s="237" t="str">
        <f t="shared" si="14"/>
        <v>Červen</v>
      </c>
      <c r="E34" s="238">
        <f t="shared" si="15"/>
        <v>0</v>
      </c>
      <c r="F34" s="238">
        <f t="shared" si="16"/>
        <v>0</v>
      </c>
      <c r="G34" s="89"/>
      <c r="L34" s="89"/>
      <c r="M34" s="238" t="str">
        <f t="shared" si="17"/>
        <v>Červen</v>
      </c>
      <c r="N34" s="238">
        <f t="shared" si="18"/>
        <v>0</v>
      </c>
      <c r="O34" s="238">
        <f t="shared" si="19"/>
        <v>0</v>
      </c>
    </row>
    <row r="35" spans="4:15" ht="8.1" customHeight="1">
      <c r="D35" s="237" t="str">
        <f t="shared" si="14"/>
        <v>Červenec</v>
      </c>
      <c r="E35" s="238">
        <f t="shared" si="15"/>
        <v>0</v>
      </c>
      <c r="F35" s="238">
        <f t="shared" si="16"/>
        <v>0</v>
      </c>
      <c r="G35" s="89"/>
      <c r="L35" s="89"/>
      <c r="M35" s="238" t="str">
        <f t="shared" si="17"/>
        <v>Červenec</v>
      </c>
      <c r="N35" s="238">
        <f t="shared" si="18"/>
        <v>0</v>
      </c>
      <c r="O35" s="238">
        <f t="shared" si="19"/>
        <v>0</v>
      </c>
    </row>
    <row r="36" spans="4:15" ht="8.1" customHeight="1">
      <c r="D36" s="237" t="str">
        <f t="shared" si="14"/>
        <v>Srpen</v>
      </c>
      <c r="E36" s="238">
        <f t="shared" si="15"/>
        <v>0</v>
      </c>
      <c r="F36" s="238">
        <f t="shared" si="16"/>
        <v>0</v>
      </c>
      <c r="G36" s="89"/>
      <c r="L36" s="89"/>
      <c r="M36" s="238" t="str">
        <f t="shared" si="17"/>
        <v>Srpen</v>
      </c>
      <c r="N36" s="238">
        <f t="shared" si="18"/>
        <v>0</v>
      </c>
      <c r="O36" s="238">
        <f t="shared" si="19"/>
        <v>0</v>
      </c>
    </row>
    <row r="37" spans="4:15" ht="8.1" customHeight="1">
      <c r="D37" s="237" t="str">
        <f t="shared" si="14"/>
        <v>Září</v>
      </c>
      <c r="E37" s="238">
        <f t="shared" si="15"/>
        <v>0</v>
      </c>
      <c r="F37" s="238">
        <f t="shared" si="16"/>
        <v>0</v>
      </c>
      <c r="G37" s="89"/>
      <c r="L37" s="89"/>
      <c r="M37" s="238" t="str">
        <f t="shared" si="17"/>
        <v>Září</v>
      </c>
      <c r="N37" s="238">
        <f t="shared" si="18"/>
        <v>0</v>
      </c>
      <c r="O37" s="238">
        <f t="shared" si="19"/>
        <v>0</v>
      </c>
    </row>
    <row r="38" spans="4:15" ht="8.1" customHeight="1">
      <c r="D38" s="237" t="str">
        <f t="shared" si="14"/>
        <v>Říjen</v>
      </c>
      <c r="E38" s="238">
        <f t="shared" si="15"/>
        <v>0</v>
      </c>
      <c r="F38" s="238">
        <f t="shared" si="16"/>
        <v>0</v>
      </c>
      <c r="G38" s="89"/>
      <c r="L38" s="89"/>
      <c r="M38" s="238" t="str">
        <f t="shared" si="17"/>
        <v>Říjen</v>
      </c>
      <c r="N38" s="238">
        <f t="shared" si="18"/>
        <v>0</v>
      </c>
      <c r="O38" s="238">
        <f t="shared" si="19"/>
        <v>0</v>
      </c>
    </row>
    <row r="39" spans="4:15" ht="8.1" customHeight="1">
      <c r="D39" s="237" t="str">
        <f t="shared" si="14"/>
        <v>Listopad</v>
      </c>
      <c r="E39" s="238">
        <f t="shared" si="15"/>
        <v>0</v>
      </c>
      <c r="F39" s="238">
        <f t="shared" si="16"/>
        <v>0</v>
      </c>
      <c r="G39" s="89"/>
      <c r="L39" s="89"/>
      <c r="M39" s="238" t="str">
        <f t="shared" si="17"/>
        <v>Listopad</v>
      </c>
      <c r="N39" s="238">
        <f t="shared" si="18"/>
        <v>0</v>
      </c>
      <c r="O39" s="238">
        <f t="shared" si="19"/>
        <v>0</v>
      </c>
    </row>
    <row r="40" spans="4:15" ht="8.1" customHeight="1">
      <c r="D40" s="237" t="str">
        <f t="shared" si="14"/>
        <v>Prosinec</v>
      </c>
      <c r="E40" s="238">
        <f t="shared" si="15"/>
        <v>0</v>
      </c>
      <c r="F40" s="238">
        <f t="shared" si="16"/>
        <v>0</v>
      </c>
      <c r="M40" s="238" t="str">
        <f t="shared" si="17"/>
        <v>Prosinec</v>
      </c>
      <c r="N40" s="238">
        <f t="shared" si="18"/>
        <v>0</v>
      </c>
      <c r="O40" s="238">
        <f t="shared" si="19"/>
        <v>0</v>
      </c>
    </row>
    <row r="41" spans="4:15" ht="12" customHeight="1">
      <c r="M41" s="89"/>
    </row>
    <row r="42" spans="4:15" ht="12" customHeight="1"/>
    <row r="43" spans="4:15" ht="12" customHeight="1"/>
    <row r="44" spans="4:15" ht="12" customHeight="1"/>
  </sheetData>
  <mergeCells count="17">
    <mergeCell ref="K5:M5"/>
    <mergeCell ref="A27:I27"/>
    <mergeCell ref="B3:S3"/>
    <mergeCell ref="K27:S27"/>
    <mergeCell ref="B2:S2"/>
    <mergeCell ref="A1:S1"/>
    <mergeCell ref="N5:P5"/>
    <mergeCell ref="H5:H6"/>
    <mergeCell ref="I5:I6"/>
    <mergeCell ref="J5:J6"/>
    <mergeCell ref="B4:J4"/>
    <mergeCell ref="K4:S4"/>
    <mergeCell ref="Q5:Q6"/>
    <mergeCell ref="R5:R6"/>
    <mergeCell ref="S5:S6"/>
    <mergeCell ref="B5:D5"/>
    <mergeCell ref="E5:G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20:S20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V45"/>
  <sheetViews>
    <sheetView showGridLines="0" zoomScaleNormal="100" zoomScaleSheetLayoutView="100" workbookViewId="0"/>
  </sheetViews>
  <sheetFormatPr defaultRowHeight="11.25"/>
  <cols>
    <col min="1" max="1" width="8.28515625" style="87" customWidth="1"/>
    <col min="2" max="3" width="7.7109375" style="87" customWidth="1"/>
    <col min="4" max="4" width="7.28515625" style="87" customWidth="1"/>
    <col min="5" max="6" width="7.7109375" style="87" customWidth="1"/>
    <col min="7" max="7" width="7.42578125" style="87" customWidth="1"/>
    <col min="8" max="13" width="7.7109375" style="87" customWidth="1"/>
    <col min="14" max="17" width="6.28515625" style="87" customWidth="1"/>
    <col min="18" max="18" width="7.28515625" style="87" customWidth="1"/>
    <col min="19" max="20" width="5.7109375" style="87" customWidth="1"/>
    <col min="21" max="259" width="9.140625" style="87"/>
    <col min="260" max="272" width="10.7109375" style="87" customWidth="1"/>
    <col min="273" max="515" width="9.140625" style="87"/>
    <col min="516" max="528" width="10.7109375" style="87" customWidth="1"/>
    <col min="529" max="771" width="9.140625" style="87"/>
    <col min="772" max="784" width="10.7109375" style="87" customWidth="1"/>
    <col min="785" max="1027" width="9.140625" style="87"/>
    <col min="1028" max="1040" width="10.7109375" style="87" customWidth="1"/>
    <col min="1041" max="1283" width="9.140625" style="87"/>
    <col min="1284" max="1296" width="10.7109375" style="87" customWidth="1"/>
    <col min="1297" max="1539" width="9.140625" style="87"/>
    <col min="1540" max="1552" width="10.7109375" style="87" customWidth="1"/>
    <col min="1553" max="1795" width="9.140625" style="87"/>
    <col min="1796" max="1808" width="10.7109375" style="87" customWidth="1"/>
    <col min="1809" max="2051" width="9.140625" style="87"/>
    <col min="2052" max="2064" width="10.7109375" style="87" customWidth="1"/>
    <col min="2065" max="2307" width="9.140625" style="87"/>
    <col min="2308" max="2320" width="10.7109375" style="87" customWidth="1"/>
    <col min="2321" max="2563" width="9.140625" style="87"/>
    <col min="2564" max="2576" width="10.7109375" style="87" customWidth="1"/>
    <col min="2577" max="2819" width="9.140625" style="87"/>
    <col min="2820" max="2832" width="10.7109375" style="87" customWidth="1"/>
    <col min="2833" max="3075" width="9.140625" style="87"/>
    <col min="3076" max="3088" width="10.7109375" style="87" customWidth="1"/>
    <col min="3089" max="3331" width="9.140625" style="87"/>
    <col min="3332" max="3344" width="10.7109375" style="87" customWidth="1"/>
    <col min="3345" max="3587" width="9.140625" style="87"/>
    <col min="3588" max="3600" width="10.7109375" style="87" customWidth="1"/>
    <col min="3601" max="3843" width="9.140625" style="87"/>
    <col min="3844" max="3856" width="10.7109375" style="87" customWidth="1"/>
    <col min="3857" max="4099" width="9.140625" style="87"/>
    <col min="4100" max="4112" width="10.7109375" style="87" customWidth="1"/>
    <col min="4113" max="4355" width="9.140625" style="87"/>
    <col min="4356" max="4368" width="10.7109375" style="87" customWidth="1"/>
    <col min="4369" max="4611" width="9.140625" style="87"/>
    <col min="4612" max="4624" width="10.7109375" style="87" customWidth="1"/>
    <col min="4625" max="4867" width="9.140625" style="87"/>
    <col min="4868" max="4880" width="10.7109375" style="87" customWidth="1"/>
    <col min="4881" max="5123" width="9.140625" style="87"/>
    <col min="5124" max="5136" width="10.7109375" style="87" customWidth="1"/>
    <col min="5137" max="5379" width="9.140625" style="87"/>
    <col min="5380" max="5392" width="10.7109375" style="87" customWidth="1"/>
    <col min="5393" max="5635" width="9.140625" style="87"/>
    <col min="5636" max="5648" width="10.7109375" style="87" customWidth="1"/>
    <col min="5649" max="5891" width="9.140625" style="87"/>
    <col min="5892" max="5904" width="10.7109375" style="87" customWidth="1"/>
    <col min="5905" max="6147" width="9.140625" style="87"/>
    <col min="6148" max="6160" width="10.7109375" style="87" customWidth="1"/>
    <col min="6161" max="6403" width="9.140625" style="87"/>
    <col min="6404" max="6416" width="10.7109375" style="87" customWidth="1"/>
    <col min="6417" max="6659" width="9.140625" style="87"/>
    <col min="6660" max="6672" width="10.7109375" style="87" customWidth="1"/>
    <col min="6673" max="6915" width="9.140625" style="87"/>
    <col min="6916" max="6928" width="10.7109375" style="87" customWidth="1"/>
    <col min="6929" max="7171" width="9.140625" style="87"/>
    <col min="7172" max="7184" width="10.7109375" style="87" customWidth="1"/>
    <col min="7185" max="7427" width="9.140625" style="87"/>
    <col min="7428" max="7440" width="10.7109375" style="87" customWidth="1"/>
    <col min="7441" max="7683" width="9.140625" style="87"/>
    <col min="7684" max="7696" width="10.7109375" style="87" customWidth="1"/>
    <col min="7697" max="7939" width="9.140625" style="87"/>
    <col min="7940" max="7952" width="10.7109375" style="87" customWidth="1"/>
    <col min="7953" max="8195" width="9.140625" style="87"/>
    <col min="8196" max="8208" width="10.7109375" style="87" customWidth="1"/>
    <col min="8209" max="8451" width="9.140625" style="87"/>
    <col min="8452" max="8464" width="10.7109375" style="87" customWidth="1"/>
    <col min="8465" max="8707" width="9.140625" style="87"/>
    <col min="8708" max="8720" width="10.7109375" style="87" customWidth="1"/>
    <col min="8721" max="8963" width="9.140625" style="87"/>
    <col min="8964" max="8976" width="10.7109375" style="87" customWidth="1"/>
    <col min="8977" max="9219" width="9.140625" style="87"/>
    <col min="9220" max="9232" width="10.7109375" style="87" customWidth="1"/>
    <col min="9233" max="9475" width="9.140625" style="87"/>
    <col min="9476" max="9488" width="10.7109375" style="87" customWidth="1"/>
    <col min="9489" max="9731" width="9.140625" style="87"/>
    <col min="9732" max="9744" width="10.7109375" style="87" customWidth="1"/>
    <col min="9745" max="9987" width="9.140625" style="87"/>
    <col min="9988" max="10000" width="10.7109375" style="87" customWidth="1"/>
    <col min="10001" max="10243" width="9.140625" style="87"/>
    <col min="10244" max="10256" width="10.7109375" style="87" customWidth="1"/>
    <col min="10257" max="10499" width="9.140625" style="87"/>
    <col min="10500" max="10512" width="10.7109375" style="87" customWidth="1"/>
    <col min="10513" max="10755" width="9.140625" style="87"/>
    <col min="10756" max="10768" width="10.7109375" style="87" customWidth="1"/>
    <col min="10769" max="11011" width="9.140625" style="87"/>
    <col min="11012" max="11024" width="10.7109375" style="87" customWidth="1"/>
    <col min="11025" max="11267" width="9.140625" style="87"/>
    <col min="11268" max="11280" width="10.7109375" style="87" customWidth="1"/>
    <col min="11281" max="11523" width="9.140625" style="87"/>
    <col min="11524" max="11536" width="10.7109375" style="87" customWidth="1"/>
    <col min="11537" max="11779" width="9.140625" style="87"/>
    <col min="11780" max="11792" width="10.7109375" style="87" customWidth="1"/>
    <col min="11793" max="12035" width="9.140625" style="87"/>
    <col min="12036" max="12048" width="10.7109375" style="87" customWidth="1"/>
    <col min="12049" max="12291" width="9.140625" style="87"/>
    <col min="12292" max="12304" width="10.7109375" style="87" customWidth="1"/>
    <col min="12305" max="12547" width="9.140625" style="87"/>
    <col min="12548" max="12560" width="10.7109375" style="87" customWidth="1"/>
    <col min="12561" max="12803" width="9.140625" style="87"/>
    <col min="12804" max="12816" width="10.7109375" style="87" customWidth="1"/>
    <col min="12817" max="13059" width="9.140625" style="87"/>
    <col min="13060" max="13072" width="10.7109375" style="87" customWidth="1"/>
    <col min="13073" max="13315" width="9.140625" style="87"/>
    <col min="13316" max="13328" width="10.7109375" style="87" customWidth="1"/>
    <col min="13329" max="13571" width="9.140625" style="87"/>
    <col min="13572" max="13584" width="10.7109375" style="87" customWidth="1"/>
    <col min="13585" max="13827" width="9.140625" style="87"/>
    <col min="13828" max="13840" width="10.7109375" style="87" customWidth="1"/>
    <col min="13841" max="14083" width="9.140625" style="87"/>
    <col min="14084" max="14096" width="10.7109375" style="87" customWidth="1"/>
    <col min="14097" max="14339" width="9.140625" style="87"/>
    <col min="14340" max="14352" width="10.7109375" style="87" customWidth="1"/>
    <col min="14353" max="14595" width="9.140625" style="87"/>
    <col min="14596" max="14608" width="10.7109375" style="87" customWidth="1"/>
    <col min="14609" max="14851" width="9.140625" style="87"/>
    <col min="14852" max="14864" width="10.7109375" style="87" customWidth="1"/>
    <col min="14865" max="15107" width="9.140625" style="87"/>
    <col min="15108" max="15120" width="10.7109375" style="87" customWidth="1"/>
    <col min="15121" max="15363" width="9.140625" style="87"/>
    <col min="15364" max="15376" width="10.7109375" style="87" customWidth="1"/>
    <col min="15377" max="15619" width="9.140625" style="87"/>
    <col min="15620" max="15632" width="10.7109375" style="87" customWidth="1"/>
    <col min="15633" max="15875" width="9.140625" style="87"/>
    <col min="15876" max="15888" width="10.7109375" style="87" customWidth="1"/>
    <col min="15889" max="16131" width="9.140625" style="87"/>
    <col min="16132" max="16144" width="10.7109375" style="87" customWidth="1"/>
    <col min="16145" max="16384" width="9.140625" style="87"/>
  </cols>
  <sheetData>
    <row r="1" spans="1:22" ht="18.75">
      <c r="A1" s="16" t="s">
        <v>139</v>
      </c>
    </row>
    <row r="2" spans="1:22" ht="15.75">
      <c r="A2" s="86" t="s">
        <v>138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</row>
    <row r="3" spans="1:22" ht="6" customHeight="1">
      <c r="A3" s="233"/>
      <c r="B3" s="234"/>
      <c r="C3" s="234"/>
      <c r="D3" s="234"/>
      <c r="E3" s="234"/>
      <c r="F3" s="234"/>
      <c r="G3" s="234"/>
      <c r="H3" s="234"/>
      <c r="I3" s="234"/>
      <c r="J3" s="234"/>
      <c r="K3" s="235"/>
      <c r="L3" s="234"/>
      <c r="M3" s="234"/>
      <c r="N3" s="234"/>
      <c r="O3" s="234"/>
      <c r="P3" s="234"/>
      <c r="Q3" s="234"/>
      <c r="R3" s="234"/>
      <c r="S3" s="236"/>
      <c r="T3" s="236"/>
    </row>
    <row r="4" spans="1:22" ht="15.95" customHeight="1">
      <c r="A4" s="626">
        <v>2020</v>
      </c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26"/>
      <c r="S4" s="626"/>
      <c r="T4" s="626"/>
    </row>
    <row r="5" spans="1:22" ht="15.95" customHeight="1">
      <c r="A5" s="529"/>
      <c r="B5" s="635" t="s">
        <v>290</v>
      </c>
      <c r="C5" s="634"/>
      <c r="D5" s="634"/>
      <c r="E5" s="634"/>
      <c r="F5" s="634"/>
      <c r="G5" s="634"/>
      <c r="H5" s="636"/>
      <c r="I5" s="634" t="s">
        <v>291</v>
      </c>
      <c r="J5" s="634"/>
      <c r="K5" s="634"/>
      <c r="L5" s="634"/>
      <c r="M5" s="634"/>
      <c r="N5" s="635" t="s">
        <v>292</v>
      </c>
      <c r="O5" s="634"/>
      <c r="P5" s="634"/>
      <c r="Q5" s="634"/>
      <c r="R5" s="636"/>
      <c r="S5" s="303" t="s">
        <v>293</v>
      </c>
      <c r="T5" s="303" t="s">
        <v>291</v>
      </c>
    </row>
    <row r="6" spans="1:22" ht="38.25" customHeight="1">
      <c r="A6" s="409"/>
      <c r="B6" s="619" t="s">
        <v>213</v>
      </c>
      <c r="C6" s="619"/>
      <c r="D6" s="619"/>
      <c r="E6" s="628" t="s">
        <v>214</v>
      </c>
      <c r="F6" s="629"/>
      <c r="G6" s="630"/>
      <c r="H6" s="406" t="s">
        <v>210</v>
      </c>
      <c r="I6" s="629" t="s">
        <v>213</v>
      </c>
      <c r="J6" s="630"/>
      <c r="K6" s="628" t="s">
        <v>214</v>
      </c>
      <c r="L6" s="630"/>
      <c r="M6" s="408" t="s">
        <v>210</v>
      </c>
      <c r="N6" s="628" t="s">
        <v>211</v>
      </c>
      <c r="O6" s="629"/>
      <c r="P6" s="629"/>
      <c r="Q6" s="629"/>
      <c r="R6" s="630"/>
      <c r="S6" s="631" t="s">
        <v>212</v>
      </c>
      <c r="T6" s="632"/>
    </row>
    <row r="7" spans="1:22" ht="22.5">
      <c r="A7" s="521" t="s">
        <v>225</v>
      </c>
      <c r="B7" s="306">
        <f>A4</f>
        <v>2020</v>
      </c>
      <c r="C7" s="305">
        <f>B7-1</f>
        <v>2019</v>
      </c>
      <c r="D7" s="407" t="s">
        <v>240</v>
      </c>
      <c r="E7" s="306">
        <f>B7</f>
        <v>2020</v>
      </c>
      <c r="F7" s="305">
        <f>C7</f>
        <v>2019</v>
      </c>
      <c r="G7" s="407" t="s">
        <v>240</v>
      </c>
      <c r="H7" s="541">
        <f>B7</f>
        <v>2020</v>
      </c>
      <c r="I7" s="304">
        <f>B7</f>
        <v>2020</v>
      </c>
      <c r="J7" s="305">
        <f>C7</f>
        <v>2019</v>
      </c>
      <c r="K7" s="306">
        <f>B7</f>
        <v>2020</v>
      </c>
      <c r="L7" s="305">
        <f>C7</f>
        <v>2019</v>
      </c>
      <c r="M7" s="306">
        <f>B7</f>
        <v>2020</v>
      </c>
      <c r="N7" s="550" t="s">
        <v>74</v>
      </c>
      <c r="O7" s="307" t="s">
        <v>241</v>
      </c>
      <c r="P7" s="307" t="s">
        <v>242</v>
      </c>
      <c r="Q7" s="307" t="s">
        <v>169</v>
      </c>
      <c r="R7" s="551" t="s">
        <v>171</v>
      </c>
      <c r="S7" s="633"/>
      <c r="T7" s="633"/>
    </row>
    <row r="8" spans="1:22" ht="12" customHeight="1">
      <c r="A8" s="522" t="s">
        <v>227</v>
      </c>
      <c r="B8" s="530">
        <v>1216.7322796016583</v>
      </c>
      <c r="C8" s="75">
        <v>1283.8187262119516</v>
      </c>
      <c r="D8" s="76">
        <v>-5.225538874030853E-2</v>
      </c>
      <c r="E8" s="58">
        <v>1271.0979736947015</v>
      </c>
      <c r="F8" s="77">
        <v>1298.2524019397456</v>
      </c>
      <c r="G8" s="76">
        <v>-2.0916139422867297E-2</v>
      </c>
      <c r="H8" s="59">
        <v>1300</v>
      </c>
      <c r="I8" s="58">
        <v>12975.854838661588</v>
      </c>
      <c r="J8" s="77">
        <v>13725.126524848998</v>
      </c>
      <c r="K8" s="58">
        <v>13555.638383966527</v>
      </c>
      <c r="L8" s="75">
        <v>13879.434934235689</v>
      </c>
      <c r="M8" s="534">
        <v>13860</v>
      </c>
      <c r="N8" s="530">
        <v>0.39032258064516134</v>
      </c>
      <c r="O8" s="56">
        <v>8.5</v>
      </c>
      <c r="P8" s="56">
        <v>-2.5</v>
      </c>
      <c r="Q8" s="56">
        <v>-1.2258064516129035</v>
      </c>
      <c r="R8" s="552">
        <v>1.6161290322580648</v>
      </c>
      <c r="S8" s="78">
        <v>102.48025830274823</v>
      </c>
      <c r="T8" s="430">
        <v>1092.9019689999989</v>
      </c>
      <c r="U8" s="232"/>
      <c r="V8" s="230"/>
    </row>
    <row r="9" spans="1:22" ht="12" customHeight="1">
      <c r="A9" s="523" t="s">
        <v>228</v>
      </c>
      <c r="B9" s="530">
        <v>975.54125699611575</v>
      </c>
      <c r="C9" s="79">
        <v>1003.4430091398486</v>
      </c>
      <c r="D9" s="80">
        <v>-2.7806015777268978E-2</v>
      </c>
      <c r="E9" s="58">
        <v>1101.6918661298514</v>
      </c>
      <c r="F9" s="79">
        <v>1086.2279787313216</v>
      </c>
      <c r="G9" s="80">
        <v>1.4236318435280122E-2</v>
      </c>
      <c r="H9" s="61">
        <v>1100</v>
      </c>
      <c r="I9" s="58">
        <v>10404.805701641</v>
      </c>
      <c r="J9" s="79">
        <v>10719.004727805801</v>
      </c>
      <c r="K9" s="58">
        <v>11750.287061621457</v>
      </c>
      <c r="L9" s="81">
        <v>11603.332459784237</v>
      </c>
      <c r="M9" s="530">
        <v>11730</v>
      </c>
      <c r="N9" s="426">
        <v>3.9928571428571429</v>
      </c>
      <c r="O9" s="58">
        <v>9.8000000000000007</v>
      </c>
      <c r="P9" s="58">
        <v>-0.2</v>
      </c>
      <c r="Q9" s="58">
        <v>-0.15517241379310354</v>
      </c>
      <c r="R9" s="553">
        <v>4.1480295566502461</v>
      </c>
      <c r="S9" s="78">
        <v>86.375871264023843</v>
      </c>
      <c r="T9" s="78">
        <v>921.25693799999988</v>
      </c>
      <c r="U9" s="232"/>
      <c r="V9" s="230"/>
    </row>
    <row r="10" spans="1:22" ht="12" customHeight="1">
      <c r="A10" s="524" t="s">
        <v>229</v>
      </c>
      <c r="B10" s="531">
        <v>919.13700933084067</v>
      </c>
      <c r="C10" s="82">
        <v>844.29823052045367</v>
      </c>
      <c r="D10" s="83">
        <v>8.8640217526280818E-2</v>
      </c>
      <c r="E10" s="64">
        <v>941.55439681020118</v>
      </c>
      <c r="F10" s="82">
        <v>939.07502800790348</v>
      </c>
      <c r="G10" s="83">
        <v>2.6402243999153947E-3</v>
      </c>
      <c r="H10" s="65">
        <v>960</v>
      </c>
      <c r="I10" s="62">
        <v>9804.5446436840011</v>
      </c>
      <c r="J10" s="82">
        <v>9009.5960941619996</v>
      </c>
      <c r="K10" s="64">
        <v>10043.673602810746</v>
      </c>
      <c r="L10" s="84">
        <v>10020.969366771771</v>
      </c>
      <c r="M10" s="531">
        <v>10230</v>
      </c>
      <c r="N10" s="64">
        <v>4.1483870967741927</v>
      </c>
      <c r="O10" s="62">
        <v>10.1</v>
      </c>
      <c r="P10" s="62">
        <v>-2.2999999999999998</v>
      </c>
      <c r="Q10" s="62">
        <v>3.512903225806451</v>
      </c>
      <c r="R10" s="554">
        <v>0.63548387096774173</v>
      </c>
      <c r="S10" s="85">
        <v>73.632769869154174</v>
      </c>
      <c r="T10" s="85">
        <v>785.44976300000019</v>
      </c>
      <c r="U10" s="232"/>
      <c r="V10" s="230"/>
    </row>
    <row r="11" spans="1:22" ht="12" customHeight="1">
      <c r="A11" s="522" t="s">
        <v>230</v>
      </c>
      <c r="B11" s="530"/>
      <c r="C11" s="77"/>
      <c r="D11" s="76"/>
      <c r="E11" s="58"/>
      <c r="F11" s="77"/>
      <c r="G11" s="76"/>
      <c r="H11" s="59">
        <v>650</v>
      </c>
      <c r="I11" s="58"/>
      <c r="J11" s="77"/>
      <c r="K11" s="58"/>
      <c r="L11" s="75"/>
      <c r="M11" s="534">
        <v>6930</v>
      </c>
      <c r="N11" s="530"/>
      <c r="O11" s="56"/>
      <c r="P11" s="56"/>
      <c r="Q11" s="56">
        <v>8.6366666666666667</v>
      </c>
      <c r="R11" s="552"/>
      <c r="S11" s="78"/>
      <c r="T11" s="430"/>
      <c r="U11" s="232"/>
      <c r="V11" s="230"/>
    </row>
    <row r="12" spans="1:22" ht="12" customHeight="1">
      <c r="A12" s="523" t="s">
        <v>231</v>
      </c>
      <c r="B12" s="530"/>
      <c r="C12" s="79"/>
      <c r="D12" s="80"/>
      <c r="E12" s="58"/>
      <c r="F12" s="79"/>
      <c r="G12" s="80"/>
      <c r="H12" s="61">
        <v>510</v>
      </c>
      <c r="I12" s="58"/>
      <c r="J12" s="79"/>
      <c r="K12" s="58"/>
      <c r="L12" s="81"/>
      <c r="M12" s="530">
        <v>5440</v>
      </c>
      <c r="N12" s="426"/>
      <c r="O12" s="58"/>
      <c r="P12" s="58"/>
      <c r="Q12" s="58">
        <v>13.522580645161288</v>
      </c>
      <c r="R12" s="553"/>
      <c r="S12" s="78"/>
      <c r="T12" s="78"/>
      <c r="U12" s="232"/>
      <c r="V12" s="230"/>
    </row>
    <row r="13" spans="1:22" ht="12" customHeight="1">
      <c r="A13" s="524" t="s">
        <v>232</v>
      </c>
      <c r="B13" s="531"/>
      <c r="C13" s="82"/>
      <c r="D13" s="83"/>
      <c r="E13" s="64"/>
      <c r="F13" s="82"/>
      <c r="G13" s="83"/>
      <c r="H13" s="65">
        <v>380</v>
      </c>
      <c r="I13" s="62"/>
      <c r="J13" s="82"/>
      <c r="K13" s="64"/>
      <c r="L13" s="84"/>
      <c r="M13" s="531">
        <v>4050</v>
      </c>
      <c r="N13" s="64"/>
      <c r="O13" s="62"/>
      <c r="P13" s="62"/>
      <c r="Q13" s="62">
        <v>16.59</v>
      </c>
      <c r="R13" s="554"/>
      <c r="S13" s="85"/>
      <c r="T13" s="85"/>
      <c r="U13" s="232"/>
      <c r="V13" s="230"/>
    </row>
    <row r="14" spans="1:22" ht="12" customHeight="1">
      <c r="A14" s="522" t="s">
        <v>233</v>
      </c>
      <c r="B14" s="530"/>
      <c r="C14" s="77"/>
      <c r="D14" s="76"/>
      <c r="E14" s="58"/>
      <c r="F14" s="77"/>
      <c r="G14" s="76"/>
      <c r="H14" s="59">
        <v>350</v>
      </c>
      <c r="I14" s="58"/>
      <c r="J14" s="77"/>
      <c r="K14" s="58"/>
      <c r="L14" s="75"/>
      <c r="M14" s="534">
        <v>3730</v>
      </c>
      <c r="N14" s="530"/>
      <c r="O14" s="56"/>
      <c r="P14" s="56"/>
      <c r="Q14" s="56">
        <v>18.522580645161291</v>
      </c>
      <c r="R14" s="552"/>
      <c r="S14" s="78"/>
      <c r="T14" s="430"/>
      <c r="U14" s="232"/>
      <c r="V14" s="230"/>
    </row>
    <row r="15" spans="1:22" ht="12" customHeight="1">
      <c r="A15" s="523" t="s">
        <v>234</v>
      </c>
      <c r="B15" s="530"/>
      <c r="C15" s="79"/>
      <c r="D15" s="80"/>
      <c r="E15" s="58"/>
      <c r="F15" s="79"/>
      <c r="G15" s="80"/>
      <c r="H15" s="61">
        <v>370</v>
      </c>
      <c r="I15" s="58"/>
      <c r="J15" s="79"/>
      <c r="K15" s="58"/>
      <c r="L15" s="81"/>
      <c r="M15" s="530">
        <v>3940</v>
      </c>
      <c r="N15" s="426"/>
      <c r="O15" s="58"/>
      <c r="P15" s="58"/>
      <c r="Q15" s="58">
        <v>18.119354838709679</v>
      </c>
      <c r="R15" s="553"/>
      <c r="S15" s="78"/>
      <c r="T15" s="78"/>
      <c r="U15" s="232"/>
      <c r="V15" s="230"/>
    </row>
    <row r="16" spans="1:22" ht="12" customHeight="1">
      <c r="A16" s="524" t="s">
        <v>235</v>
      </c>
      <c r="B16" s="531"/>
      <c r="C16" s="82"/>
      <c r="D16" s="83"/>
      <c r="E16" s="64"/>
      <c r="F16" s="82"/>
      <c r="G16" s="83"/>
      <c r="H16" s="65">
        <v>480</v>
      </c>
      <c r="I16" s="62"/>
      <c r="J16" s="82"/>
      <c r="K16" s="64"/>
      <c r="L16" s="84"/>
      <c r="M16" s="531">
        <v>5120</v>
      </c>
      <c r="N16" s="64"/>
      <c r="O16" s="62"/>
      <c r="P16" s="62"/>
      <c r="Q16" s="62">
        <v>13.223333333333333</v>
      </c>
      <c r="R16" s="554"/>
      <c r="S16" s="85"/>
      <c r="T16" s="85"/>
      <c r="U16" s="232"/>
      <c r="V16" s="230"/>
    </row>
    <row r="17" spans="1:22" ht="12" customHeight="1">
      <c r="A17" s="522" t="s">
        <v>236</v>
      </c>
      <c r="B17" s="530"/>
      <c r="C17" s="77"/>
      <c r="D17" s="76"/>
      <c r="E17" s="58"/>
      <c r="F17" s="77"/>
      <c r="G17" s="76"/>
      <c r="H17" s="59">
        <v>770</v>
      </c>
      <c r="I17" s="58"/>
      <c r="J17" s="77"/>
      <c r="K17" s="58"/>
      <c r="L17" s="75"/>
      <c r="M17" s="534">
        <v>8210</v>
      </c>
      <c r="N17" s="530"/>
      <c r="O17" s="56"/>
      <c r="P17" s="56"/>
      <c r="Q17" s="56">
        <v>8.3548387096774199</v>
      </c>
      <c r="R17" s="552"/>
      <c r="S17" s="78"/>
      <c r="T17" s="430"/>
      <c r="U17" s="232"/>
      <c r="V17" s="230"/>
    </row>
    <row r="18" spans="1:22" ht="12" customHeight="1">
      <c r="A18" s="523" t="s">
        <v>237</v>
      </c>
      <c r="B18" s="530"/>
      <c r="C18" s="79"/>
      <c r="D18" s="80"/>
      <c r="E18" s="58"/>
      <c r="F18" s="79"/>
      <c r="G18" s="80"/>
      <c r="H18" s="61">
        <v>1000</v>
      </c>
      <c r="I18" s="58"/>
      <c r="J18" s="79"/>
      <c r="K18" s="58"/>
      <c r="L18" s="81"/>
      <c r="M18" s="530">
        <v>10660</v>
      </c>
      <c r="N18" s="426"/>
      <c r="O18" s="58"/>
      <c r="P18" s="58"/>
      <c r="Q18" s="58">
        <v>3.5466666666666664</v>
      </c>
      <c r="R18" s="553"/>
      <c r="S18" s="78"/>
      <c r="T18" s="78"/>
      <c r="U18" s="232"/>
      <c r="V18" s="230"/>
    </row>
    <row r="19" spans="1:22" ht="12" customHeight="1">
      <c r="A19" s="524" t="s">
        <v>238</v>
      </c>
      <c r="B19" s="531"/>
      <c r="C19" s="82"/>
      <c r="D19" s="83"/>
      <c r="E19" s="64"/>
      <c r="F19" s="82"/>
      <c r="G19" s="83"/>
      <c r="H19" s="65">
        <v>1160</v>
      </c>
      <c r="I19" s="62"/>
      <c r="J19" s="82"/>
      <c r="K19" s="64"/>
      <c r="L19" s="84"/>
      <c r="M19" s="531">
        <v>12360</v>
      </c>
      <c r="N19" s="64"/>
      <c r="O19" s="62"/>
      <c r="P19" s="62"/>
      <c r="Q19" s="62">
        <v>-0.38387096774193558</v>
      </c>
      <c r="R19" s="554"/>
      <c r="S19" s="85"/>
      <c r="T19" s="85"/>
      <c r="U19" s="232"/>
      <c r="V19" s="230"/>
    </row>
    <row r="20" spans="1:22" ht="12" customHeight="1">
      <c r="A20" s="525" t="s">
        <v>54</v>
      </c>
      <c r="B20" s="536">
        <f>SUM(B8:B10)</f>
        <v>3111.4105459286147</v>
      </c>
      <c r="C20" s="353">
        <f>SUM(C8:C10)</f>
        <v>3131.559965872254</v>
      </c>
      <c r="D20" s="354">
        <f t="shared" ref="D20:D26" si="0">(B20-C20)/C20</f>
        <v>-6.4343075538158849E-3</v>
      </c>
      <c r="E20" s="352">
        <f t="shared" ref="E20:K20" si="1">SUM(E8:E10)</f>
        <v>3314.344236634754</v>
      </c>
      <c r="F20" s="353">
        <f t="shared" si="1"/>
        <v>3323.5554086789707</v>
      </c>
      <c r="G20" s="354">
        <f t="shared" ref="G20:G26" si="2">(E20-F20)/F20</f>
        <v>-2.7714814141997163E-3</v>
      </c>
      <c r="H20" s="542">
        <v>3360</v>
      </c>
      <c r="I20" s="352">
        <f t="shared" si="1"/>
        <v>33185.205183986589</v>
      </c>
      <c r="J20" s="353">
        <f t="shared" si="1"/>
        <v>33453.727346816799</v>
      </c>
      <c r="K20" s="352">
        <f t="shared" si="1"/>
        <v>35349.599048398733</v>
      </c>
      <c r="L20" s="353">
        <f>SUM(L8:L10)</f>
        <v>35503.736760791697</v>
      </c>
      <c r="M20" s="535">
        <f>SUM(M8:M10)</f>
        <v>35820</v>
      </c>
      <c r="N20" s="536">
        <f>AVERAGE(N8:N10)</f>
        <v>2.8438556067588325</v>
      </c>
      <c r="O20" s="352">
        <f>MAX(O8:O10)</f>
        <v>10.1</v>
      </c>
      <c r="P20" s="352">
        <f>MIN(P8:P10)</f>
        <v>-2.5</v>
      </c>
      <c r="Q20" s="352">
        <f>AVERAGE(Q8:Q10)</f>
        <v>0.71064145346681462</v>
      </c>
      <c r="R20" s="355">
        <f>N20-Q20</f>
        <v>2.1332141532920179</v>
      </c>
      <c r="S20" s="352">
        <f>SUM(S8:S11)</f>
        <v>262.48889943592621</v>
      </c>
      <c r="T20" s="431">
        <f t="shared" ref="T20" si="3">SUM(T8:T10)</f>
        <v>2799.6086699999987</v>
      </c>
      <c r="V20" s="230"/>
    </row>
    <row r="21" spans="1:22" ht="12" customHeight="1">
      <c r="A21" s="526" t="s">
        <v>63</v>
      </c>
      <c r="B21" s="543">
        <f>SUM(B11:B13)</f>
        <v>0</v>
      </c>
      <c r="C21" s="358">
        <f>SUM(C11:C13)</f>
        <v>0</v>
      </c>
      <c r="D21" s="359" t="e">
        <f t="shared" si="0"/>
        <v>#DIV/0!</v>
      </c>
      <c r="E21" s="357">
        <f t="shared" ref="E21:K21" si="4">SUM(E11:E13)</f>
        <v>0</v>
      </c>
      <c r="F21" s="358">
        <f t="shared" si="4"/>
        <v>0</v>
      </c>
      <c r="G21" s="359" t="e">
        <f t="shared" si="2"/>
        <v>#DIV/0!</v>
      </c>
      <c r="H21" s="544">
        <v>1540</v>
      </c>
      <c r="I21" s="357">
        <f t="shared" si="4"/>
        <v>0</v>
      </c>
      <c r="J21" s="358">
        <f t="shared" si="4"/>
        <v>0</v>
      </c>
      <c r="K21" s="357">
        <f t="shared" si="4"/>
        <v>0</v>
      </c>
      <c r="L21" s="358">
        <f>SUM(L11:L13)</f>
        <v>0</v>
      </c>
      <c r="M21" s="536">
        <f>SUM(M11:M13)</f>
        <v>16420</v>
      </c>
      <c r="N21" s="543" t="e">
        <f>AVERAGE(N11:N13)</f>
        <v>#DIV/0!</v>
      </c>
      <c r="O21" s="357">
        <f>MAX(O11:O13)</f>
        <v>0</v>
      </c>
      <c r="P21" s="357">
        <f>MIN(P11:P13)</f>
        <v>0</v>
      </c>
      <c r="Q21" s="352">
        <f>AVERAGE(Q11:Q13)</f>
        <v>12.916415770609319</v>
      </c>
      <c r="R21" s="358" t="e">
        <f t="shared" ref="R21:R26" si="5">N21-Q21</f>
        <v>#DIV/0!</v>
      </c>
      <c r="S21" s="357">
        <f>SUM(S11:S13)</f>
        <v>0</v>
      </c>
      <c r="T21" s="357">
        <f t="shared" ref="T21" si="6">SUM(T11:T13)</f>
        <v>0</v>
      </c>
      <c r="V21" s="230"/>
    </row>
    <row r="22" spans="1:22" ht="12" customHeight="1">
      <c r="A22" s="526" t="s">
        <v>75</v>
      </c>
      <c r="B22" s="543">
        <f>SUM(B14:B16)</f>
        <v>0</v>
      </c>
      <c r="C22" s="358">
        <f>SUM(C14:C16)</f>
        <v>0</v>
      </c>
      <c r="D22" s="359" t="e">
        <f t="shared" si="0"/>
        <v>#DIV/0!</v>
      </c>
      <c r="E22" s="357">
        <f t="shared" ref="E22:K22" si="7">SUM(E14:E16)</f>
        <v>0</v>
      </c>
      <c r="F22" s="358">
        <f t="shared" si="7"/>
        <v>0</v>
      </c>
      <c r="G22" s="359" t="e">
        <f t="shared" si="2"/>
        <v>#DIV/0!</v>
      </c>
      <c r="H22" s="544">
        <v>1200</v>
      </c>
      <c r="I22" s="357">
        <f t="shared" si="7"/>
        <v>0</v>
      </c>
      <c r="J22" s="358">
        <f t="shared" si="7"/>
        <v>0</v>
      </c>
      <c r="K22" s="357">
        <f t="shared" si="7"/>
        <v>0</v>
      </c>
      <c r="L22" s="358">
        <f>SUM(L14:L16)</f>
        <v>0</v>
      </c>
      <c r="M22" s="536">
        <f>SUM(M14:M16)</f>
        <v>12790</v>
      </c>
      <c r="N22" s="543" t="e">
        <f>AVERAGE(N14:N16)</f>
        <v>#DIV/0!</v>
      </c>
      <c r="O22" s="357">
        <f>MAX(O14:O16)</f>
        <v>0</v>
      </c>
      <c r="P22" s="357">
        <f>MIN(P14:P16)</f>
        <v>0</v>
      </c>
      <c r="Q22" s="352">
        <f>AVERAGE(Q14:Q16)</f>
        <v>16.621756272401431</v>
      </c>
      <c r="R22" s="358" t="e">
        <f>N22-Q22</f>
        <v>#DIV/0!</v>
      </c>
      <c r="S22" s="357">
        <f t="shared" ref="S22:T22" si="8">SUM(S14:S16)</f>
        <v>0</v>
      </c>
      <c r="T22" s="357">
        <f t="shared" si="8"/>
        <v>0</v>
      </c>
      <c r="V22" s="230"/>
    </row>
    <row r="23" spans="1:22" ht="12" customHeight="1">
      <c r="A23" s="527" t="s">
        <v>64</v>
      </c>
      <c r="B23" s="363">
        <f>SUM(B17:B19)</f>
        <v>0</v>
      </c>
      <c r="C23" s="361">
        <f>SUM(C17:C19)</f>
        <v>0</v>
      </c>
      <c r="D23" s="362" t="e">
        <f t="shared" si="0"/>
        <v>#DIV/0!</v>
      </c>
      <c r="E23" s="363">
        <f t="shared" ref="E23:K23" si="9">SUM(E17:E19)</f>
        <v>0</v>
      </c>
      <c r="F23" s="361">
        <f t="shared" si="9"/>
        <v>0</v>
      </c>
      <c r="G23" s="362" t="e">
        <f t="shared" si="2"/>
        <v>#DIV/0!</v>
      </c>
      <c r="H23" s="545">
        <v>2930</v>
      </c>
      <c r="I23" s="360">
        <f t="shared" si="9"/>
        <v>0</v>
      </c>
      <c r="J23" s="361">
        <f t="shared" si="9"/>
        <v>0</v>
      </c>
      <c r="K23" s="363">
        <f t="shared" si="9"/>
        <v>0</v>
      </c>
      <c r="L23" s="361">
        <f>SUM(L17:L19)</f>
        <v>0</v>
      </c>
      <c r="M23" s="537">
        <f>SUM(M17:M19)</f>
        <v>31230</v>
      </c>
      <c r="N23" s="363" t="e">
        <f>AVERAGE(N17:N19)</f>
        <v>#DIV/0!</v>
      </c>
      <c r="O23" s="360">
        <f>MAX(O17:O19)</f>
        <v>0</v>
      </c>
      <c r="P23" s="360">
        <f>MIN(P17:P19)</f>
        <v>0</v>
      </c>
      <c r="Q23" s="405">
        <f>AVERAGE(Q17:Q19)</f>
        <v>3.83921146953405</v>
      </c>
      <c r="R23" s="361" t="e">
        <f t="shared" si="5"/>
        <v>#DIV/0!</v>
      </c>
      <c r="S23" s="360">
        <f t="shared" ref="S23:T23" si="10">SUM(S17:S19)</f>
        <v>0</v>
      </c>
      <c r="T23" s="360">
        <f t="shared" si="10"/>
        <v>0</v>
      </c>
      <c r="V23" s="230"/>
    </row>
    <row r="24" spans="1:22" ht="12" customHeight="1">
      <c r="A24" s="522" t="s">
        <v>65</v>
      </c>
      <c r="B24" s="546">
        <f>SUM(B8:B13)</f>
        <v>3111.4105459286147</v>
      </c>
      <c r="C24" s="67">
        <f>SUM(C8:C13)</f>
        <v>3131.559965872254</v>
      </c>
      <c r="D24" s="68">
        <f t="shared" si="0"/>
        <v>-6.4343075538158849E-3</v>
      </c>
      <c r="E24" s="66">
        <f t="shared" ref="E24:K24" si="11">SUM(E8:E13)</f>
        <v>3314.344236634754</v>
      </c>
      <c r="F24" s="67">
        <f t="shared" si="11"/>
        <v>3323.5554086789707</v>
      </c>
      <c r="G24" s="68">
        <f t="shared" si="2"/>
        <v>-2.7714814141997163E-3</v>
      </c>
      <c r="H24" s="547">
        <v>4900</v>
      </c>
      <c r="I24" s="66">
        <f t="shared" si="11"/>
        <v>33185.205183986589</v>
      </c>
      <c r="J24" s="67">
        <f t="shared" si="11"/>
        <v>33453.727346816799</v>
      </c>
      <c r="K24" s="66">
        <f t="shared" si="11"/>
        <v>35349.599048398733</v>
      </c>
      <c r="L24" s="67">
        <f>SUM(L8:L13)</f>
        <v>35503.736760791697</v>
      </c>
      <c r="M24" s="538">
        <f>SUM(M8:M13)</f>
        <v>52240</v>
      </c>
      <c r="N24" s="546">
        <f>AVERAGE(N8:N13)</f>
        <v>2.8438556067588325</v>
      </c>
      <c r="O24" s="66">
        <f>MAX(O8:O13)</f>
        <v>10.1</v>
      </c>
      <c r="P24" s="66">
        <f>MIN(P8:P13)</f>
        <v>-2.5</v>
      </c>
      <c r="Q24" s="69">
        <f>AVERAGE(Q8:Q13)</f>
        <v>6.8135286120380663</v>
      </c>
      <c r="R24" s="67">
        <f t="shared" si="5"/>
        <v>-3.9696730052792337</v>
      </c>
      <c r="S24" s="66">
        <f t="shared" ref="S24:T24" si="12">SUM(S8:S13)</f>
        <v>262.48889943592621</v>
      </c>
      <c r="T24" s="432">
        <f t="shared" si="12"/>
        <v>2799.6086699999987</v>
      </c>
      <c r="V24" s="230"/>
    </row>
    <row r="25" spans="1:22" ht="12" customHeight="1">
      <c r="A25" s="524" t="s">
        <v>66</v>
      </c>
      <c r="B25" s="73">
        <f>SUM(B14:B19)</f>
        <v>0</v>
      </c>
      <c r="C25" s="71">
        <f>SUM(C14:C19)</f>
        <v>0</v>
      </c>
      <c r="D25" s="72" t="e">
        <f t="shared" si="0"/>
        <v>#DIV/0!</v>
      </c>
      <c r="E25" s="73">
        <f t="shared" ref="E25:K25" si="13">SUM(E14:E19)</f>
        <v>0</v>
      </c>
      <c r="F25" s="71">
        <f t="shared" si="13"/>
        <v>0</v>
      </c>
      <c r="G25" s="72" t="e">
        <f t="shared" si="2"/>
        <v>#DIV/0!</v>
      </c>
      <c r="H25" s="548">
        <v>4130</v>
      </c>
      <c r="I25" s="70">
        <f t="shared" si="13"/>
        <v>0</v>
      </c>
      <c r="J25" s="71">
        <f t="shared" si="13"/>
        <v>0</v>
      </c>
      <c r="K25" s="73">
        <f t="shared" si="13"/>
        <v>0</v>
      </c>
      <c r="L25" s="71">
        <f>SUM(L14:L19)</f>
        <v>0</v>
      </c>
      <c r="M25" s="539">
        <f>SUM(M14:M19)</f>
        <v>44020</v>
      </c>
      <c r="N25" s="73" t="e">
        <f>AVERAGE(N14:N19)</f>
        <v>#DIV/0!</v>
      </c>
      <c r="O25" s="70">
        <f>MAX(O14:O19)</f>
        <v>0</v>
      </c>
      <c r="P25" s="70">
        <f>MIN(P14:P19)</f>
        <v>0</v>
      </c>
      <c r="Q25" s="74">
        <f>AVERAGE(Q14:Q19)</f>
        <v>10.230483870967742</v>
      </c>
      <c r="R25" s="71" t="e">
        <f t="shared" si="5"/>
        <v>#DIV/0!</v>
      </c>
      <c r="S25" s="70">
        <f t="shared" ref="S25:T25" si="14">SUM(S14:S19)</f>
        <v>0</v>
      </c>
      <c r="T25" s="70">
        <f t="shared" si="14"/>
        <v>0</v>
      </c>
      <c r="V25" s="230"/>
    </row>
    <row r="26" spans="1:22" ht="12" customHeight="1">
      <c r="A26" s="528" t="s">
        <v>239</v>
      </c>
      <c r="B26" s="367">
        <f>SUM(B8:B19)</f>
        <v>3111.4105459286147</v>
      </c>
      <c r="C26" s="365">
        <f>SUM(C8:C19)</f>
        <v>3131.559965872254</v>
      </c>
      <c r="D26" s="366">
        <f t="shared" si="0"/>
        <v>-6.4343075538158849E-3</v>
      </c>
      <c r="E26" s="367">
        <f t="shared" ref="E26:K26" si="15">SUM(E8:E19)</f>
        <v>3314.344236634754</v>
      </c>
      <c r="F26" s="365">
        <f t="shared" si="15"/>
        <v>3323.5554086789707</v>
      </c>
      <c r="G26" s="366">
        <f t="shared" si="2"/>
        <v>-2.7714814141997163E-3</v>
      </c>
      <c r="H26" s="549">
        <v>9030</v>
      </c>
      <c r="I26" s="364">
        <f t="shared" si="15"/>
        <v>33185.205183986589</v>
      </c>
      <c r="J26" s="365">
        <f t="shared" si="15"/>
        <v>33453.727346816799</v>
      </c>
      <c r="K26" s="367">
        <f t="shared" si="15"/>
        <v>35349.599048398733</v>
      </c>
      <c r="L26" s="365">
        <f>SUM(L8:L19)</f>
        <v>35503.736760791697</v>
      </c>
      <c r="M26" s="540">
        <f>SUM(M8:M19)</f>
        <v>96260</v>
      </c>
      <c r="N26" s="367">
        <f>AVERAGE(N8:N19)</f>
        <v>2.8438556067588325</v>
      </c>
      <c r="O26" s="364">
        <f>MAX(O8:O19)</f>
        <v>10.1</v>
      </c>
      <c r="P26" s="364">
        <f>MIN(P8:P19)</f>
        <v>-2.5</v>
      </c>
      <c r="Q26" s="356">
        <f>AVERAGE(Q8:Q19)</f>
        <v>8.5220062415029041</v>
      </c>
      <c r="R26" s="365">
        <f t="shared" si="5"/>
        <v>-5.6781506347440711</v>
      </c>
      <c r="S26" s="364">
        <f t="shared" ref="S26:T26" si="16">SUM(S8:S19)</f>
        <v>262.48889943592621</v>
      </c>
      <c r="T26" s="364">
        <f t="shared" si="16"/>
        <v>2799.6086699999987</v>
      </c>
      <c r="V26" s="230"/>
    </row>
    <row r="27" spans="1:22" ht="12" customHeight="1">
      <c r="A27" s="627" t="s">
        <v>131</v>
      </c>
      <c r="B27" s="627"/>
      <c r="C27" s="627"/>
      <c r="D27" s="627"/>
      <c r="E27" s="627"/>
      <c r="F27" s="627"/>
      <c r="G27" s="627"/>
      <c r="H27" s="627"/>
      <c r="I27" s="627"/>
      <c r="J27" s="627"/>
      <c r="K27" s="627"/>
      <c r="L27" s="627"/>
      <c r="M27" s="627"/>
      <c r="N27" s="627"/>
      <c r="O27" s="627"/>
      <c r="P27" s="627"/>
      <c r="Q27" s="627"/>
      <c r="R27" s="627"/>
      <c r="S27" s="627"/>
      <c r="T27" s="627"/>
    </row>
    <row r="28" spans="1:22" ht="3.95" customHeight="1">
      <c r="B28" s="225"/>
      <c r="C28" s="225"/>
      <c r="D28" s="225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</row>
    <row r="29" spans="1:22" ht="12" customHeight="1">
      <c r="A29" s="625" t="s">
        <v>302</v>
      </c>
      <c r="B29" s="625"/>
      <c r="C29" s="625"/>
      <c r="D29" s="625"/>
      <c r="E29" s="625"/>
      <c r="F29" s="625"/>
      <c r="G29" s="625"/>
      <c r="H29" s="625"/>
      <c r="I29" s="625"/>
      <c r="J29" s="625" t="s">
        <v>215</v>
      </c>
      <c r="K29" s="625"/>
      <c r="L29" s="625"/>
      <c r="M29" s="625"/>
      <c r="N29" s="625"/>
      <c r="O29" s="625"/>
      <c r="P29" s="625"/>
      <c r="Q29" s="625"/>
      <c r="R29" s="625"/>
      <c r="S29" s="625"/>
      <c r="T29" s="625"/>
    </row>
    <row r="30" spans="1:22" ht="8.1" customHeight="1">
      <c r="A30" s="237"/>
      <c r="B30" s="237"/>
      <c r="C30" s="237"/>
      <c r="D30" s="237"/>
      <c r="E30" s="237" t="s">
        <v>194</v>
      </c>
      <c r="F30" s="237" t="s">
        <v>189</v>
      </c>
      <c r="G30" s="237"/>
      <c r="H30" s="237"/>
      <c r="I30" s="237"/>
      <c r="J30" s="237"/>
      <c r="K30" s="237"/>
      <c r="L30" s="237"/>
      <c r="M30" s="237"/>
      <c r="N30" s="238" t="str">
        <f>N7</f>
        <v>Průměr</v>
      </c>
      <c r="O30" s="238" t="str">
        <f>Q7</f>
        <v>Normál</v>
      </c>
      <c r="P30" s="238"/>
      <c r="Q30" s="237"/>
      <c r="R30" s="237"/>
      <c r="S30" s="237"/>
      <c r="T30" s="237"/>
    </row>
    <row r="31" spans="1:22" ht="6.95" customHeight="1">
      <c r="A31" s="237"/>
      <c r="B31" s="237"/>
      <c r="C31" s="237"/>
      <c r="D31" s="237" t="str">
        <f>A8</f>
        <v>Leden</v>
      </c>
      <c r="E31" s="238">
        <f>B8</f>
        <v>1216.7322796016583</v>
      </c>
      <c r="F31" s="238">
        <f>E8</f>
        <v>1271.0979736947015</v>
      </c>
      <c r="G31" s="238"/>
      <c r="H31" s="238"/>
      <c r="I31" s="237"/>
      <c r="J31" s="237"/>
      <c r="K31" s="237"/>
      <c r="L31" s="237"/>
      <c r="M31" s="237" t="str">
        <f>A8</f>
        <v>Leden</v>
      </c>
      <c r="N31" s="238">
        <f>N8</f>
        <v>0.39032258064516134</v>
      </c>
      <c r="O31" s="238">
        <f>Q8</f>
        <v>-1.2258064516129035</v>
      </c>
      <c r="P31" s="238"/>
      <c r="Q31" s="237"/>
      <c r="R31" s="237"/>
      <c r="S31" s="237"/>
      <c r="T31" s="237"/>
    </row>
    <row r="32" spans="1:22" ht="6.95" customHeight="1">
      <c r="A32" s="237"/>
      <c r="B32" s="237"/>
      <c r="C32" s="237"/>
      <c r="D32" s="237" t="str">
        <f t="shared" ref="D32:D41" si="17">A9</f>
        <v>Únor</v>
      </c>
      <c r="E32" s="238">
        <f t="shared" ref="E32:E42" si="18">B9</f>
        <v>975.54125699611575</v>
      </c>
      <c r="F32" s="238">
        <f t="shared" ref="F32:F42" si="19">E9</f>
        <v>1101.6918661298514</v>
      </c>
      <c r="G32" s="238"/>
      <c r="H32" s="238"/>
      <c r="I32" s="237"/>
      <c r="J32" s="237"/>
      <c r="K32" s="237"/>
      <c r="L32" s="237"/>
      <c r="M32" s="237" t="str">
        <f t="shared" ref="M32:M42" si="20">A9</f>
        <v>Únor</v>
      </c>
      <c r="N32" s="238">
        <f t="shared" ref="N32:N42" si="21">N9</f>
        <v>3.9928571428571429</v>
      </c>
      <c r="O32" s="238">
        <f t="shared" ref="O32:O42" si="22">Q9</f>
        <v>-0.15517241379310354</v>
      </c>
      <c r="P32" s="238"/>
      <c r="Q32" s="237"/>
      <c r="R32" s="237"/>
      <c r="S32" s="237"/>
      <c r="T32" s="237"/>
    </row>
    <row r="33" spans="1:20" ht="6.95" customHeight="1">
      <c r="A33" s="237"/>
      <c r="B33" s="237"/>
      <c r="C33" s="237"/>
      <c r="D33" s="237" t="str">
        <f t="shared" si="17"/>
        <v>Březen</v>
      </c>
      <c r="E33" s="238">
        <f t="shared" si="18"/>
        <v>919.13700933084067</v>
      </c>
      <c r="F33" s="238">
        <f t="shared" si="19"/>
        <v>941.55439681020118</v>
      </c>
      <c r="G33" s="238"/>
      <c r="H33" s="238"/>
      <c r="I33" s="237"/>
      <c r="J33" s="237"/>
      <c r="K33" s="237"/>
      <c r="L33" s="237"/>
      <c r="M33" s="237" t="str">
        <f t="shared" si="20"/>
        <v>Březen</v>
      </c>
      <c r="N33" s="238">
        <f t="shared" si="21"/>
        <v>4.1483870967741927</v>
      </c>
      <c r="O33" s="238">
        <f t="shared" si="22"/>
        <v>3.512903225806451</v>
      </c>
      <c r="P33" s="238"/>
      <c r="Q33" s="237"/>
      <c r="R33" s="237"/>
      <c r="S33" s="237"/>
      <c r="T33" s="237"/>
    </row>
    <row r="34" spans="1:20" ht="6.95" customHeight="1">
      <c r="A34" s="237"/>
      <c r="B34" s="237"/>
      <c r="C34" s="237"/>
      <c r="D34" s="237" t="str">
        <f t="shared" si="17"/>
        <v>Duben</v>
      </c>
      <c r="E34" s="238">
        <f t="shared" si="18"/>
        <v>0</v>
      </c>
      <c r="F34" s="238">
        <f t="shared" si="19"/>
        <v>0</v>
      </c>
      <c r="G34" s="238"/>
      <c r="H34" s="238"/>
      <c r="I34" s="237"/>
      <c r="J34" s="237"/>
      <c r="K34" s="237"/>
      <c r="L34" s="237"/>
      <c r="M34" s="237" t="str">
        <f t="shared" si="20"/>
        <v>Duben</v>
      </c>
      <c r="N34" s="238">
        <f t="shared" si="21"/>
        <v>0</v>
      </c>
      <c r="O34" s="238">
        <f t="shared" si="22"/>
        <v>8.6366666666666667</v>
      </c>
      <c r="P34" s="238"/>
      <c r="Q34" s="237"/>
      <c r="R34" s="237"/>
      <c r="S34" s="237"/>
      <c r="T34" s="237"/>
    </row>
    <row r="35" spans="1:20" ht="6.95" customHeight="1">
      <c r="A35" s="237"/>
      <c r="B35" s="237"/>
      <c r="C35" s="237"/>
      <c r="D35" s="237" t="str">
        <f t="shared" si="17"/>
        <v>Květen</v>
      </c>
      <c r="E35" s="238">
        <f t="shared" si="18"/>
        <v>0</v>
      </c>
      <c r="F35" s="238">
        <f t="shared" si="19"/>
        <v>0</v>
      </c>
      <c r="G35" s="238"/>
      <c r="H35" s="238"/>
      <c r="I35" s="237"/>
      <c r="J35" s="237"/>
      <c r="K35" s="237"/>
      <c r="L35" s="237"/>
      <c r="M35" s="237" t="str">
        <f t="shared" si="20"/>
        <v>Květen</v>
      </c>
      <c r="N35" s="238">
        <f t="shared" si="21"/>
        <v>0</v>
      </c>
      <c r="O35" s="238">
        <f t="shared" si="22"/>
        <v>13.522580645161288</v>
      </c>
      <c r="P35" s="238"/>
      <c r="Q35" s="237"/>
      <c r="R35" s="237"/>
      <c r="S35" s="237"/>
      <c r="T35" s="237"/>
    </row>
    <row r="36" spans="1:20" ht="6.95" customHeight="1">
      <c r="A36" s="237"/>
      <c r="B36" s="237"/>
      <c r="C36" s="237"/>
      <c r="D36" s="237" t="str">
        <f t="shared" si="17"/>
        <v>Červen</v>
      </c>
      <c r="E36" s="238">
        <f t="shared" si="18"/>
        <v>0</v>
      </c>
      <c r="F36" s="238">
        <f t="shared" si="19"/>
        <v>0</v>
      </c>
      <c r="G36" s="238"/>
      <c r="H36" s="238"/>
      <c r="I36" s="237"/>
      <c r="J36" s="237"/>
      <c r="K36" s="237"/>
      <c r="L36" s="237"/>
      <c r="M36" s="237" t="str">
        <f t="shared" si="20"/>
        <v>Červen</v>
      </c>
      <c r="N36" s="238">
        <f t="shared" si="21"/>
        <v>0</v>
      </c>
      <c r="O36" s="238">
        <f t="shared" si="22"/>
        <v>16.59</v>
      </c>
      <c r="P36" s="238"/>
      <c r="Q36" s="237"/>
      <c r="R36" s="237"/>
      <c r="S36" s="237"/>
      <c r="T36" s="237"/>
    </row>
    <row r="37" spans="1:20" ht="6.95" customHeight="1">
      <c r="A37" s="237"/>
      <c r="B37" s="237"/>
      <c r="C37" s="237"/>
      <c r="D37" s="237" t="str">
        <f t="shared" si="17"/>
        <v>Červenec</v>
      </c>
      <c r="E37" s="238">
        <f t="shared" si="18"/>
        <v>0</v>
      </c>
      <c r="F37" s="238">
        <f t="shared" si="19"/>
        <v>0</v>
      </c>
      <c r="G37" s="238"/>
      <c r="H37" s="238"/>
      <c r="I37" s="237"/>
      <c r="J37" s="237"/>
      <c r="K37" s="237"/>
      <c r="L37" s="237"/>
      <c r="M37" s="237" t="str">
        <f t="shared" si="20"/>
        <v>Červenec</v>
      </c>
      <c r="N37" s="238">
        <f t="shared" si="21"/>
        <v>0</v>
      </c>
      <c r="O37" s="238">
        <f t="shared" si="22"/>
        <v>18.522580645161291</v>
      </c>
      <c r="P37" s="238"/>
      <c r="Q37" s="237"/>
      <c r="R37" s="237"/>
      <c r="S37" s="237"/>
      <c r="T37" s="237"/>
    </row>
    <row r="38" spans="1:20" ht="6.95" customHeight="1">
      <c r="A38" s="237"/>
      <c r="B38" s="237"/>
      <c r="C38" s="237"/>
      <c r="D38" s="237" t="str">
        <f t="shared" si="17"/>
        <v>Srpen</v>
      </c>
      <c r="E38" s="238">
        <f t="shared" si="18"/>
        <v>0</v>
      </c>
      <c r="F38" s="238">
        <f t="shared" si="19"/>
        <v>0</v>
      </c>
      <c r="G38" s="238"/>
      <c r="H38" s="238"/>
      <c r="I38" s="237"/>
      <c r="J38" s="237"/>
      <c r="K38" s="237"/>
      <c r="L38" s="237"/>
      <c r="M38" s="237" t="str">
        <f t="shared" si="20"/>
        <v>Srpen</v>
      </c>
      <c r="N38" s="238">
        <f t="shared" si="21"/>
        <v>0</v>
      </c>
      <c r="O38" s="238">
        <f t="shared" si="22"/>
        <v>18.119354838709679</v>
      </c>
      <c r="P38" s="238"/>
      <c r="Q38" s="237"/>
      <c r="R38" s="237"/>
      <c r="S38" s="237"/>
      <c r="T38" s="237"/>
    </row>
    <row r="39" spans="1:20" ht="6.95" customHeight="1">
      <c r="A39" s="237"/>
      <c r="B39" s="237"/>
      <c r="C39" s="237"/>
      <c r="D39" s="237" t="str">
        <f t="shared" si="17"/>
        <v>Září</v>
      </c>
      <c r="E39" s="238">
        <f t="shared" si="18"/>
        <v>0</v>
      </c>
      <c r="F39" s="238">
        <f t="shared" si="19"/>
        <v>0</v>
      </c>
      <c r="G39" s="238"/>
      <c r="H39" s="238"/>
      <c r="I39" s="237"/>
      <c r="J39" s="237"/>
      <c r="K39" s="237"/>
      <c r="L39" s="237"/>
      <c r="M39" s="237" t="str">
        <f t="shared" si="20"/>
        <v>Září</v>
      </c>
      <c r="N39" s="238">
        <f t="shared" si="21"/>
        <v>0</v>
      </c>
      <c r="O39" s="238">
        <f t="shared" si="22"/>
        <v>13.223333333333333</v>
      </c>
      <c r="P39" s="238"/>
      <c r="Q39" s="237"/>
      <c r="R39" s="237"/>
      <c r="S39" s="237"/>
      <c r="T39" s="237"/>
    </row>
    <row r="40" spans="1:20" ht="6.95" customHeight="1">
      <c r="A40" s="237"/>
      <c r="B40" s="237"/>
      <c r="C40" s="237"/>
      <c r="D40" s="237" t="str">
        <f t="shared" si="17"/>
        <v>Říjen</v>
      </c>
      <c r="E40" s="238">
        <f t="shared" si="18"/>
        <v>0</v>
      </c>
      <c r="F40" s="238">
        <f t="shared" si="19"/>
        <v>0</v>
      </c>
      <c r="G40" s="238"/>
      <c r="H40" s="238"/>
      <c r="I40" s="237"/>
      <c r="J40" s="237"/>
      <c r="K40" s="237"/>
      <c r="L40" s="237"/>
      <c r="M40" s="237" t="str">
        <f t="shared" si="20"/>
        <v>Říjen</v>
      </c>
      <c r="N40" s="238">
        <f t="shared" si="21"/>
        <v>0</v>
      </c>
      <c r="O40" s="238">
        <f t="shared" si="22"/>
        <v>8.3548387096774199</v>
      </c>
      <c r="P40" s="238"/>
      <c r="Q40" s="237"/>
      <c r="R40" s="237"/>
      <c r="S40" s="237"/>
      <c r="T40" s="237"/>
    </row>
    <row r="41" spans="1:20" ht="6.95" customHeight="1">
      <c r="A41" s="237"/>
      <c r="B41" s="237"/>
      <c r="C41" s="237"/>
      <c r="D41" s="237" t="str">
        <f t="shared" si="17"/>
        <v>Listopad</v>
      </c>
      <c r="E41" s="238">
        <f t="shared" si="18"/>
        <v>0</v>
      </c>
      <c r="F41" s="238">
        <f t="shared" si="19"/>
        <v>0</v>
      </c>
      <c r="G41" s="237"/>
      <c r="H41" s="237"/>
      <c r="I41" s="237"/>
      <c r="J41" s="237"/>
      <c r="K41" s="237"/>
      <c r="L41" s="237"/>
      <c r="M41" s="237" t="str">
        <f t="shared" si="20"/>
        <v>Listopad</v>
      </c>
      <c r="N41" s="238">
        <f t="shared" si="21"/>
        <v>0</v>
      </c>
      <c r="O41" s="238">
        <f t="shared" si="22"/>
        <v>3.5466666666666664</v>
      </c>
      <c r="P41" s="237"/>
      <c r="Q41" s="237"/>
      <c r="R41" s="237"/>
      <c r="S41" s="237"/>
      <c r="T41" s="237"/>
    </row>
    <row r="42" spans="1:20" ht="6.95" customHeight="1">
      <c r="A42" s="237"/>
      <c r="B42" s="237"/>
      <c r="C42" s="237"/>
      <c r="D42" s="237" t="str">
        <f>A19</f>
        <v>Prosinec</v>
      </c>
      <c r="E42" s="238">
        <f t="shared" si="18"/>
        <v>0</v>
      </c>
      <c r="F42" s="238">
        <f t="shared" si="19"/>
        <v>0</v>
      </c>
      <c r="G42" s="237"/>
      <c r="H42" s="237"/>
      <c r="I42" s="237"/>
      <c r="J42" s="237"/>
      <c r="K42" s="237"/>
      <c r="L42" s="237"/>
      <c r="M42" s="237" t="str">
        <f t="shared" si="20"/>
        <v>Prosinec</v>
      </c>
      <c r="N42" s="238">
        <f t="shared" si="21"/>
        <v>0</v>
      </c>
      <c r="O42" s="238">
        <f t="shared" si="22"/>
        <v>-0.38387096774193558</v>
      </c>
      <c r="P42" s="237"/>
      <c r="Q42" s="237"/>
      <c r="R42" s="237"/>
      <c r="S42" s="237"/>
      <c r="T42" s="237"/>
    </row>
    <row r="43" spans="1:20" ht="12" customHeight="1">
      <c r="A43" s="237"/>
      <c r="B43" s="237"/>
      <c r="C43" s="237"/>
      <c r="D43" s="237"/>
      <c r="E43" s="237"/>
      <c r="F43" s="237"/>
      <c r="G43" s="237"/>
      <c r="H43" s="237"/>
      <c r="I43" s="237"/>
      <c r="J43" s="237"/>
      <c r="K43" s="237"/>
      <c r="L43" s="237"/>
      <c r="M43" s="237"/>
      <c r="N43" s="237"/>
      <c r="O43" s="237"/>
      <c r="P43" s="237"/>
      <c r="Q43" s="237"/>
      <c r="R43" s="237"/>
      <c r="S43" s="237"/>
      <c r="T43" s="237"/>
    </row>
    <row r="44" spans="1:20" ht="12" customHeight="1">
      <c r="A44" s="237"/>
      <c r="B44" s="237"/>
      <c r="C44" s="237"/>
      <c r="D44" s="237"/>
      <c r="E44" s="237"/>
      <c r="F44" s="237"/>
      <c r="G44" s="237"/>
      <c r="H44" s="237"/>
      <c r="I44" s="237"/>
      <c r="J44" s="237"/>
      <c r="K44" s="237"/>
      <c r="L44" s="237"/>
      <c r="M44" s="237"/>
      <c r="N44" s="237"/>
      <c r="O44" s="237"/>
      <c r="P44" s="237"/>
      <c r="Q44" s="237"/>
      <c r="R44" s="237"/>
      <c r="S44" s="237"/>
      <c r="T44" s="237"/>
    </row>
    <row r="45" spans="1:20" ht="12" customHeight="1">
      <c r="A45" s="237"/>
      <c r="B45" s="237"/>
      <c r="C45" s="237"/>
      <c r="D45" s="237"/>
      <c r="E45" s="237"/>
      <c r="F45" s="237"/>
      <c r="G45" s="237"/>
      <c r="H45" s="237"/>
      <c r="I45" s="237"/>
      <c r="J45" s="237"/>
      <c r="K45" s="237"/>
      <c r="L45" s="237"/>
      <c r="M45" s="237"/>
      <c r="N45" s="237"/>
      <c r="O45" s="237"/>
      <c r="P45" s="237"/>
      <c r="Q45" s="237"/>
      <c r="R45" s="237"/>
      <c r="S45" s="237"/>
      <c r="T45" s="237"/>
    </row>
  </sheetData>
  <mergeCells count="13">
    <mergeCell ref="A29:I29"/>
    <mergeCell ref="J29:T29"/>
    <mergeCell ref="A4:T4"/>
    <mergeCell ref="A27:T27"/>
    <mergeCell ref="B6:D6"/>
    <mergeCell ref="E6:G6"/>
    <mergeCell ref="S6:T7"/>
    <mergeCell ref="I5:M5"/>
    <mergeCell ref="N5:R5"/>
    <mergeCell ref="N6:R6"/>
    <mergeCell ref="B5:H5"/>
    <mergeCell ref="I6:J6"/>
    <mergeCell ref="K6:L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21:C26 E24:Q24 E21:F21 H21:M21 E22:F22 H22:M22 E23:F23 H23:M23 E26:T26 E25:F25 H25:M25 M20 O21:Q21 O22:Q22 O23:Q23 O25:Q25 Q20 S24:T24 S21:T21 S22:T22 S23:T23 S25:T25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AJ45"/>
  <sheetViews>
    <sheetView showGridLines="0" zoomScaleNormal="100" zoomScaleSheetLayoutView="100" workbookViewId="0">
      <selection sqref="A1:U1"/>
    </sheetView>
  </sheetViews>
  <sheetFormatPr defaultRowHeight="11.25"/>
  <cols>
    <col min="1" max="1" width="8.28515625" style="87" customWidth="1"/>
    <col min="2" max="3" width="5.42578125" style="87" customWidth="1"/>
    <col min="4" max="4" width="6.5703125" style="87" customWidth="1"/>
    <col min="5" max="5" width="7.7109375" style="87" customWidth="1"/>
    <col min="6" max="6" width="4.140625" style="87" customWidth="1"/>
    <col min="7" max="7" width="7.7109375" style="87" customWidth="1"/>
    <col min="8" max="11" width="6.7109375" style="87" customWidth="1"/>
    <col min="12" max="12" width="4.85546875" style="87" customWidth="1"/>
    <col min="13" max="13" width="8.7109375" style="87" customWidth="1"/>
    <col min="14" max="14" width="6.7109375" style="87" customWidth="1"/>
    <col min="15" max="18" width="7.28515625" style="87" customWidth="1"/>
    <col min="19" max="19" width="5.7109375" style="87" customWidth="1"/>
    <col min="20" max="20" width="8.7109375" style="87" customWidth="1"/>
    <col min="21" max="21" width="8" style="87" customWidth="1"/>
    <col min="22" max="22" width="9.28515625" style="87" bestFit="1" customWidth="1"/>
    <col min="23" max="23" width="11.42578125" style="87" bestFit="1" customWidth="1"/>
    <col min="24" max="262" width="9.140625" style="87"/>
    <col min="263" max="275" width="10.7109375" style="87" customWidth="1"/>
    <col min="276" max="518" width="9.140625" style="87"/>
    <col min="519" max="531" width="10.7109375" style="87" customWidth="1"/>
    <col min="532" max="774" width="9.140625" style="87"/>
    <col min="775" max="787" width="10.7109375" style="87" customWidth="1"/>
    <col min="788" max="1030" width="9.140625" style="87"/>
    <col min="1031" max="1043" width="10.7109375" style="87" customWidth="1"/>
    <col min="1044" max="1286" width="9.140625" style="87"/>
    <col min="1287" max="1299" width="10.7109375" style="87" customWidth="1"/>
    <col min="1300" max="1542" width="9.140625" style="87"/>
    <col min="1543" max="1555" width="10.7109375" style="87" customWidth="1"/>
    <col min="1556" max="1798" width="9.140625" style="87"/>
    <col min="1799" max="1811" width="10.7109375" style="87" customWidth="1"/>
    <col min="1812" max="2054" width="9.140625" style="87"/>
    <col min="2055" max="2067" width="10.7109375" style="87" customWidth="1"/>
    <col min="2068" max="2310" width="9.140625" style="87"/>
    <col min="2311" max="2323" width="10.7109375" style="87" customWidth="1"/>
    <col min="2324" max="2566" width="9.140625" style="87"/>
    <col min="2567" max="2579" width="10.7109375" style="87" customWidth="1"/>
    <col min="2580" max="2822" width="9.140625" style="87"/>
    <col min="2823" max="2835" width="10.7109375" style="87" customWidth="1"/>
    <col min="2836" max="3078" width="9.140625" style="87"/>
    <col min="3079" max="3091" width="10.7109375" style="87" customWidth="1"/>
    <col min="3092" max="3334" width="9.140625" style="87"/>
    <col min="3335" max="3347" width="10.7109375" style="87" customWidth="1"/>
    <col min="3348" max="3590" width="9.140625" style="87"/>
    <col min="3591" max="3603" width="10.7109375" style="87" customWidth="1"/>
    <col min="3604" max="3846" width="9.140625" style="87"/>
    <col min="3847" max="3859" width="10.7109375" style="87" customWidth="1"/>
    <col min="3860" max="4102" width="9.140625" style="87"/>
    <col min="4103" max="4115" width="10.7109375" style="87" customWidth="1"/>
    <col min="4116" max="4358" width="9.140625" style="87"/>
    <col min="4359" max="4371" width="10.7109375" style="87" customWidth="1"/>
    <col min="4372" max="4614" width="9.140625" style="87"/>
    <col min="4615" max="4627" width="10.7109375" style="87" customWidth="1"/>
    <col min="4628" max="4870" width="9.140625" style="87"/>
    <col min="4871" max="4883" width="10.7109375" style="87" customWidth="1"/>
    <col min="4884" max="5126" width="9.140625" style="87"/>
    <col min="5127" max="5139" width="10.7109375" style="87" customWidth="1"/>
    <col min="5140" max="5382" width="9.140625" style="87"/>
    <col min="5383" max="5395" width="10.7109375" style="87" customWidth="1"/>
    <col min="5396" max="5638" width="9.140625" style="87"/>
    <col min="5639" max="5651" width="10.7109375" style="87" customWidth="1"/>
    <col min="5652" max="5894" width="9.140625" style="87"/>
    <col min="5895" max="5907" width="10.7109375" style="87" customWidth="1"/>
    <col min="5908" max="6150" width="9.140625" style="87"/>
    <col min="6151" max="6163" width="10.7109375" style="87" customWidth="1"/>
    <col min="6164" max="6406" width="9.140625" style="87"/>
    <col min="6407" max="6419" width="10.7109375" style="87" customWidth="1"/>
    <col min="6420" max="6662" width="9.140625" style="87"/>
    <col min="6663" max="6675" width="10.7109375" style="87" customWidth="1"/>
    <col min="6676" max="6918" width="9.140625" style="87"/>
    <col min="6919" max="6931" width="10.7109375" style="87" customWidth="1"/>
    <col min="6932" max="7174" width="9.140625" style="87"/>
    <col min="7175" max="7187" width="10.7109375" style="87" customWidth="1"/>
    <col min="7188" max="7430" width="9.140625" style="87"/>
    <col min="7431" max="7443" width="10.7109375" style="87" customWidth="1"/>
    <col min="7444" max="7686" width="9.140625" style="87"/>
    <col min="7687" max="7699" width="10.7109375" style="87" customWidth="1"/>
    <col min="7700" max="7942" width="9.140625" style="87"/>
    <col min="7943" max="7955" width="10.7109375" style="87" customWidth="1"/>
    <col min="7956" max="8198" width="9.140625" style="87"/>
    <col min="8199" max="8211" width="10.7109375" style="87" customWidth="1"/>
    <col min="8212" max="8454" width="9.140625" style="87"/>
    <col min="8455" max="8467" width="10.7109375" style="87" customWidth="1"/>
    <col min="8468" max="8710" width="9.140625" style="87"/>
    <col min="8711" max="8723" width="10.7109375" style="87" customWidth="1"/>
    <col min="8724" max="8966" width="9.140625" style="87"/>
    <col min="8967" max="8979" width="10.7109375" style="87" customWidth="1"/>
    <col min="8980" max="9222" width="9.140625" style="87"/>
    <col min="9223" max="9235" width="10.7109375" style="87" customWidth="1"/>
    <col min="9236" max="9478" width="9.140625" style="87"/>
    <col min="9479" max="9491" width="10.7109375" style="87" customWidth="1"/>
    <col min="9492" max="9734" width="9.140625" style="87"/>
    <col min="9735" max="9747" width="10.7109375" style="87" customWidth="1"/>
    <col min="9748" max="9990" width="9.140625" style="87"/>
    <col min="9991" max="10003" width="10.7109375" style="87" customWidth="1"/>
    <col min="10004" max="10246" width="9.140625" style="87"/>
    <col min="10247" max="10259" width="10.7109375" style="87" customWidth="1"/>
    <col min="10260" max="10502" width="9.140625" style="87"/>
    <col min="10503" max="10515" width="10.7109375" style="87" customWidth="1"/>
    <col min="10516" max="10758" width="9.140625" style="87"/>
    <col min="10759" max="10771" width="10.7109375" style="87" customWidth="1"/>
    <col min="10772" max="11014" width="9.140625" style="87"/>
    <col min="11015" max="11027" width="10.7109375" style="87" customWidth="1"/>
    <col min="11028" max="11270" width="9.140625" style="87"/>
    <col min="11271" max="11283" width="10.7109375" style="87" customWidth="1"/>
    <col min="11284" max="11526" width="9.140625" style="87"/>
    <col min="11527" max="11539" width="10.7109375" style="87" customWidth="1"/>
    <col min="11540" max="11782" width="9.140625" style="87"/>
    <col min="11783" max="11795" width="10.7109375" style="87" customWidth="1"/>
    <col min="11796" max="12038" width="9.140625" style="87"/>
    <col min="12039" max="12051" width="10.7109375" style="87" customWidth="1"/>
    <col min="12052" max="12294" width="9.140625" style="87"/>
    <col min="12295" max="12307" width="10.7109375" style="87" customWidth="1"/>
    <col min="12308" max="12550" width="9.140625" style="87"/>
    <col min="12551" max="12563" width="10.7109375" style="87" customWidth="1"/>
    <col min="12564" max="12806" width="9.140625" style="87"/>
    <col min="12807" max="12819" width="10.7109375" style="87" customWidth="1"/>
    <col min="12820" max="13062" width="9.140625" style="87"/>
    <col min="13063" max="13075" width="10.7109375" style="87" customWidth="1"/>
    <col min="13076" max="13318" width="9.140625" style="87"/>
    <col min="13319" max="13331" width="10.7109375" style="87" customWidth="1"/>
    <col min="13332" max="13574" width="9.140625" style="87"/>
    <col min="13575" max="13587" width="10.7109375" style="87" customWidth="1"/>
    <col min="13588" max="13830" width="9.140625" style="87"/>
    <col min="13831" max="13843" width="10.7109375" style="87" customWidth="1"/>
    <col min="13844" max="14086" width="9.140625" style="87"/>
    <col min="14087" max="14099" width="10.7109375" style="87" customWidth="1"/>
    <col min="14100" max="14342" width="9.140625" style="87"/>
    <col min="14343" max="14355" width="10.7109375" style="87" customWidth="1"/>
    <col min="14356" max="14598" width="9.140625" style="87"/>
    <col min="14599" max="14611" width="10.7109375" style="87" customWidth="1"/>
    <col min="14612" max="14854" width="9.140625" style="87"/>
    <col min="14855" max="14867" width="10.7109375" style="87" customWidth="1"/>
    <col min="14868" max="15110" width="9.140625" style="87"/>
    <col min="15111" max="15123" width="10.7109375" style="87" customWidth="1"/>
    <col min="15124" max="15366" width="9.140625" style="87"/>
    <col min="15367" max="15379" width="10.7109375" style="87" customWidth="1"/>
    <col min="15380" max="15622" width="9.140625" style="87"/>
    <col min="15623" max="15635" width="10.7109375" style="87" customWidth="1"/>
    <col min="15636" max="15878" width="9.140625" style="87"/>
    <col min="15879" max="15891" width="10.7109375" style="87" customWidth="1"/>
    <col min="15892" max="16134" width="9.140625" style="87"/>
    <col min="16135" max="16147" width="10.7109375" style="87" customWidth="1"/>
    <col min="16148" max="16384" width="9.140625" style="87"/>
  </cols>
  <sheetData>
    <row r="1" spans="1:36" ht="15.75">
      <c r="A1" s="618" t="s">
        <v>140</v>
      </c>
      <c r="B1" s="618"/>
      <c r="C1" s="618"/>
      <c r="D1" s="618"/>
      <c r="E1" s="618"/>
      <c r="F1" s="618"/>
      <c r="G1" s="618"/>
      <c r="H1" s="618"/>
      <c r="I1" s="618"/>
      <c r="J1" s="618"/>
      <c r="K1" s="618"/>
      <c r="L1" s="618"/>
      <c r="M1" s="618"/>
      <c r="N1" s="618"/>
      <c r="O1" s="618"/>
      <c r="P1" s="618"/>
      <c r="Q1" s="618"/>
      <c r="R1" s="618"/>
      <c r="S1" s="618"/>
      <c r="T1" s="618"/>
      <c r="U1" s="618"/>
    </row>
    <row r="2" spans="1:36" ht="6" customHeight="1">
      <c r="A2" s="229"/>
      <c r="B2" s="638"/>
      <c r="C2" s="639"/>
      <c r="D2" s="639"/>
      <c r="E2" s="639"/>
      <c r="F2" s="639"/>
      <c r="G2" s="639"/>
      <c r="H2" s="639"/>
      <c r="I2" s="639"/>
      <c r="J2" s="639"/>
      <c r="K2" s="639"/>
      <c r="L2" s="639"/>
      <c r="M2" s="639"/>
      <c r="N2" s="639"/>
      <c r="O2" s="639"/>
      <c r="P2" s="639"/>
      <c r="Q2" s="639"/>
      <c r="R2" s="639"/>
      <c r="S2" s="639"/>
      <c r="T2" s="639"/>
      <c r="U2" s="639"/>
    </row>
    <row r="3" spans="1:36" ht="18" customHeight="1">
      <c r="A3" s="626">
        <v>2020</v>
      </c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26"/>
      <c r="S3" s="626"/>
      <c r="T3" s="626"/>
      <c r="U3" s="626"/>
    </row>
    <row r="4" spans="1:36" ht="18" customHeight="1">
      <c r="A4" s="529"/>
      <c r="B4" s="556"/>
      <c r="C4" s="308"/>
      <c r="D4" s="308"/>
      <c r="E4" s="308"/>
      <c r="F4" s="308"/>
      <c r="G4" s="555"/>
      <c r="H4" s="635" t="s">
        <v>67</v>
      </c>
      <c r="I4" s="634"/>
      <c r="J4" s="634"/>
      <c r="K4" s="634"/>
      <c r="L4" s="634"/>
      <c r="M4" s="634"/>
      <c r="N4" s="634"/>
      <c r="O4" s="634"/>
      <c r="P4" s="634"/>
      <c r="Q4" s="634"/>
      <c r="R4" s="634"/>
      <c r="S4" s="634"/>
      <c r="T4" s="634"/>
      <c r="U4" s="634"/>
    </row>
    <row r="5" spans="1:36" ht="18" customHeight="1">
      <c r="A5" s="409"/>
      <c r="B5" s="640" t="s">
        <v>226</v>
      </c>
      <c r="C5" s="641"/>
      <c r="D5" s="641"/>
      <c r="E5" s="641"/>
      <c r="F5" s="641"/>
      <c r="G5" s="641"/>
      <c r="H5" s="623" t="s">
        <v>290</v>
      </c>
      <c r="I5" s="624"/>
      <c r="J5" s="624"/>
      <c r="K5" s="624"/>
      <c r="L5" s="624"/>
      <c r="M5" s="624"/>
      <c r="N5" s="624"/>
      <c r="O5" s="623" t="s">
        <v>291</v>
      </c>
      <c r="P5" s="624"/>
      <c r="Q5" s="624"/>
      <c r="R5" s="624"/>
      <c r="S5" s="624"/>
      <c r="T5" s="624"/>
      <c r="U5" s="624"/>
    </row>
    <row r="6" spans="1:36" ht="12.95" customHeight="1">
      <c r="A6" s="521" t="s">
        <v>225</v>
      </c>
      <c r="B6" s="306" t="s">
        <v>4</v>
      </c>
      <c r="C6" s="304" t="s">
        <v>5</v>
      </c>
      <c r="D6" s="284" t="s">
        <v>6</v>
      </c>
      <c r="E6" s="304" t="s">
        <v>7</v>
      </c>
      <c r="F6" s="304" t="s">
        <v>112</v>
      </c>
      <c r="G6" s="306" t="s">
        <v>0</v>
      </c>
      <c r="H6" s="306" t="s">
        <v>4</v>
      </c>
      <c r="I6" s="304" t="s">
        <v>5</v>
      </c>
      <c r="J6" s="284" t="s">
        <v>6</v>
      </c>
      <c r="K6" s="304" t="s">
        <v>7</v>
      </c>
      <c r="L6" s="304" t="s">
        <v>112</v>
      </c>
      <c r="M6" s="304" t="s">
        <v>114</v>
      </c>
      <c r="N6" s="306" t="s">
        <v>0</v>
      </c>
      <c r="O6" s="306" t="s">
        <v>4</v>
      </c>
      <c r="P6" s="304" t="s">
        <v>5</v>
      </c>
      <c r="Q6" s="284" t="s">
        <v>6</v>
      </c>
      <c r="R6" s="304" t="s">
        <v>7</v>
      </c>
      <c r="S6" s="304" t="s">
        <v>112</v>
      </c>
      <c r="T6" s="304" t="s">
        <v>114</v>
      </c>
      <c r="U6" s="306" t="s">
        <v>0</v>
      </c>
    </row>
    <row r="7" spans="1:36" ht="12.95" customHeight="1">
      <c r="A7" s="522" t="s">
        <v>227</v>
      </c>
      <c r="B7" s="557">
        <v>1611</v>
      </c>
      <c r="C7" s="92">
        <v>6631</v>
      </c>
      <c r="D7" s="93">
        <v>206280</v>
      </c>
      <c r="E7" s="469">
        <v>2618867</v>
      </c>
      <c r="F7" s="469">
        <v>238</v>
      </c>
      <c r="G7" s="490">
        <v>2833627</v>
      </c>
      <c r="H7" s="530">
        <v>459.29043916863577</v>
      </c>
      <c r="I7" s="56">
        <v>122.88105325998119</v>
      </c>
      <c r="J7" s="58">
        <v>211.25843835873195</v>
      </c>
      <c r="K7" s="58">
        <v>398.80383835636599</v>
      </c>
      <c r="L7" s="58">
        <v>7.7587022554048817</v>
      </c>
      <c r="M7" s="433">
        <v>16.739653053979538</v>
      </c>
      <c r="N7" s="425">
        <v>1216.7321244530992</v>
      </c>
      <c r="O7" s="530">
        <v>4898.041543577001</v>
      </c>
      <c r="P7" s="56">
        <v>1310.4303898699995</v>
      </c>
      <c r="Q7" s="58">
        <v>2252.9898249000003</v>
      </c>
      <c r="R7" s="58">
        <v>4253.1286641999995</v>
      </c>
      <c r="S7" s="58">
        <v>82.737206069999999</v>
      </c>
      <c r="T7" s="433">
        <v>178.52700508158907</v>
      </c>
      <c r="U7" s="425">
        <v>12975.854633698591</v>
      </c>
      <c r="V7" s="88"/>
      <c r="W7" s="230"/>
      <c r="X7" s="230"/>
      <c r="Y7" s="230"/>
      <c r="Z7" s="230"/>
      <c r="AA7" s="230"/>
      <c r="AB7" s="230"/>
      <c r="AC7" s="230"/>
      <c r="AD7" s="230"/>
      <c r="AE7" s="230"/>
      <c r="AF7" s="230"/>
      <c r="AG7" s="230"/>
      <c r="AH7" s="230"/>
      <c r="AI7" s="230"/>
      <c r="AJ7" s="230"/>
    </row>
    <row r="8" spans="1:36" ht="12.95" customHeight="1">
      <c r="A8" s="523" t="s">
        <v>228</v>
      </c>
      <c r="B8" s="557">
        <v>1609</v>
      </c>
      <c r="C8" s="93">
        <v>6619</v>
      </c>
      <c r="D8" s="93">
        <v>206350</v>
      </c>
      <c r="E8" s="93">
        <v>2617665</v>
      </c>
      <c r="F8" s="93">
        <v>241</v>
      </c>
      <c r="G8" s="492">
        <v>2832484</v>
      </c>
      <c r="H8" s="530">
        <v>389.75177173847544</v>
      </c>
      <c r="I8" s="58">
        <v>96.349436614899048</v>
      </c>
      <c r="J8" s="58">
        <v>158.31284526555777</v>
      </c>
      <c r="K8" s="58">
        <v>308.21632022621947</v>
      </c>
      <c r="L8" s="58">
        <v>7.5351114209925356</v>
      </c>
      <c r="M8" s="58">
        <v>15.375774621056358</v>
      </c>
      <c r="N8" s="426">
        <v>975.54125988720068</v>
      </c>
      <c r="O8" s="530">
        <v>4156.9274679720002</v>
      </c>
      <c r="P8" s="58">
        <v>1027.5677168699997</v>
      </c>
      <c r="Q8" s="58">
        <v>1688.4940670600001</v>
      </c>
      <c r="R8" s="58">
        <v>3287.3791394300001</v>
      </c>
      <c r="S8" s="58">
        <v>80.466515130000005</v>
      </c>
      <c r="T8" s="58">
        <v>163.97075077099998</v>
      </c>
      <c r="U8" s="426">
        <v>10404.805657233001</v>
      </c>
      <c r="V8" s="78"/>
      <c r="W8" s="230"/>
      <c r="X8" s="230"/>
      <c r="Y8" s="230"/>
      <c r="Z8" s="230"/>
      <c r="AA8" s="230"/>
      <c r="AB8" s="230"/>
      <c r="AC8" s="230"/>
      <c r="AD8" s="230"/>
      <c r="AE8" s="230"/>
      <c r="AF8" s="230"/>
      <c r="AG8" s="230"/>
      <c r="AH8" s="230"/>
      <c r="AI8" s="230"/>
      <c r="AJ8" s="230"/>
    </row>
    <row r="9" spans="1:36" ht="12.95" customHeight="1">
      <c r="A9" s="524" t="s">
        <v>229</v>
      </c>
      <c r="B9" s="139">
        <v>1599</v>
      </c>
      <c r="C9" s="94">
        <v>6517</v>
      </c>
      <c r="D9" s="94">
        <v>206338</v>
      </c>
      <c r="E9" s="94">
        <v>2616766</v>
      </c>
      <c r="F9" s="94">
        <v>242</v>
      </c>
      <c r="G9" s="141">
        <v>2831462</v>
      </c>
      <c r="H9" s="531">
        <v>381.90630234116696</v>
      </c>
      <c r="I9" s="62">
        <v>89.950350844289517</v>
      </c>
      <c r="J9" s="62">
        <v>148.08460605356396</v>
      </c>
      <c r="K9" s="62">
        <v>276.88051365224294</v>
      </c>
      <c r="L9" s="62">
        <v>7.0209384104298955</v>
      </c>
      <c r="M9" s="62">
        <v>15.294086924904205</v>
      </c>
      <c r="N9" s="64">
        <v>919.13679822659753</v>
      </c>
      <c r="O9" s="531">
        <v>4073.5020202860001</v>
      </c>
      <c r="P9" s="62">
        <v>959.50171734000014</v>
      </c>
      <c r="Q9" s="62">
        <v>1579.6569304193188</v>
      </c>
      <c r="R9" s="62">
        <v>2953.6146544327012</v>
      </c>
      <c r="S9" s="62">
        <v>74.889905879999986</v>
      </c>
      <c r="T9" s="62">
        <v>163.37942770399994</v>
      </c>
      <c r="U9" s="64">
        <v>9804.5446560620221</v>
      </c>
      <c r="V9" s="231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</row>
    <row r="10" spans="1:36" ht="12.95" customHeight="1">
      <c r="A10" s="522" t="s">
        <v>230</v>
      </c>
      <c r="B10" s="557"/>
      <c r="C10" s="93"/>
      <c r="D10" s="93"/>
      <c r="E10" s="93"/>
      <c r="F10" s="469"/>
      <c r="G10" s="490"/>
      <c r="H10" s="530"/>
      <c r="I10" s="58"/>
      <c r="J10" s="58"/>
      <c r="K10" s="58"/>
      <c r="L10" s="58"/>
      <c r="M10" s="433"/>
      <c r="N10" s="425"/>
      <c r="O10" s="530"/>
      <c r="P10" s="58"/>
      <c r="Q10" s="58"/>
      <c r="R10" s="58"/>
      <c r="S10" s="58"/>
      <c r="T10" s="433"/>
      <c r="U10" s="425"/>
      <c r="V10" s="78"/>
      <c r="W10" s="232"/>
      <c r="X10" s="232"/>
      <c r="Y10" s="232"/>
    </row>
    <row r="11" spans="1:36" ht="12.95" customHeight="1">
      <c r="A11" s="523" t="s">
        <v>231</v>
      </c>
      <c r="B11" s="557"/>
      <c r="C11" s="93"/>
      <c r="D11" s="93"/>
      <c r="E11" s="93"/>
      <c r="F11" s="93"/>
      <c r="G11" s="492"/>
      <c r="H11" s="530"/>
      <c r="I11" s="58"/>
      <c r="J11" s="58"/>
      <c r="K11" s="58"/>
      <c r="L11" s="58"/>
      <c r="M11" s="58"/>
      <c r="N11" s="426"/>
      <c r="O11" s="530"/>
      <c r="P11" s="58"/>
      <c r="Q11" s="58"/>
      <c r="R11" s="58"/>
      <c r="S11" s="58"/>
      <c r="T11" s="58"/>
      <c r="U11" s="426"/>
      <c r="V11" s="78"/>
      <c r="W11" s="232"/>
      <c r="X11" s="232"/>
      <c r="Y11" s="232"/>
    </row>
    <row r="12" spans="1:36" ht="12.95" customHeight="1">
      <c r="A12" s="524" t="s">
        <v>232</v>
      </c>
      <c r="B12" s="139"/>
      <c r="C12" s="94"/>
      <c r="D12" s="94"/>
      <c r="E12" s="94"/>
      <c r="F12" s="94"/>
      <c r="G12" s="141"/>
      <c r="H12" s="531"/>
      <c r="I12" s="62"/>
      <c r="J12" s="62"/>
      <c r="K12" s="62"/>
      <c r="L12" s="62"/>
      <c r="M12" s="62"/>
      <c r="N12" s="64"/>
      <c r="O12" s="531"/>
      <c r="P12" s="62"/>
      <c r="Q12" s="62"/>
      <c r="R12" s="62"/>
      <c r="S12" s="62"/>
      <c r="T12" s="62"/>
      <c r="U12" s="64"/>
      <c r="V12" s="78"/>
      <c r="W12" s="232"/>
      <c r="X12" s="232"/>
      <c r="Y12" s="232"/>
    </row>
    <row r="13" spans="1:36" ht="12.95" customHeight="1">
      <c r="A13" s="522" t="s">
        <v>233</v>
      </c>
      <c r="B13" s="557"/>
      <c r="C13" s="93"/>
      <c r="D13" s="93"/>
      <c r="E13" s="93"/>
      <c r="F13" s="469"/>
      <c r="G13" s="490"/>
      <c r="H13" s="530"/>
      <c r="I13" s="58"/>
      <c r="J13" s="58"/>
      <c r="K13" s="58"/>
      <c r="L13" s="58"/>
      <c r="M13" s="433"/>
      <c r="N13" s="425"/>
      <c r="O13" s="530"/>
      <c r="P13" s="58"/>
      <c r="Q13" s="58"/>
      <c r="R13" s="58"/>
      <c r="S13" s="58"/>
      <c r="T13" s="433"/>
      <c r="U13" s="425"/>
      <c r="V13" s="78"/>
      <c r="W13" s="232"/>
      <c r="X13" s="232"/>
      <c r="Y13" s="232"/>
    </row>
    <row r="14" spans="1:36" ht="12.95" customHeight="1">
      <c r="A14" s="523" t="s">
        <v>234</v>
      </c>
      <c r="B14" s="557"/>
      <c r="C14" s="93"/>
      <c r="D14" s="93"/>
      <c r="E14" s="93"/>
      <c r="F14" s="93"/>
      <c r="G14" s="492"/>
      <c r="H14" s="530"/>
      <c r="I14" s="58"/>
      <c r="J14" s="58"/>
      <c r="K14" s="58"/>
      <c r="L14" s="58"/>
      <c r="M14" s="58"/>
      <c r="N14" s="426"/>
      <c r="O14" s="530"/>
      <c r="P14" s="58"/>
      <c r="Q14" s="58"/>
      <c r="R14" s="58"/>
      <c r="S14" s="58"/>
      <c r="T14" s="58"/>
      <c r="U14" s="426"/>
      <c r="V14" s="78"/>
      <c r="W14" s="232"/>
      <c r="X14" s="232"/>
      <c r="Y14" s="232"/>
    </row>
    <row r="15" spans="1:36" ht="12.95" customHeight="1">
      <c r="A15" s="524" t="s">
        <v>235</v>
      </c>
      <c r="B15" s="139"/>
      <c r="C15" s="94"/>
      <c r="D15" s="94"/>
      <c r="E15" s="94"/>
      <c r="F15" s="94"/>
      <c r="G15" s="141"/>
      <c r="H15" s="531"/>
      <c r="I15" s="62"/>
      <c r="J15" s="62"/>
      <c r="K15" s="62"/>
      <c r="L15" s="62"/>
      <c r="M15" s="62"/>
      <c r="N15" s="64"/>
      <c r="O15" s="531"/>
      <c r="P15" s="62"/>
      <c r="Q15" s="62"/>
      <c r="R15" s="62"/>
      <c r="S15" s="62"/>
      <c r="T15" s="62"/>
      <c r="U15" s="64"/>
      <c r="V15" s="78"/>
      <c r="W15" s="232"/>
      <c r="X15" s="232"/>
      <c r="Y15" s="232"/>
    </row>
    <row r="16" spans="1:36" ht="12.95" customHeight="1">
      <c r="A16" s="522" t="s">
        <v>236</v>
      </c>
      <c r="B16" s="557"/>
      <c r="C16" s="93"/>
      <c r="D16" s="93"/>
      <c r="E16" s="93"/>
      <c r="F16" s="469"/>
      <c r="G16" s="490"/>
      <c r="H16" s="530"/>
      <c r="I16" s="58"/>
      <c r="J16" s="58"/>
      <c r="K16" s="58"/>
      <c r="L16" s="58"/>
      <c r="M16" s="433"/>
      <c r="N16" s="425"/>
      <c r="O16" s="530"/>
      <c r="P16" s="58"/>
      <c r="Q16" s="58"/>
      <c r="R16" s="58"/>
      <c r="S16" s="58"/>
      <c r="T16" s="433"/>
      <c r="U16" s="425"/>
      <c r="V16" s="78"/>
      <c r="W16" s="232"/>
      <c r="X16" s="232"/>
      <c r="Y16" s="232"/>
    </row>
    <row r="17" spans="1:25" ht="12.95" customHeight="1">
      <c r="A17" s="523" t="s">
        <v>237</v>
      </c>
      <c r="B17" s="557"/>
      <c r="C17" s="93"/>
      <c r="D17" s="93"/>
      <c r="E17" s="93"/>
      <c r="F17" s="93"/>
      <c r="G17" s="492"/>
      <c r="H17" s="530"/>
      <c r="I17" s="58"/>
      <c r="J17" s="58"/>
      <c r="K17" s="58"/>
      <c r="L17" s="58"/>
      <c r="M17" s="58"/>
      <c r="N17" s="426"/>
      <c r="O17" s="530"/>
      <c r="P17" s="58"/>
      <c r="Q17" s="58"/>
      <c r="R17" s="58"/>
      <c r="S17" s="58"/>
      <c r="T17" s="58"/>
      <c r="U17" s="426"/>
      <c r="V17" s="78"/>
      <c r="W17" s="232"/>
      <c r="X17" s="232"/>
      <c r="Y17" s="232"/>
    </row>
    <row r="18" spans="1:25" ht="12.95" customHeight="1">
      <c r="A18" s="524" t="s">
        <v>238</v>
      </c>
      <c r="B18" s="139"/>
      <c r="C18" s="94"/>
      <c r="D18" s="94"/>
      <c r="E18" s="94"/>
      <c r="F18" s="94"/>
      <c r="G18" s="141"/>
      <c r="H18" s="531"/>
      <c r="I18" s="62"/>
      <c r="J18" s="62"/>
      <c r="K18" s="62"/>
      <c r="L18" s="62"/>
      <c r="M18" s="62"/>
      <c r="N18" s="64"/>
      <c r="O18" s="531"/>
      <c r="P18" s="62"/>
      <c r="Q18" s="62"/>
      <c r="R18" s="62"/>
      <c r="S18" s="62"/>
      <c r="T18" s="62"/>
      <c r="U18" s="64"/>
      <c r="V18" s="78"/>
      <c r="W18" s="232"/>
      <c r="X18" s="232"/>
      <c r="Y18" s="232"/>
    </row>
    <row r="19" spans="1:25" ht="12.95" customHeight="1">
      <c r="A19" s="525" t="s">
        <v>54</v>
      </c>
      <c r="B19" s="558">
        <f>B9</f>
        <v>1599</v>
      </c>
      <c r="C19" s="368">
        <f t="shared" ref="C19:E19" si="0">C9</f>
        <v>6517</v>
      </c>
      <c r="D19" s="368">
        <f t="shared" si="0"/>
        <v>206338</v>
      </c>
      <c r="E19" s="368">
        <f t="shared" si="0"/>
        <v>2616766</v>
      </c>
      <c r="F19" s="473">
        <f t="shared" ref="F19" si="1">F9</f>
        <v>242</v>
      </c>
      <c r="G19" s="495">
        <f>G9</f>
        <v>2831462</v>
      </c>
      <c r="H19" s="532">
        <f>SUM(H7:H9)</f>
        <v>1230.9485132482782</v>
      </c>
      <c r="I19" s="287">
        <f>SUM(I7:I9)</f>
        <v>309.18084071916974</v>
      </c>
      <c r="J19" s="287">
        <f t="shared" ref="J19:K19" si="2">SUM(J7:J9)</f>
        <v>517.65588967785368</v>
      </c>
      <c r="K19" s="287">
        <f t="shared" si="2"/>
        <v>983.90067223482845</v>
      </c>
      <c r="L19" s="287">
        <f t="shared" ref="L19" si="3">SUM(L7:L9)</f>
        <v>22.314752086827312</v>
      </c>
      <c r="M19" s="434">
        <f t="shared" ref="M19" si="4">SUM(M7:M9)</f>
        <v>47.409514599940103</v>
      </c>
      <c r="N19" s="427">
        <f>SUM(N7:N9)</f>
        <v>3111.4101825668972</v>
      </c>
      <c r="O19" s="532">
        <f>SUM(O7:O9)</f>
        <v>13128.471031835001</v>
      </c>
      <c r="P19" s="287">
        <f>SUM(P7:P9)</f>
        <v>3297.4998240799996</v>
      </c>
      <c r="Q19" s="287">
        <f t="shared" ref="Q19:U19" si="5">SUM(Q7:Q9)</f>
        <v>5521.1408223793196</v>
      </c>
      <c r="R19" s="287">
        <f t="shared" si="5"/>
        <v>10494.122458062702</v>
      </c>
      <c r="S19" s="287">
        <f t="shared" ref="S19" si="6">SUM(S7:S9)</f>
        <v>238.09362708</v>
      </c>
      <c r="T19" s="434">
        <f t="shared" ref="T19" si="7">SUM(T7:T9)</f>
        <v>505.87718355658899</v>
      </c>
      <c r="U19" s="427">
        <f t="shared" si="5"/>
        <v>33185.204946993617</v>
      </c>
    </row>
    <row r="20" spans="1:25" ht="12.95" customHeight="1">
      <c r="A20" s="526" t="s">
        <v>63</v>
      </c>
      <c r="B20" s="497">
        <f>B12</f>
        <v>0</v>
      </c>
      <c r="C20" s="369">
        <f t="shared" ref="C20:G20" si="8">C12</f>
        <v>0</v>
      </c>
      <c r="D20" s="369">
        <f t="shared" si="8"/>
        <v>0</v>
      </c>
      <c r="E20" s="369">
        <f t="shared" si="8"/>
        <v>0</v>
      </c>
      <c r="F20" s="369">
        <f t="shared" ref="F20" si="9">F12</f>
        <v>0</v>
      </c>
      <c r="G20" s="497">
        <f t="shared" si="8"/>
        <v>0</v>
      </c>
      <c r="H20" s="428">
        <f>SUM(H10:H12)</f>
        <v>0</v>
      </c>
      <c r="I20" s="290">
        <f>SUM(I10:I12)</f>
        <v>0</v>
      </c>
      <c r="J20" s="290">
        <f t="shared" ref="J20:N20" si="10">SUM(J10:J12)</f>
        <v>0</v>
      </c>
      <c r="K20" s="290">
        <f t="shared" si="10"/>
        <v>0</v>
      </c>
      <c r="L20" s="290">
        <f t="shared" ref="L20" si="11">SUM(L10:L12)</f>
        <v>0</v>
      </c>
      <c r="M20" s="290">
        <f t="shared" ref="M20" si="12">SUM(M10:M12)</f>
        <v>0</v>
      </c>
      <c r="N20" s="428">
        <f t="shared" si="10"/>
        <v>0</v>
      </c>
      <c r="O20" s="428">
        <f>SUM(O10:O12)</f>
        <v>0</v>
      </c>
      <c r="P20" s="290">
        <f>SUM(P10:P12)</f>
        <v>0</v>
      </c>
      <c r="Q20" s="290">
        <f t="shared" ref="Q20:U20" si="13">SUM(Q10:Q12)</f>
        <v>0</v>
      </c>
      <c r="R20" s="290">
        <f t="shared" si="13"/>
        <v>0</v>
      </c>
      <c r="S20" s="290">
        <f t="shared" ref="S20" si="14">SUM(S10:S12)</f>
        <v>0</v>
      </c>
      <c r="T20" s="290">
        <f t="shared" ref="T20" si="15">SUM(T10:T12)</f>
        <v>0</v>
      </c>
      <c r="U20" s="428">
        <f t="shared" si="13"/>
        <v>0</v>
      </c>
    </row>
    <row r="21" spans="1:25" ht="12.95" customHeight="1">
      <c r="A21" s="526" t="s">
        <v>75</v>
      </c>
      <c r="B21" s="497">
        <f>B15</f>
        <v>0</v>
      </c>
      <c r="C21" s="369">
        <f t="shared" ref="C21:G21" si="16">C15</f>
        <v>0</v>
      </c>
      <c r="D21" s="369">
        <f t="shared" si="16"/>
        <v>0</v>
      </c>
      <c r="E21" s="369">
        <f t="shared" si="16"/>
        <v>0</v>
      </c>
      <c r="F21" s="369">
        <f t="shared" ref="F21" si="17">F15</f>
        <v>0</v>
      </c>
      <c r="G21" s="497">
        <f t="shared" si="16"/>
        <v>0</v>
      </c>
      <c r="H21" s="428">
        <f>SUM(H13:H15)</f>
        <v>0</v>
      </c>
      <c r="I21" s="290">
        <f>SUM(I13:I15)</f>
        <v>0</v>
      </c>
      <c r="J21" s="290">
        <f t="shared" ref="J21:N21" si="18">SUM(J13:J15)</f>
        <v>0</v>
      </c>
      <c r="K21" s="290">
        <f t="shared" si="18"/>
        <v>0</v>
      </c>
      <c r="L21" s="290">
        <f t="shared" ref="L21" si="19">SUM(L13:L15)</f>
        <v>0</v>
      </c>
      <c r="M21" s="290">
        <f t="shared" ref="M21" si="20">SUM(M13:M15)</f>
        <v>0</v>
      </c>
      <c r="N21" s="428">
        <f t="shared" si="18"/>
        <v>0</v>
      </c>
      <c r="O21" s="428">
        <f>SUM(O13:O15)</f>
        <v>0</v>
      </c>
      <c r="P21" s="290">
        <f>SUM(P13:P15)</f>
        <v>0</v>
      </c>
      <c r="Q21" s="290">
        <f t="shared" ref="Q21:U21" si="21">SUM(Q13:Q15)</f>
        <v>0</v>
      </c>
      <c r="R21" s="290">
        <f t="shared" si="21"/>
        <v>0</v>
      </c>
      <c r="S21" s="290">
        <f t="shared" ref="S21" si="22">SUM(S13:S15)</f>
        <v>0</v>
      </c>
      <c r="T21" s="290">
        <f t="shared" ref="T21" si="23">SUM(T13:T15)</f>
        <v>0</v>
      </c>
      <c r="U21" s="428">
        <f t="shared" si="21"/>
        <v>0</v>
      </c>
    </row>
    <row r="22" spans="1:25" ht="12.95" customHeight="1">
      <c r="A22" s="527" t="s">
        <v>64</v>
      </c>
      <c r="B22" s="388">
        <f>B18</f>
        <v>0</v>
      </c>
      <c r="C22" s="370">
        <f t="shared" ref="C22:E22" si="24">C18</f>
        <v>0</v>
      </c>
      <c r="D22" s="370">
        <f t="shared" si="24"/>
        <v>0</v>
      </c>
      <c r="E22" s="370">
        <f t="shared" si="24"/>
        <v>0</v>
      </c>
      <c r="F22" s="370">
        <f t="shared" ref="F22" si="25">F18</f>
        <v>0</v>
      </c>
      <c r="G22" s="388">
        <f>G18</f>
        <v>0</v>
      </c>
      <c r="H22" s="295">
        <f>SUM(H16:H18)</f>
        <v>0</v>
      </c>
      <c r="I22" s="293">
        <f>SUM(I16:I18)</f>
        <v>0</v>
      </c>
      <c r="J22" s="293">
        <f t="shared" ref="J22:N22" si="26">SUM(J16:J18)</f>
        <v>0</v>
      </c>
      <c r="K22" s="293">
        <f t="shared" si="26"/>
        <v>0</v>
      </c>
      <c r="L22" s="293">
        <f t="shared" ref="L22" si="27">SUM(L16:L18)</f>
        <v>0</v>
      </c>
      <c r="M22" s="293">
        <f t="shared" ref="M22" si="28">SUM(M16:M18)</f>
        <v>0</v>
      </c>
      <c r="N22" s="295">
        <f t="shared" si="26"/>
        <v>0</v>
      </c>
      <c r="O22" s="295">
        <f>SUM(O16:O18)</f>
        <v>0</v>
      </c>
      <c r="P22" s="293">
        <f>SUM(P16:P18)</f>
        <v>0</v>
      </c>
      <c r="Q22" s="293">
        <f t="shared" ref="Q22:U22" si="29">SUM(Q16:Q18)</f>
        <v>0</v>
      </c>
      <c r="R22" s="293">
        <f t="shared" si="29"/>
        <v>0</v>
      </c>
      <c r="S22" s="293">
        <f t="shared" ref="S22" si="30">SUM(S16:S18)</f>
        <v>0</v>
      </c>
      <c r="T22" s="293">
        <f t="shared" ref="T22" si="31">SUM(T16:T18)</f>
        <v>0</v>
      </c>
      <c r="U22" s="295">
        <f t="shared" si="29"/>
        <v>0</v>
      </c>
    </row>
    <row r="23" spans="1:25" ht="12.95" customHeight="1">
      <c r="A23" s="522" t="s">
        <v>65</v>
      </c>
      <c r="B23" s="559">
        <f>B12</f>
        <v>0</v>
      </c>
      <c r="C23" s="90">
        <f t="shared" ref="C23:G23" si="32">C12</f>
        <v>0</v>
      </c>
      <c r="D23" s="90">
        <f t="shared" si="32"/>
        <v>0</v>
      </c>
      <c r="E23" s="90">
        <f t="shared" si="32"/>
        <v>0</v>
      </c>
      <c r="F23" s="476">
        <f t="shared" ref="F23" si="33">F12</f>
        <v>0</v>
      </c>
      <c r="G23" s="499">
        <f t="shared" si="32"/>
        <v>0</v>
      </c>
      <c r="H23" s="533">
        <f>SUM(H7:H12)</f>
        <v>1230.9485132482782</v>
      </c>
      <c r="I23" s="49">
        <f>SUM(I7:I12)</f>
        <v>309.18084071916974</v>
      </c>
      <c r="J23" s="49">
        <f t="shared" ref="J23:N23" si="34">SUM(J7:J12)</f>
        <v>517.65588967785368</v>
      </c>
      <c r="K23" s="49">
        <f t="shared" si="34"/>
        <v>983.90067223482845</v>
      </c>
      <c r="L23" s="49">
        <f t="shared" ref="L23" si="35">SUM(L7:L12)</f>
        <v>22.314752086827312</v>
      </c>
      <c r="M23" s="435">
        <f t="shared" ref="M23" si="36">SUM(M7:M12)</f>
        <v>47.409514599940103</v>
      </c>
      <c r="N23" s="429">
        <f t="shared" si="34"/>
        <v>3111.4101825668972</v>
      </c>
      <c r="O23" s="533">
        <f>SUM(O7:O12)</f>
        <v>13128.471031835001</v>
      </c>
      <c r="P23" s="49">
        <f>SUM(P7:P12)</f>
        <v>3297.4998240799996</v>
      </c>
      <c r="Q23" s="49">
        <f t="shared" ref="Q23:U23" si="37">SUM(Q7:Q12)</f>
        <v>5521.1408223793196</v>
      </c>
      <c r="R23" s="49">
        <f t="shared" si="37"/>
        <v>10494.122458062702</v>
      </c>
      <c r="S23" s="49">
        <f t="shared" ref="S23" si="38">SUM(S7:S12)</f>
        <v>238.09362708</v>
      </c>
      <c r="T23" s="435">
        <f t="shared" ref="T23" si="39">SUM(T7:T12)</f>
        <v>505.87718355658899</v>
      </c>
      <c r="U23" s="429">
        <f t="shared" si="37"/>
        <v>33185.204946993617</v>
      </c>
    </row>
    <row r="24" spans="1:25" ht="12.95" customHeight="1">
      <c r="A24" s="524" t="s">
        <v>66</v>
      </c>
      <c r="B24" s="135">
        <f>B18</f>
        <v>0</v>
      </c>
      <c r="C24" s="91">
        <f t="shared" ref="C24:G24" si="40">C18</f>
        <v>0</v>
      </c>
      <c r="D24" s="91">
        <f t="shared" si="40"/>
        <v>0</v>
      </c>
      <c r="E24" s="91">
        <f t="shared" si="40"/>
        <v>0</v>
      </c>
      <c r="F24" s="91">
        <f t="shared" ref="F24" si="41">F18</f>
        <v>0</v>
      </c>
      <c r="G24" s="135">
        <f t="shared" si="40"/>
        <v>0</v>
      </c>
      <c r="H24" s="54">
        <f>SUM(H13:H18)</f>
        <v>0</v>
      </c>
      <c r="I24" s="52">
        <f>SUM(I13:I18)</f>
        <v>0</v>
      </c>
      <c r="J24" s="52">
        <f t="shared" ref="J24:N24" si="42">SUM(J13:J18)</f>
        <v>0</v>
      </c>
      <c r="K24" s="52">
        <f t="shared" si="42"/>
        <v>0</v>
      </c>
      <c r="L24" s="52">
        <f t="shared" ref="L24" si="43">SUM(L13:L18)</f>
        <v>0</v>
      </c>
      <c r="M24" s="52">
        <f t="shared" ref="M24" si="44">SUM(M13:M18)</f>
        <v>0</v>
      </c>
      <c r="N24" s="54">
        <f t="shared" si="42"/>
        <v>0</v>
      </c>
      <c r="O24" s="54">
        <f>SUM(O13:O18)</f>
        <v>0</v>
      </c>
      <c r="P24" s="52">
        <f>SUM(P13:P18)</f>
        <v>0</v>
      </c>
      <c r="Q24" s="52">
        <f t="shared" ref="Q24:U24" si="45">SUM(Q13:Q18)</f>
        <v>0</v>
      </c>
      <c r="R24" s="52">
        <f t="shared" si="45"/>
        <v>0</v>
      </c>
      <c r="S24" s="52">
        <f t="shared" ref="S24" si="46">SUM(S13:S18)</f>
        <v>0</v>
      </c>
      <c r="T24" s="52">
        <f t="shared" ref="T24" si="47">SUM(T13:T18)</f>
        <v>0</v>
      </c>
      <c r="U24" s="54">
        <f t="shared" si="45"/>
        <v>0</v>
      </c>
    </row>
    <row r="25" spans="1:25" ht="12.95" customHeight="1">
      <c r="A25" s="528" t="s">
        <v>239</v>
      </c>
      <c r="B25" s="390">
        <f>B18</f>
        <v>0</v>
      </c>
      <c r="C25" s="371">
        <f t="shared" ref="C25:G25" si="48">C18</f>
        <v>0</v>
      </c>
      <c r="D25" s="371">
        <f t="shared" si="48"/>
        <v>0</v>
      </c>
      <c r="E25" s="371">
        <f t="shared" si="48"/>
        <v>0</v>
      </c>
      <c r="F25" s="371">
        <f t="shared" ref="F25" si="49">F18</f>
        <v>0</v>
      </c>
      <c r="G25" s="390">
        <f t="shared" si="48"/>
        <v>0</v>
      </c>
      <c r="H25" s="299">
        <f>SUM(H7:H18)</f>
        <v>1230.9485132482782</v>
      </c>
      <c r="I25" s="297">
        <f>SUM(I7:I18)</f>
        <v>309.18084071916974</v>
      </c>
      <c r="J25" s="297">
        <f t="shared" ref="J25:N25" si="50">SUM(J7:J18)</f>
        <v>517.65588967785368</v>
      </c>
      <c r="K25" s="297">
        <f t="shared" si="50"/>
        <v>983.90067223482845</v>
      </c>
      <c r="L25" s="297">
        <f t="shared" ref="L25" si="51">SUM(L7:L18)</f>
        <v>22.314752086827312</v>
      </c>
      <c r="M25" s="297">
        <f t="shared" ref="M25" si="52">SUM(M7:M18)</f>
        <v>47.409514599940103</v>
      </c>
      <c r="N25" s="299">
        <f t="shared" si="50"/>
        <v>3111.4101825668972</v>
      </c>
      <c r="O25" s="299">
        <f>SUM(O7:O18)</f>
        <v>13128.471031835001</v>
      </c>
      <c r="P25" s="297">
        <f>SUM(P7:P18)</f>
        <v>3297.4998240799996</v>
      </c>
      <c r="Q25" s="297">
        <f t="shared" ref="Q25:U25" si="53">SUM(Q7:Q18)</f>
        <v>5521.1408223793196</v>
      </c>
      <c r="R25" s="297">
        <f t="shared" si="53"/>
        <v>10494.122458062702</v>
      </c>
      <c r="S25" s="297">
        <f t="shared" ref="S25" si="54">SUM(S7:S18)</f>
        <v>238.09362708</v>
      </c>
      <c r="T25" s="297">
        <f t="shared" ref="T25" si="55">SUM(T7:T18)</f>
        <v>505.87718355658899</v>
      </c>
      <c r="U25" s="299">
        <f t="shared" si="53"/>
        <v>33185.204946993617</v>
      </c>
    </row>
    <row r="26" spans="1:25" ht="15" customHeight="1">
      <c r="A26" s="224"/>
      <c r="B26" s="224"/>
      <c r="C26" s="224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4"/>
    </row>
    <row r="27" spans="1:25" ht="12.75" customHeight="1">
      <c r="A27" s="625" t="s">
        <v>303</v>
      </c>
      <c r="B27" s="625"/>
      <c r="C27" s="625"/>
      <c r="D27" s="625"/>
      <c r="E27" s="625"/>
      <c r="F27" s="625"/>
      <c r="G27" s="625"/>
      <c r="H27" s="625"/>
      <c r="I27" s="625" t="s">
        <v>304</v>
      </c>
      <c r="J27" s="625"/>
      <c r="K27" s="625"/>
      <c r="L27" s="625"/>
      <c r="M27" s="625"/>
      <c r="P27" s="625" t="s">
        <v>305</v>
      </c>
      <c r="Q27" s="625"/>
      <c r="R27" s="625"/>
      <c r="S27" s="625"/>
      <c r="T27" s="625"/>
    </row>
    <row r="28" spans="1:25" ht="12" customHeight="1">
      <c r="A28" s="225"/>
      <c r="B28" s="265" t="str">
        <f>B6</f>
        <v>VO</v>
      </c>
      <c r="C28" s="265" t="str">
        <f t="shared" ref="C28:E28" si="56">C6</f>
        <v>SO</v>
      </c>
      <c r="D28" s="265" t="str">
        <f t="shared" si="56"/>
        <v>MO</v>
      </c>
      <c r="E28" s="265" t="str">
        <f t="shared" si="56"/>
        <v>DOM</v>
      </c>
      <c r="F28" s="265" t="str">
        <f>F6</f>
        <v>CNG</v>
      </c>
      <c r="G28" s="266"/>
      <c r="H28" s="256"/>
      <c r="I28" s="265" t="str">
        <f>H6</f>
        <v>VO</v>
      </c>
      <c r="J28" s="265" t="str">
        <f t="shared" ref="J28" si="57">I6</f>
        <v>SO</v>
      </c>
      <c r="K28" s="265" t="str">
        <f>J6</f>
        <v>MO</v>
      </c>
      <c r="L28" s="265" t="str">
        <f t="shared" ref="L28:M28" si="58">K6</f>
        <v>DOM</v>
      </c>
      <c r="M28" s="265" t="str">
        <f t="shared" si="58"/>
        <v>CNG</v>
      </c>
      <c r="N28" s="266"/>
      <c r="O28" s="267"/>
      <c r="P28" s="265" t="str">
        <f>O6</f>
        <v>VO</v>
      </c>
      <c r="Q28" s="265" t="str">
        <f t="shared" ref="Q28:T28" si="59">P6</f>
        <v>SO</v>
      </c>
      <c r="R28" s="265" t="str">
        <f t="shared" si="59"/>
        <v>MO</v>
      </c>
      <c r="S28" s="265" t="str">
        <f t="shared" si="59"/>
        <v>DOM</v>
      </c>
      <c r="T28" s="265" t="str">
        <f t="shared" si="59"/>
        <v>CNG</v>
      </c>
      <c r="U28" s="176"/>
    </row>
    <row r="29" spans="1:25" ht="12" customHeight="1">
      <c r="B29" s="268">
        <f>B19</f>
        <v>1599</v>
      </c>
      <c r="C29" s="268">
        <f>C19</f>
        <v>6517</v>
      </c>
      <c r="D29" s="268">
        <f t="shared" ref="D29:E29" si="60">D19</f>
        <v>206338</v>
      </c>
      <c r="E29" s="268">
        <f t="shared" si="60"/>
        <v>2616766</v>
      </c>
      <c r="F29" s="268">
        <f>F19</f>
        <v>242</v>
      </c>
      <c r="G29" s="238"/>
      <c r="H29" s="267" t="str">
        <f>A19</f>
        <v>I. čtvrtletí</v>
      </c>
      <c r="I29" s="269">
        <f>H19</f>
        <v>1230.9485132482782</v>
      </c>
      <c r="J29" s="269">
        <f t="shared" ref="J29:M29" si="61">I19</f>
        <v>309.18084071916974</v>
      </c>
      <c r="K29" s="269">
        <f t="shared" si="61"/>
        <v>517.65588967785368</v>
      </c>
      <c r="L29" s="269">
        <f t="shared" si="61"/>
        <v>983.90067223482845</v>
      </c>
      <c r="M29" s="269">
        <f t="shared" si="61"/>
        <v>22.314752086827312</v>
      </c>
      <c r="N29" s="237"/>
      <c r="O29" s="256" t="str">
        <f>A19</f>
        <v>I. čtvrtletí</v>
      </c>
      <c r="P29" s="268">
        <f>O19</f>
        <v>13128.471031835001</v>
      </c>
      <c r="Q29" s="268">
        <f t="shared" ref="Q29:T29" si="62">P19</f>
        <v>3297.4998240799996</v>
      </c>
      <c r="R29" s="268">
        <f t="shared" si="62"/>
        <v>5521.1408223793196</v>
      </c>
      <c r="S29" s="268">
        <f t="shared" si="62"/>
        <v>10494.122458062702</v>
      </c>
      <c r="T29" s="268">
        <f t="shared" si="62"/>
        <v>238.09362708</v>
      </c>
      <c r="U29" s="89"/>
    </row>
    <row r="30" spans="1:25" ht="12" customHeight="1">
      <c r="B30" s="237"/>
      <c r="C30" s="237"/>
      <c r="D30" s="237"/>
      <c r="E30" s="238"/>
      <c r="F30" s="238"/>
      <c r="G30" s="238"/>
      <c r="H30" s="267" t="str">
        <f t="shared" ref="H30:H32" si="63">A20</f>
        <v>II. čtvrtletí</v>
      </c>
      <c r="I30" s="269">
        <f t="shared" ref="I30:M30" si="64">H20</f>
        <v>0</v>
      </c>
      <c r="J30" s="269">
        <f t="shared" si="64"/>
        <v>0</v>
      </c>
      <c r="K30" s="269">
        <f t="shared" si="64"/>
        <v>0</v>
      </c>
      <c r="L30" s="269">
        <f t="shared" si="64"/>
        <v>0</v>
      </c>
      <c r="M30" s="269">
        <f t="shared" si="64"/>
        <v>0</v>
      </c>
      <c r="N30" s="237"/>
      <c r="O30" s="256" t="str">
        <f t="shared" ref="O30:O32" si="65">A20</f>
        <v>II. čtvrtletí</v>
      </c>
      <c r="P30" s="268">
        <f t="shared" ref="P30:T30" si="66">O20</f>
        <v>0</v>
      </c>
      <c r="Q30" s="268">
        <f t="shared" si="66"/>
        <v>0</v>
      </c>
      <c r="R30" s="268">
        <f t="shared" si="66"/>
        <v>0</v>
      </c>
      <c r="S30" s="268">
        <f t="shared" si="66"/>
        <v>0</v>
      </c>
      <c r="T30" s="268">
        <f t="shared" si="66"/>
        <v>0</v>
      </c>
      <c r="U30" s="89"/>
    </row>
    <row r="31" spans="1:25" ht="12" customHeight="1">
      <c r="B31" s="237"/>
      <c r="C31" s="237"/>
      <c r="D31" s="237"/>
      <c r="E31" s="238"/>
      <c r="F31" s="238"/>
      <c r="G31" s="238"/>
      <c r="H31" s="267" t="str">
        <f t="shared" si="63"/>
        <v>III. čtvrtletí</v>
      </c>
      <c r="I31" s="269">
        <f t="shared" ref="I31:M31" si="67">H21</f>
        <v>0</v>
      </c>
      <c r="J31" s="269">
        <f t="shared" si="67"/>
        <v>0</v>
      </c>
      <c r="K31" s="269">
        <f t="shared" si="67"/>
        <v>0</v>
      </c>
      <c r="L31" s="269">
        <f t="shared" si="67"/>
        <v>0</v>
      </c>
      <c r="M31" s="269">
        <f t="shared" si="67"/>
        <v>0</v>
      </c>
      <c r="N31" s="237"/>
      <c r="O31" s="256" t="str">
        <f t="shared" si="65"/>
        <v>III. čtvrtletí</v>
      </c>
      <c r="P31" s="268">
        <f t="shared" ref="P31:T31" si="68">O21</f>
        <v>0</v>
      </c>
      <c r="Q31" s="268">
        <f t="shared" si="68"/>
        <v>0</v>
      </c>
      <c r="R31" s="268">
        <f t="shared" si="68"/>
        <v>0</v>
      </c>
      <c r="S31" s="268">
        <f t="shared" si="68"/>
        <v>0</v>
      </c>
      <c r="T31" s="268">
        <f t="shared" si="68"/>
        <v>0</v>
      </c>
      <c r="U31" s="89"/>
    </row>
    <row r="32" spans="1:25" ht="12" customHeight="1">
      <c r="B32" s="237"/>
      <c r="C32" s="237"/>
      <c r="D32" s="237"/>
      <c r="E32" s="238"/>
      <c r="F32" s="238"/>
      <c r="G32" s="238"/>
      <c r="H32" s="267" t="str">
        <f t="shared" si="63"/>
        <v>IV. čtvrtletí</v>
      </c>
      <c r="I32" s="269">
        <f t="shared" ref="I32:M32" si="69">H22</f>
        <v>0</v>
      </c>
      <c r="J32" s="269">
        <f t="shared" si="69"/>
        <v>0</v>
      </c>
      <c r="K32" s="269">
        <f t="shared" si="69"/>
        <v>0</v>
      </c>
      <c r="L32" s="269">
        <f t="shared" si="69"/>
        <v>0</v>
      </c>
      <c r="M32" s="269">
        <f t="shared" si="69"/>
        <v>0</v>
      </c>
      <c r="N32" s="237"/>
      <c r="O32" s="256" t="str">
        <f t="shared" si="65"/>
        <v>IV. čtvrtletí</v>
      </c>
      <c r="P32" s="268">
        <f t="shared" ref="P32:T32" si="70">O22</f>
        <v>0</v>
      </c>
      <c r="Q32" s="268">
        <f t="shared" si="70"/>
        <v>0</v>
      </c>
      <c r="R32" s="268">
        <f t="shared" si="70"/>
        <v>0</v>
      </c>
      <c r="S32" s="268">
        <f t="shared" si="70"/>
        <v>0</v>
      </c>
      <c r="T32" s="268">
        <f t="shared" si="70"/>
        <v>0</v>
      </c>
      <c r="U32" s="89"/>
    </row>
    <row r="33" spans="4:21" ht="12" customHeight="1">
      <c r="E33" s="89"/>
      <c r="F33" s="89"/>
      <c r="G33" s="89"/>
      <c r="H33" s="89"/>
      <c r="I33" s="89"/>
      <c r="Q33" s="89"/>
      <c r="R33" s="89"/>
      <c r="S33" s="89"/>
      <c r="T33" s="89"/>
      <c r="U33" s="89"/>
    </row>
    <row r="34" spans="4:21" ht="12" customHeight="1">
      <c r="D34" s="637"/>
      <c r="E34" s="89"/>
      <c r="F34" s="89"/>
      <c r="G34" s="89"/>
      <c r="H34" s="89"/>
      <c r="I34" s="89"/>
      <c r="Q34" s="89"/>
      <c r="R34" s="89"/>
      <c r="S34" s="89"/>
      <c r="T34" s="89"/>
      <c r="U34" s="89"/>
    </row>
    <row r="35" spans="4:21" ht="12" customHeight="1">
      <c r="D35" s="637"/>
      <c r="E35" s="89"/>
      <c r="F35" s="89"/>
      <c r="G35" s="89"/>
      <c r="H35" s="89"/>
      <c r="I35" s="89"/>
      <c r="Q35" s="89"/>
      <c r="R35" s="89"/>
      <c r="S35" s="89"/>
      <c r="T35" s="89"/>
      <c r="U35" s="89"/>
    </row>
    <row r="36" spans="4:21" ht="12" customHeight="1">
      <c r="E36" s="89"/>
      <c r="F36" s="89"/>
      <c r="G36" s="89"/>
      <c r="H36" s="89"/>
      <c r="I36" s="89"/>
      <c r="Q36" s="89"/>
      <c r="R36" s="89"/>
      <c r="S36" s="89"/>
      <c r="T36" s="89"/>
      <c r="U36" s="89"/>
    </row>
    <row r="37" spans="4:21" ht="12" customHeight="1">
      <c r="E37" s="89"/>
      <c r="F37" s="89"/>
      <c r="G37" s="89"/>
      <c r="H37" s="89"/>
      <c r="I37" s="89"/>
      <c r="Q37" s="89"/>
      <c r="R37" s="89"/>
      <c r="S37" s="89"/>
      <c r="T37" s="89"/>
      <c r="U37" s="89"/>
    </row>
    <row r="38" spans="4:21" ht="12" customHeight="1">
      <c r="E38" s="89"/>
      <c r="F38" s="89"/>
      <c r="G38" s="89"/>
      <c r="H38" s="89"/>
      <c r="I38" s="89"/>
      <c r="Q38" s="89"/>
      <c r="R38" s="89"/>
      <c r="S38" s="89"/>
      <c r="T38" s="89"/>
      <c r="U38" s="89"/>
    </row>
    <row r="39" spans="4:21" ht="12" customHeight="1">
      <c r="E39" s="89"/>
      <c r="F39" s="89"/>
      <c r="G39" s="89"/>
      <c r="H39" s="89"/>
      <c r="I39" s="89"/>
      <c r="Q39" s="89"/>
      <c r="R39" s="89"/>
      <c r="S39" s="89"/>
      <c r="T39" s="89"/>
      <c r="U39" s="89"/>
    </row>
    <row r="40" spans="4:21" ht="12" customHeight="1">
      <c r="E40" s="89"/>
      <c r="F40" s="89"/>
      <c r="G40" s="89"/>
      <c r="H40" s="89"/>
      <c r="I40" s="89"/>
      <c r="Q40" s="89"/>
      <c r="R40" s="89"/>
      <c r="S40" s="89"/>
      <c r="T40" s="89"/>
      <c r="U40" s="89"/>
    </row>
    <row r="41" spans="4:21" ht="12" customHeight="1"/>
    <row r="42" spans="4:21" ht="12" customHeight="1"/>
    <row r="43" spans="4:21" ht="12" customHeight="1"/>
    <row r="44" spans="4:21" ht="12" customHeight="1"/>
    <row r="45" spans="4:21" ht="12" customHeight="1"/>
  </sheetData>
  <mergeCells count="11">
    <mergeCell ref="D34:D35"/>
    <mergeCell ref="H5:N5"/>
    <mergeCell ref="O5:U5"/>
    <mergeCell ref="A1:U1"/>
    <mergeCell ref="B2:U2"/>
    <mergeCell ref="B5:G5"/>
    <mergeCell ref="H4:U4"/>
    <mergeCell ref="A3:U3"/>
    <mergeCell ref="A27:H27"/>
    <mergeCell ref="I27:M27"/>
    <mergeCell ref="P27:T27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H20:U2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33</vt:i4>
      </vt:variant>
      <vt:variant>
        <vt:lpstr>Pojmenované oblasti</vt:lpstr>
      </vt:variant>
      <vt:variant>
        <vt:i4>8</vt:i4>
      </vt:variant>
    </vt:vector>
  </HeadingPairs>
  <TitlesOfParts>
    <vt:vector size="41" baseType="lpstr">
      <vt:lpstr>Titulní</vt:lpstr>
      <vt:lpstr>Obsah</vt:lpstr>
      <vt:lpstr>Úvod</vt:lpstr>
      <vt:lpstr>1</vt:lpstr>
      <vt:lpstr>2</vt:lpstr>
      <vt:lpstr>3.1</vt:lpstr>
      <vt:lpstr>3.2</vt:lpstr>
      <vt:lpstr>4.1</vt:lpstr>
      <vt:lpstr>4.2</vt:lpstr>
      <vt:lpstr>4.3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7</vt:lpstr>
      <vt:lpstr>'2'!OLE_LINK42</vt:lpstr>
      <vt:lpstr>Úvod!OLE_LINK42</vt:lpstr>
      <vt:lpstr>'2'!OLE_LINK43</vt:lpstr>
      <vt:lpstr>Úvod!OLE_LINK43</vt:lpstr>
      <vt:lpstr>'2'!OLE_LINK6</vt:lpstr>
      <vt:lpstr>Úvod!OLE_LINK6</vt:lpstr>
      <vt:lpstr>'2'!OLE_LINK7</vt:lpstr>
      <vt:lpstr>Úvod!OLE_LINK7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2020-09-01T09:07:32Z</cp:lastPrinted>
  <dcterms:created xsi:type="dcterms:W3CDTF">2010-02-15T08:19:53Z</dcterms:created>
  <dcterms:modified xsi:type="dcterms:W3CDTF">2020-09-01T09:09:03Z</dcterms:modified>
</cp:coreProperties>
</file>