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7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8.xml" ContentType="application/vnd.openxmlformats-officedocument.drawing+xml"/>
  <Override PartName="/xl/charts/chart33.xml" ContentType="application/vnd.openxmlformats-officedocument.drawingml.chart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8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9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-15" windowWidth="14310" windowHeight="11760" activeTab="29"/>
  </bookViews>
  <sheets>
    <sheet name="T" sheetId="104" r:id="rId1"/>
    <sheet name="1" sheetId="43" r:id="rId2"/>
    <sheet name="2" sheetId="74" r:id="rId3"/>
    <sheet name="3" sheetId="56" r:id="rId4"/>
    <sheet name="4" sheetId="105" r:id="rId5"/>
    <sheet name="5" sheetId="122" r:id="rId6"/>
    <sheet name="6" sheetId="146" r:id="rId7"/>
    <sheet name="7" sheetId="147" r:id="rId8"/>
    <sheet name="8" sheetId="145" r:id="rId9"/>
    <sheet name="9" sheetId="116" r:id="rId10"/>
    <sheet name="10" sheetId="157" r:id="rId11"/>
    <sheet name="11" sheetId="158" r:id="rId12"/>
    <sheet name="12" sheetId="159" r:id="rId13"/>
    <sheet name="13" sheetId="160" r:id="rId14"/>
    <sheet name="14" sheetId="126" r:id="rId15"/>
    <sheet name="15" sheetId="161" r:id="rId16"/>
    <sheet name="16" sheetId="162" r:id="rId17"/>
    <sheet name="17" sheetId="163" r:id="rId18"/>
    <sheet name="18" sheetId="133" r:id="rId19"/>
    <sheet name="19" sheetId="107" r:id="rId20"/>
    <sheet name="20" sheetId="108" r:id="rId21"/>
    <sheet name="21" sheetId="109" r:id="rId22"/>
    <sheet name="22" sheetId="110" r:id="rId23"/>
    <sheet name="23" sheetId="111" r:id="rId24"/>
    <sheet name="24" sheetId="112" r:id="rId25"/>
    <sheet name="25" sheetId="113" r:id="rId26"/>
    <sheet name="26" sheetId="120" r:id="rId27"/>
    <sheet name="27" sheetId="139" r:id="rId28"/>
    <sheet name="28" sheetId="140" r:id="rId29"/>
    <sheet name="29" sheetId="141" r:id="rId30"/>
    <sheet name="30" sheetId="128" r:id="rId31"/>
    <sheet name="31" sheetId="129" r:id="rId32"/>
    <sheet name="32" sheetId="156" r:id="rId33"/>
  </sheets>
  <definedNames>
    <definedName name="_xlnm.Print_Area" localSheetId="1">'1'!$A$1:$C$40</definedName>
    <definedName name="_xlnm.Print_Area" localSheetId="10">'10'!$A$1:$L$56</definedName>
    <definedName name="_xlnm.Print_Area" localSheetId="11">'11'!$A$1:$L$56</definedName>
    <definedName name="_xlnm.Print_Area" localSheetId="12">'12'!$A$1:$L$56</definedName>
    <definedName name="_xlnm.Print_Area" localSheetId="13">'13'!$A$1:$L$57</definedName>
    <definedName name="_xlnm.Print_Area" localSheetId="14">'14'!$A$1:$M$52</definedName>
    <definedName name="_xlnm.Print_Area" localSheetId="15">'15'!$A$1:$M$52</definedName>
    <definedName name="_xlnm.Print_Area" localSheetId="16">'16'!$A$1:$M$52</definedName>
    <definedName name="_xlnm.Print_Area" localSheetId="17">'17'!$A$1:$M$52</definedName>
    <definedName name="_xlnm.Print_Area" localSheetId="18">'18'!$A$1:$L$48</definedName>
    <definedName name="_xlnm.Print_Area" localSheetId="19">'19'!$A$1:$L$64</definedName>
    <definedName name="_xlnm.Print_Area" localSheetId="2">'2'!$A$1:$D$44</definedName>
    <definedName name="_xlnm.Print_Area" localSheetId="20">'20'!$A$1:$L$64</definedName>
    <definedName name="_xlnm.Print_Area" localSheetId="21">'21'!$A$1:$L$64</definedName>
    <definedName name="_xlnm.Print_Area" localSheetId="22">'22'!$A$1:$L$64</definedName>
    <definedName name="_xlnm.Print_Area" localSheetId="23">'23'!$A$1:$L$64</definedName>
    <definedName name="_xlnm.Print_Area" localSheetId="24">'24'!$A$1:$L$64</definedName>
    <definedName name="_xlnm.Print_Area" localSheetId="25">'25'!$A$1:$L$64</definedName>
    <definedName name="_xlnm.Print_Area" localSheetId="26">'26'!$A$1:$M$52</definedName>
    <definedName name="_xlnm.Print_Area" localSheetId="27">'27'!$A$1:$M$52</definedName>
    <definedName name="_xlnm.Print_Area" localSheetId="28">'28'!$A$1:$M$52</definedName>
    <definedName name="_xlnm.Print_Area" localSheetId="29">'29'!$A$1:$M$52</definedName>
    <definedName name="_xlnm.Print_Area" localSheetId="3">'3'!$A$1:$D$29</definedName>
    <definedName name="_xlnm.Print_Area" localSheetId="30">'30'!$A$1:$S$27</definedName>
    <definedName name="_xlnm.Print_Area" localSheetId="31">'31'!$A$1:$S$27</definedName>
    <definedName name="_xlnm.Print_Area" localSheetId="32">'32'!$A$1:$T$55</definedName>
    <definedName name="_xlnm.Print_Area" localSheetId="4">'4'!$A$1:$L$53</definedName>
    <definedName name="_xlnm.Print_Area" localSheetId="5">'5'!$A$1:$T$28</definedName>
    <definedName name="_xlnm.Print_Area" localSheetId="6">'6'!$A$1:$U$29</definedName>
    <definedName name="_xlnm.Print_Area" localSheetId="7">'7'!$A$1:$V$36</definedName>
    <definedName name="_xlnm.Print_Area" localSheetId="8">'8'!$A$1:$K$60</definedName>
    <definedName name="_xlnm.Print_Area" localSheetId="9">'9'!$A$1:$L$56</definedName>
    <definedName name="_xlnm.Print_Area" localSheetId="0">T!$A$1:$K$31</definedName>
  </definedNames>
  <calcPr calcId="145621"/>
</workbook>
</file>

<file path=xl/calcChain.xml><?xml version="1.0" encoding="utf-8"?>
<calcChain xmlns="http://schemas.openxmlformats.org/spreadsheetml/2006/main">
  <c r="S20" i="146" l="1"/>
  <c r="J41" i="145" l="1"/>
  <c r="F43" i="145" l="1"/>
  <c r="H20" i="146" l="1"/>
  <c r="H21" i="146"/>
  <c r="H22" i="146"/>
  <c r="H23" i="146"/>
  <c r="H24" i="146"/>
  <c r="H25" i="146"/>
  <c r="H26" i="146"/>
  <c r="A3" i="146" l="1"/>
  <c r="D12" i="126" l="1"/>
  <c r="E12" i="126"/>
  <c r="C12" i="126"/>
  <c r="A3" i="56" l="1"/>
  <c r="A3" i="141" l="1"/>
  <c r="A3" i="140"/>
  <c r="A3" i="139"/>
  <c r="A3" i="120"/>
  <c r="A3" i="113"/>
  <c r="A3" i="112"/>
  <c r="A3" i="111"/>
  <c r="A3" i="110"/>
  <c r="A3" i="109"/>
  <c r="A3" i="108"/>
  <c r="A3" i="107"/>
  <c r="A3" i="161"/>
  <c r="A3" i="162"/>
  <c r="A3" i="163"/>
  <c r="A3" i="126"/>
  <c r="A3" i="160"/>
  <c r="A3" i="159"/>
  <c r="A3" i="158"/>
  <c r="A3" i="157"/>
  <c r="A3" i="116"/>
  <c r="A3" i="145"/>
  <c r="A3" i="105"/>
  <c r="C37" i="162" l="1"/>
  <c r="I20" i="162"/>
  <c r="C20" i="162"/>
  <c r="I38" i="162"/>
  <c r="I38" i="161"/>
  <c r="C37" i="161"/>
  <c r="H20" i="161"/>
  <c r="C20" i="161"/>
  <c r="I32" i="120"/>
  <c r="C32" i="120"/>
  <c r="C37" i="126"/>
  <c r="I20" i="126"/>
  <c r="C20" i="126"/>
  <c r="I38" i="126"/>
  <c r="C32" i="139"/>
  <c r="I32" i="139"/>
  <c r="C37" i="163"/>
  <c r="I20" i="163"/>
  <c r="C20" i="163"/>
  <c r="I38" i="163"/>
  <c r="I32" i="140"/>
  <c r="C32" i="140"/>
  <c r="C32" i="141"/>
  <c r="I32" i="141"/>
  <c r="A3" i="128"/>
  <c r="A3" i="129"/>
  <c r="A3" i="156"/>
  <c r="A3" i="133"/>
  <c r="A3" i="147"/>
  <c r="A3" i="122"/>
  <c r="E24" i="140" l="1"/>
  <c r="D24" i="140"/>
  <c r="E24" i="139"/>
  <c r="D24" i="139"/>
  <c r="E24" i="120"/>
  <c r="D24" i="120"/>
  <c r="G18" i="107" l="1"/>
  <c r="K17" i="107"/>
  <c r="I27" i="107"/>
  <c r="J62" i="108"/>
  <c r="I62" i="108"/>
  <c r="J61" i="108"/>
  <c r="I61" i="108"/>
  <c r="J60" i="108"/>
  <c r="I60" i="108"/>
  <c r="J59" i="108"/>
  <c r="I59" i="108"/>
  <c r="J58" i="108"/>
  <c r="I58" i="108"/>
  <c r="J62" i="109"/>
  <c r="I62" i="109"/>
  <c r="J61" i="109"/>
  <c r="I61" i="109"/>
  <c r="J60" i="109"/>
  <c r="I60" i="109"/>
  <c r="J59" i="109"/>
  <c r="I59" i="109"/>
  <c r="J58" i="109"/>
  <c r="I58" i="109"/>
  <c r="J62" i="110"/>
  <c r="I62" i="110"/>
  <c r="J61" i="110"/>
  <c r="I61" i="110"/>
  <c r="J60" i="110"/>
  <c r="I60" i="110"/>
  <c r="J59" i="110"/>
  <c r="I59" i="110"/>
  <c r="J58" i="110"/>
  <c r="I58" i="110"/>
  <c r="J62" i="111"/>
  <c r="I62" i="111"/>
  <c r="J61" i="111"/>
  <c r="I61" i="111"/>
  <c r="J60" i="111"/>
  <c r="I60" i="111"/>
  <c r="J59" i="111"/>
  <c r="I59" i="111"/>
  <c r="J58" i="111"/>
  <c r="I58" i="111"/>
  <c r="J62" i="112"/>
  <c r="I62" i="112"/>
  <c r="J61" i="112"/>
  <c r="I61" i="112"/>
  <c r="J60" i="112"/>
  <c r="I60" i="112"/>
  <c r="J59" i="112"/>
  <c r="I59" i="112"/>
  <c r="J58" i="112"/>
  <c r="I58" i="112"/>
  <c r="J62" i="113"/>
  <c r="I62" i="113"/>
  <c r="J61" i="113"/>
  <c r="I61" i="113"/>
  <c r="J60" i="113"/>
  <c r="I60" i="113"/>
  <c r="J59" i="113"/>
  <c r="I59" i="113"/>
  <c r="J58" i="113"/>
  <c r="I58" i="113"/>
  <c r="J62" i="107"/>
  <c r="I62" i="107"/>
  <c r="J61" i="107"/>
  <c r="I61" i="107"/>
  <c r="J60" i="107"/>
  <c r="I60" i="107"/>
  <c r="J59" i="107"/>
  <c r="I59" i="107"/>
  <c r="J58" i="107"/>
  <c r="I58" i="107"/>
  <c r="J31" i="108"/>
  <c r="I31" i="108"/>
  <c r="J30" i="108"/>
  <c r="I30" i="108"/>
  <c r="J29" i="108"/>
  <c r="I29" i="108"/>
  <c r="J28" i="108"/>
  <c r="I28" i="108"/>
  <c r="J27" i="108"/>
  <c r="I27" i="108"/>
  <c r="J31" i="109"/>
  <c r="I31" i="109"/>
  <c r="J30" i="109"/>
  <c r="I30" i="109"/>
  <c r="J29" i="109"/>
  <c r="I29" i="109"/>
  <c r="J28" i="109"/>
  <c r="I28" i="109"/>
  <c r="J27" i="109"/>
  <c r="I27" i="109"/>
  <c r="J31" i="110"/>
  <c r="I31" i="110"/>
  <c r="J30" i="110"/>
  <c r="I30" i="110"/>
  <c r="J29" i="110"/>
  <c r="I29" i="110"/>
  <c r="J28" i="110"/>
  <c r="I28" i="110"/>
  <c r="J27" i="110"/>
  <c r="I27" i="110"/>
  <c r="J31" i="111"/>
  <c r="I31" i="111"/>
  <c r="J30" i="111"/>
  <c r="I30" i="111"/>
  <c r="J29" i="111"/>
  <c r="I29" i="111"/>
  <c r="J28" i="111"/>
  <c r="I28" i="111"/>
  <c r="J27" i="111"/>
  <c r="I27" i="111"/>
  <c r="J31" i="112"/>
  <c r="I31" i="112"/>
  <c r="J30" i="112"/>
  <c r="I30" i="112"/>
  <c r="J29" i="112"/>
  <c r="I29" i="112"/>
  <c r="J28" i="112"/>
  <c r="I28" i="112"/>
  <c r="J27" i="112"/>
  <c r="I27" i="112"/>
  <c r="J31" i="113"/>
  <c r="I31" i="113"/>
  <c r="J30" i="113"/>
  <c r="I30" i="113"/>
  <c r="J29" i="113"/>
  <c r="I29" i="113"/>
  <c r="J28" i="113"/>
  <c r="I28" i="113"/>
  <c r="J27" i="113"/>
  <c r="I27" i="113"/>
  <c r="J31" i="107"/>
  <c r="I31" i="107"/>
  <c r="J30" i="107"/>
  <c r="I30" i="107"/>
  <c r="J29" i="107"/>
  <c r="I29" i="107"/>
  <c r="J28" i="107"/>
  <c r="I28" i="107"/>
  <c r="J27" i="107"/>
  <c r="I63" i="110" l="1"/>
  <c r="I63" i="108"/>
  <c r="J32" i="107"/>
  <c r="I32" i="113"/>
  <c r="J32" i="113"/>
  <c r="I63" i="112"/>
  <c r="J63" i="111"/>
  <c r="J32" i="111"/>
  <c r="I32" i="111"/>
  <c r="J63" i="109"/>
  <c r="I32" i="109"/>
  <c r="J32" i="109"/>
  <c r="I63" i="107"/>
  <c r="I32" i="107"/>
  <c r="J63" i="113"/>
  <c r="I63" i="113"/>
  <c r="J63" i="112"/>
  <c r="J32" i="112"/>
  <c r="I32" i="112"/>
  <c r="I63" i="111"/>
  <c r="J63" i="110"/>
  <c r="J32" i="110"/>
  <c r="I32" i="110"/>
  <c r="I63" i="109"/>
  <c r="J63" i="108"/>
  <c r="J32" i="108"/>
  <c r="I32" i="108"/>
  <c r="J63" i="107"/>
  <c r="K13" i="163"/>
  <c r="J13" i="163"/>
  <c r="I13" i="163"/>
  <c r="H13" i="163"/>
  <c r="K12" i="163"/>
  <c r="J12" i="163"/>
  <c r="I12" i="163"/>
  <c r="H12" i="163"/>
  <c r="K11" i="163"/>
  <c r="J11" i="163"/>
  <c r="I11" i="163"/>
  <c r="H11" i="163"/>
  <c r="K10" i="163"/>
  <c r="J10" i="163"/>
  <c r="I10" i="163"/>
  <c r="H10" i="163"/>
  <c r="K9" i="163"/>
  <c r="J9" i="163"/>
  <c r="I9" i="163"/>
  <c r="H9" i="163"/>
  <c r="L11" i="163" l="1"/>
  <c r="L12" i="163"/>
  <c r="L9" i="163"/>
  <c r="L10" i="163"/>
  <c r="L13" i="163"/>
  <c r="D9" i="162"/>
  <c r="E9" i="162"/>
  <c r="D10" i="162"/>
  <c r="E10" i="162"/>
  <c r="D11" i="162"/>
  <c r="E11" i="162"/>
  <c r="D12" i="162"/>
  <c r="E12" i="162"/>
  <c r="C12" i="162"/>
  <c r="C11" i="162"/>
  <c r="C10" i="162"/>
  <c r="C9" i="162"/>
  <c r="D9" i="161"/>
  <c r="E9" i="161"/>
  <c r="D10" i="161"/>
  <c r="E10" i="161"/>
  <c r="D11" i="161"/>
  <c r="E11" i="161"/>
  <c r="D12" i="161"/>
  <c r="E12" i="161"/>
  <c r="C12" i="161"/>
  <c r="C11" i="161"/>
  <c r="C10" i="161"/>
  <c r="C9" i="161"/>
  <c r="E13" i="161" l="1"/>
  <c r="D13" i="161"/>
  <c r="D13" i="162"/>
  <c r="C13" i="162"/>
  <c r="E13" i="162"/>
  <c r="F9" i="162" s="1"/>
  <c r="C13" i="161"/>
  <c r="F10" i="162" l="1"/>
  <c r="F11" i="162"/>
  <c r="F12" i="162"/>
  <c r="F10" i="161"/>
  <c r="F13" i="162" l="1"/>
  <c r="F9" i="161"/>
  <c r="F12" i="161"/>
  <c r="F11" i="161"/>
  <c r="F13" i="161" l="1"/>
  <c r="D11" i="126"/>
  <c r="E11" i="126"/>
  <c r="C11" i="126"/>
  <c r="D10" i="126"/>
  <c r="E10" i="126"/>
  <c r="C10" i="126"/>
  <c r="D9" i="126"/>
  <c r="E9" i="126"/>
  <c r="C9" i="126"/>
  <c r="A16" i="43"/>
  <c r="A15" i="43"/>
  <c r="A14" i="43"/>
  <c r="A13" i="43"/>
  <c r="D47" i="160"/>
  <c r="C47" i="160"/>
  <c r="D46" i="160"/>
  <c r="C46" i="160"/>
  <c r="D45" i="160"/>
  <c r="C45" i="160"/>
  <c r="J35" i="160"/>
  <c r="I35" i="160"/>
  <c r="F35" i="160"/>
  <c r="E35" i="160"/>
  <c r="J34" i="160"/>
  <c r="I34" i="160"/>
  <c r="F34" i="160"/>
  <c r="E34" i="160"/>
  <c r="D34" i="160"/>
  <c r="J33" i="160"/>
  <c r="I33" i="160"/>
  <c r="F33" i="160"/>
  <c r="E33" i="160"/>
  <c r="D33" i="160"/>
  <c r="J32" i="160"/>
  <c r="I32" i="160"/>
  <c r="F32" i="160"/>
  <c r="E32" i="160"/>
  <c r="D32" i="160"/>
  <c r="J31" i="160"/>
  <c r="I31" i="160"/>
  <c r="F31" i="160"/>
  <c r="E31" i="160"/>
  <c r="D31" i="160"/>
  <c r="J30" i="160"/>
  <c r="I30" i="160"/>
  <c r="F30" i="160"/>
  <c r="E30" i="160"/>
  <c r="D30" i="160"/>
  <c r="A30" i="160"/>
  <c r="A40" i="160" s="1"/>
  <c r="H29" i="160"/>
  <c r="G12" i="162" s="1"/>
  <c r="K28" i="160"/>
  <c r="H28" i="160"/>
  <c r="G28" i="160"/>
  <c r="K27" i="160"/>
  <c r="H27" i="160"/>
  <c r="G27" i="160"/>
  <c r="K26" i="160"/>
  <c r="H26" i="160"/>
  <c r="G26" i="160"/>
  <c r="K25" i="160"/>
  <c r="H25" i="160"/>
  <c r="G25" i="160"/>
  <c r="K24" i="160"/>
  <c r="H24" i="160"/>
  <c r="G24" i="160"/>
  <c r="K23" i="160"/>
  <c r="H23" i="160"/>
  <c r="G23" i="160"/>
  <c r="A23" i="160"/>
  <c r="B47" i="160" s="1"/>
  <c r="H22" i="160"/>
  <c r="G12" i="161" s="1"/>
  <c r="K21" i="160"/>
  <c r="H21" i="160"/>
  <c r="G21" i="160"/>
  <c r="K20" i="160"/>
  <c r="H20" i="160"/>
  <c r="G20" i="160"/>
  <c r="K19" i="160"/>
  <c r="H19" i="160"/>
  <c r="G19" i="160"/>
  <c r="K18" i="160"/>
  <c r="H18" i="160"/>
  <c r="G18" i="160"/>
  <c r="K17" i="160"/>
  <c r="H17" i="160"/>
  <c r="G17" i="160"/>
  <c r="K16" i="160"/>
  <c r="H16" i="160"/>
  <c r="G16" i="160"/>
  <c r="A16" i="160"/>
  <c r="H46" i="160" s="1"/>
  <c r="H15" i="160"/>
  <c r="G12" i="126" s="1"/>
  <c r="K14" i="160"/>
  <c r="H14" i="160"/>
  <c r="G14" i="160"/>
  <c r="K13" i="160"/>
  <c r="H13" i="160"/>
  <c r="G13" i="160"/>
  <c r="K12" i="160"/>
  <c r="G12" i="160"/>
  <c r="K11" i="160"/>
  <c r="H11" i="160"/>
  <c r="G11" i="160"/>
  <c r="K10" i="160"/>
  <c r="H10" i="160"/>
  <c r="G10" i="160"/>
  <c r="K9" i="160"/>
  <c r="H9" i="160"/>
  <c r="G9" i="160"/>
  <c r="A9" i="160"/>
  <c r="B45" i="160" s="1"/>
  <c r="E5" i="160"/>
  <c r="C44" i="160" s="1"/>
  <c r="D47" i="159"/>
  <c r="C47" i="159"/>
  <c r="D46" i="159"/>
  <c r="C46" i="159"/>
  <c r="H45" i="159"/>
  <c r="D45" i="159"/>
  <c r="C45" i="159"/>
  <c r="J35" i="159"/>
  <c r="I35" i="159"/>
  <c r="F35" i="159"/>
  <c r="E35" i="159"/>
  <c r="J34" i="159"/>
  <c r="I34" i="159"/>
  <c r="H34" i="159" s="1"/>
  <c r="F34" i="159"/>
  <c r="E34" i="159"/>
  <c r="D34" i="159"/>
  <c r="J33" i="159"/>
  <c r="I33" i="159"/>
  <c r="F33" i="159"/>
  <c r="E33" i="159"/>
  <c r="D33" i="159"/>
  <c r="J32" i="159"/>
  <c r="I32" i="159"/>
  <c r="F32" i="159"/>
  <c r="E32" i="159"/>
  <c r="D32" i="159"/>
  <c r="J31" i="159"/>
  <c r="I31" i="159"/>
  <c r="H31" i="159" s="1"/>
  <c r="F31" i="159"/>
  <c r="E31" i="159"/>
  <c r="D31" i="159"/>
  <c r="J30" i="159"/>
  <c r="I30" i="159"/>
  <c r="H30" i="159" s="1"/>
  <c r="F30" i="159"/>
  <c r="E30" i="159"/>
  <c r="D30" i="159"/>
  <c r="A30" i="159"/>
  <c r="A40" i="159" s="1"/>
  <c r="H29" i="159"/>
  <c r="G11" i="162" s="1"/>
  <c r="K28" i="159"/>
  <c r="H28" i="159"/>
  <c r="G28" i="159"/>
  <c r="K27" i="159"/>
  <c r="H27" i="159"/>
  <c r="G27" i="159"/>
  <c r="K26" i="159"/>
  <c r="H26" i="159"/>
  <c r="G26" i="159"/>
  <c r="K25" i="159"/>
  <c r="H25" i="159"/>
  <c r="G25" i="159"/>
  <c r="K24" i="159"/>
  <c r="H24" i="159"/>
  <c r="G24" i="159"/>
  <c r="K23" i="159"/>
  <c r="H23" i="159"/>
  <c r="G23" i="159"/>
  <c r="A23" i="159"/>
  <c r="B47" i="159" s="1"/>
  <c r="H22" i="159"/>
  <c r="G11" i="161" s="1"/>
  <c r="K21" i="159"/>
  <c r="H21" i="159"/>
  <c r="G21" i="159"/>
  <c r="K20" i="159"/>
  <c r="H20" i="159"/>
  <c r="G20" i="159"/>
  <c r="K19" i="159"/>
  <c r="H19" i="159"/>
  <c r="G19" i="159"/>
  <c r="K18" i="159"/>
  <c r="H18" i="159"/>
  <c r="G18" i="159"/>
  <c r="K17" i="159"/>
  <c r="H17" i="159"/>
  <c r="G17" i="159"/>
  <c r="K16" i="159"/>
  <c r="H16" i="159"/>
  <c r="G16" i="159"/>
  <c r="A16" i="159"/>
  <c r="H46" i="159" s="1"/>
  <c r="H15" i="159"/>
  <c r="G11" i="126" s="1"/>
  <c r="K14" i="159"/>
  <c r="H14" i="159"/>
  <c r="G14" i="159"/>
  <c r="K13" i="159"/>
  <c r="H13" i="159"/>
  <c r="G13" i="159"/>
  <c r="K12" i="159"/>
  <c r="H12" i="159"/>
  <c r="G12" i="159"/>
  <c r="K11" i="159"/>
  <c r="H11" i="159"/>
  <c r="G11" i="159"/>
  <c r="K10" i="159"/>
  <c r="H10" i="159"/>
  <c r="G10" i="159"/>
  <c r="K9" i="159"/>
  <c r="H9" i="159"/>
  <c r="G9" i="159"/>
  <c r="A9" i="159"/>
  <c r="B45" i="159" s="1"/>
  <c r="E5" i="159"/>
  <c r="I5" i="159" s="1"/>
  <c r="D47" i="158"/>
  <c r="C47" i="158"/>
  <c r="D46" i="158"/>
  <c r="C46" i="158"/>
  <c r="H45" i="158"/>
  <c r="D45" i="158"/>
  <c r="C45" i="158"/>
  <c r="G40" i="158"/>
  <c r="J35" i="158"/>
  <c r="I35" i="158"/>
  <c r="F35" i="158"/>
  <c r="E35" i="158"/>
  <c r="J34" i="158"/>
  <c r="I34" i="158"/>
  <c r="F34" i="158"/>
  <c r="E34" i="158"/>
  <c r="D34" i="158"/>
  <c r="J33" i="158"/>
  <c r="I33" i="158"/>
  <c r="H33" i="158" s="1"/>
  <c r="F33" i="158"/>
  <c r="E33" i="158"/>
  <c r="D33" i="158"/>
  <c r="J32" i="158"/>
  <c r="I32" i="158"/>
  <c r="F32" i="158"/>
  <c r="E32" i="158"/>
  <c r="D32" i="158"/>
  <c r="J31" i="158"/>
  <c r="I31" i="158"/>
  <c r="F31" i="158"/>
  <c r="E31" i="158"/>
  <c r="D31" i="158"/>
  <c r="J30" i="158"/>
  <c r="I30" i="158"/>
  <c r="H30" i="158" s="1"/>
  <c r="F30" i="158"/>
  <c r="E30" i="158"/>
  <c r="D30" i="158"/>
  <c r="A30" i="158"/>
  <c r="A40" i="158" s="1"/>
  <c r="H29" i="158"/>
  <c r="G10" i="162" s="1"/>
  <c r="K28" i="158"/>
  <c r="H28" i="158"/>
  <c r="G28" i="158"/>
  <c r="K27" i="158"/>
  <c r="H27" i="158"/>
  <c r="G27" i="158"/>
  <c r="K26" i="158"/>
  <c r="H26" i="158"/>
  <c r="G26" i="158"/>
  <c r="K25" i="158"/>
  <c r="H25" i="158"/>
  <c r="G25" i="158"/>
  <c r="K24" i="158"/>
  <c r="H24" i="158"/>
  <c r="G24" i="158"/>
  <c r="K23" i="158"/>
  <c r="H23" i="158"/>
  <c r="G23" i="158"/>
  <c r="A23" i="158"/>
  <c r="B47" i="158" s="1"/>
  <c r="H22" i="158"/>
  <c r="G10" i="161" s="1"/>
  <c r="K21" i="158"/>
  <c r="H21" i="158"/>
  <c r="G21" i="158"/>
  <c r="K20" i="158"/>
  <c r="H20" i="158"/>
  <c r="G20" i="158"/>
  <c r="K19" i="158"/>
  <c r="H19" i="158"/>
  <c r="G19" i="158"/>
  <c r="K18" i="158"/>
  <c r="H18" i="158"/>
  <c r="G18" i="158"/>
  <c r="K17" i="158"/>
  <c r="H17" i="158"/>
  <c r="G17" i="158"/>
  <c r="K16" i="158"/>
  <c r="H16" i="158"/>
  <c r="G16" i="158"/>
  <c r="A16" i="158"/>
  <c r="H46" i="158" s="1"/>
  <c r="H15" i="158"/>
  <c r="G10" i="126" s="1"/>
  <c r="K14" i="158"/>
  <c r="H14" i="158"/>
  <c r="G14" i="158"/>
  <c r="K13" i="158"/>
  <c r="H13" i="158"/>
  <c r="G13" i="158"/>
  <c r="K12" i="158"/>
  <c r="H12" i="158"/>
  <c r="G12" i="158"/>
  <c r="K11" i="158"/>
  <c r="H11" i="158"/>
  <c r="G11" i="158"/>
  <c r="G15" i="158" s="1"/>
  <c r="K10" i="158"/>
  <c r="H10" i="158"/>
  <c r="G10" i="158"/>
  <c r="K9" i="158"/>
  <c r="H9" i="158"/>
  <c r="G9" i="158"/>
  <c r="A9" i="158"/>
  <c r="B45" i="158" s="1"/>
  <c r="E5" i="158"/>
  <c r="C44" i="158" s="1"/>
  <c r="D47" i="157"/>
  <c r="C47" i="157"/>
  <c r="D46" i="157"/>
  <c r="C46" i="157"/>
  <c r="D45" i="157"/>
  <c r="C45" i="157"/>
  <c r="J35" i="157"/>
  <c r="I35" i="157"/>
  <c r="F35" i="157"/>
  <c r="E35" i="157"/>
  <c r="J34" i="157"/>
  <c r="I34" i="157"/>
  <c r="F34" i="157"/>
  <c r="E34" i="157"/>
  <c r="D34" i="157"/>
  <c r="J33" i="157"/>
  <c r="I33" i="157"/>
  <c r="F33" i="157"/>
  <c r="E33" i="157"/>
  <c r="D33" i="157"/>
  <c r="J32" i="157"/>
  <c r="I32" i="157"/>
  <c r="F32" i="157"/>
  <c r="E32" i="157"/>
  <c r="D32" i="157"/>
  <c r="J31" i="157"/>
  <c r="I31" i="157"/>
  <c r="F31" i="157"/>
  <c r="E31" i="157"/>
  <c r="D31" i="157"/>
  <c r="J30" i="157"/>
  <c r="I30" i="157"/>
  <c r="F30" i="157"/>
  <c r="E30" i="157"/>
  <c r="D30" i="157"/>
  <c r="A30" i="157"/>
  <c r="G40" i="157" s="1"/>
  <c r="H29" i="157"/>
  <c r="G9" i="162" s="1"/>
  <c r="K28" i="157"/>
  <c r="H28" i="157"/>
  <c r="G28" i="157"/>
  <c r="K27" i="157"/>
  <c r="H27" i="157"/>
  <c r="G27" i="157"/>
  <c r="K26" i="157"/>
  <c r="H26" i="157"/>
  <c r="G26" i="157"/>
  <c r="K25" i="157"/>
  <c r="H25" i="157"/>
  <c r="G25" i="157"/>
  <c r="K24" i="157"/>
  <c r="H24" i="157"/>
  <c r="G24" i="157"/>
  <c r="K23" i="157"/>
  <c r="H23" i="157"/>
  <c r="G23" i="157"/>
  <c r="A23" i="157"/>
  <c r="B47" i="157" s="1"/>
  <c r="H22" i="157"/>
  <c r="G9" i="161" s="1"/>
  <c r="K21" i="157"/>
  <c r="H21" i="157"/>
  <c r="G21" i="157"/>
  <c r="K20" i="157"/>
  <c r="H20" i="157"/>
  <c r="G20" i="157"/>
  <c r="K19" i="157"/>
  <c r="H19" i="157"/>
  <c r="G19" i="157"/>
  <c r="K18" i="157"/>
  <c r="H18" i="157"/>
  <c r="G18" i="157"/>
  <c r="K17" i="157"/>
  <c r="H17" i="157"/>
  <c r="G17" i="157"/>
  <c r="K16" i="157"/>
  <c r="H16" i="157"/>
  <c r="G16" i="157"/>
  <c r="A16" i="157"/>
  <c r="H46" i="157" s="1"/>
  <c r="H15" i="157"/>
  <c r="G9" i="126" s="1"/>
  <c r="K14" i="157"/>
  <c r="H14" i="157"/>
  <c r="G14" i="157"/>
  <c r="K13" i="157"/>
  <c r="H13" i="157"/>
  <c r="G13" i="157"/>
  <c r="K12" i="157"/>
  <c r="H12" i="157"/>
  <c r="G12" i="157"/>
  <c r="K11" i="157"/>
  <c r="H11" i="157"/>
  <c r="G11" i="157"/>
  <c r="K10" i="157"/>
  <c r="H10" i="157"/>
  <c r="G10" i="157"/>
  <c r="K9" i="157"/>
  <c r="H9" i="157"/>
  <c r="G9" i="157"/>
  <c r="A9" i="157"/>
  <c r="B45" i="157" s="1"/>
  <c r="E5" i="157"/>
  <c r="C44" i="157" s="1"/>
  <c r="A11" i="43"/>
  <c r="K20" i="116"/>
  <c r="K19" i="116"/>
  <c r="K18" i="116"/>
  <c r="K24" i="116"/>
  <c r="K25" i="116"/>
  <c r="K26" i="116"/>
  <c r="K27" i="116"/>
  <c r="K28" i="116"/>
  <c r="K23" i="116"/>
  <c r="K17" i="116"/>
  <c r="K21" i="116"/>
  <c r="K16" i="116"/>
  <c r="K10" i="116"/>
  <c r="K11" i="116"/>
  <c r="K12" i="116"/>
  <c r="K13" i="116"/>
  <c r="K14" i="116"/>
  <c r="K9" i="116"/>
  <c r="K15" i="116" s="1"/>
  <c r="K22" i="116"/>
  <c r="J35" i="116"/>
  <c r="I35" i="116"/>
  <c r="J34" i="116"/>
  <c r="I34" i="116"/>
  <c r="J33" i="116"/>
  <c r="I33" i="116"/>
  <c r="J32" i="116"/>
  <c r="I32" i="116"/>
  <c r="J31" i="116"/>
  <c r="I31" i="116"/>
  <c r="J30" i="116"/>
  <c r="J36" i="116" s="1"/>
  <c r="I30" i="116"/>
  <c r="D36" i="159" l="1"/>
  <c r="C11" i="163" s="1"/>
  <c r="G22" i="159"/>
  <c r="G29" i="159"/>
  <c r="H33" i="159"/>
  <c r="G29" i="158"/>
  <c r="G22" i="157"/>
  <c r="J36" i="159"/>
  <c r="K22" i="159"/>
  <c r="K22" i="158"/>
  <c r="H31" i="158"/>
  <c r="H32" i="157"/>
  <c r="H34" i="160"/>
  <c r="H35" i="159"/>
  <c r="G15" i="159"/>
  <c r="C48" i="159"/>
  <c r="D13" i="126"/>
  <c r="C13" i="126"/>
  <c r="J36" i="158"/>
  <c r="D48" i="158"/>
  <c r="D36" i="158"/>
  <c r="C10" i="163" s="1"/>
  <c r="C48" i="158"/>
  <c r="E13" i="126"/>
  <c r="F10" i="126" s="1"/>
  <c r="D36" i="157"/>
  <c r="C9" i="163" s="1"/>
  <c r="H31" i="157"/>
  <c r="I36" i="116"/>
  <c r="K34" i="116" s="1"/>
  <c r="I5" i="158"/>
  <c r="D44" i="158" s="1"/>
  <c r="H47" i="160"/>
  <c r="H47" i="158"/>
  <c r="H47" i="157"/>
  <c r="H47" i="159"/>
  <c r="H45" i="157"/>
  <c r="D36" i="160"/>
  <c r="C12" i="163" s="1"/>
  <c r="H35" i="160"/>
  <c r="K22" i="160"/>
  <c r="G29" i="160"/>
  <c r="H31" i="160"/>
  <c r="H33" i="160"/>
  <c r="H45" i="160"/>
  <c r="F36" i="160"/>
  <c r="E12" i="163" s="1"/>
  <c r="C48" i="160"/>
  <c r="G22" i="160"/>
  <c r="G15" i="160"/>
  <c r="K29" i="160"/>
  <c r="D48" i="160"/>
  <c r="K15" i="160"/>
  <c r="J36" i="160"/>
  <c r="H32" i="160"/>
  <c r="H30" i="160"/>
  <c r="F36" i="159"/>
  <c r="E11" i="163" s="1"/>
  <c r="H32" i="159"/>
  <c r="K29" i="159"/>
  <c r="K15" i="159"/>
  <c r="D48" i="159"/>
  <c r="H34" i="158"/>
  <c r="F36" i="158"/>
  <c r="E10" i="163" s="1"/>
  <c r="H32" i="158"/>
  <c r="G22" i="158"/>
  <c r="K29" i="158"/>
  <c r="K15" i="158"/>
  <c r="H33" i="157"/>
  <c r="H35" i="157"/>
  <c r="C48" i="157"/>
  <c r="K15" i="157"/>
  <c r="K29" i="157"/>
  <c r="H34" i="157"/>
  <c r="K22" i="157"/>
  <c r="I44" i="160"/>
  <c r="B46" i="160"/>
  <c r="I5" i="160"/>
  <c r="E36" i="160"/>
  <c r="D12" i="163" s="1"/>
  <c r="I36" i="160"/>
  <c r="G40" i="160"/>
  <c r="D44" i="159"/>
  <c r="J44" i="159"/>
  <c r="I44" i="159"/>
  <c r="B46" i="159"/>
  <c r="I36" i="159"/>
  <c r="K32" i="159" s="1"/>
  <c r="G40" i="159"/>
  <c r="C44" i="159"/>
  <c r="E36" i="159"/>
  <c r="E36" i="158"/>
  <c r="G34" i="158" s="1"/>
  <c r="J44" i="158"/>
  <c r="H35" i="158"/>
  <c r="I44" i="158"/>
  <c r="B46" i="158"/>
  <c r="I36" i="158"/>
  <c r="K35" i="158" s="1"/>
  <c r="H30" i="157"/>
  <c r="D48" i="157"/>
  <c r="J36" i="157"/>
  <c r="G15" i="157"/>
  <c r="G29" i="157"/>
  <c r="F36" i="157"/>
  <c r="E9" i="163" s="1"/>
  <c r="A40" i="157"/>
  <c r="I5" i="157"/>
  <c r="I36" i="157"/>
  <c r="I44" i="157"/>
  <c r="B46" i="157"/>
  <c r="E36" i="157"/>
  <c r="D9" i="163" s="1"/>
  <c r="K29" i="116"/>
  <c r="C13" i="163" l="1"/>
  <c r="K33" i="116"/>
  <c r="G35" i="159"/>
  <c r="D11" i="163"/>
  <c r="G31" i="158"/>
  <c r="D10" i="163"/>
  <c r="F9" i="126"/>
  <c r="E13" i="163"/>
  <c r="F9" i="163" s="1"/>
  <c r="K30" i="116"/>
  <c r="K31" i="116"/>
  <c r="K32" i="116"/>
  <c r="K35" i="116"/>
  <c r="G35" i="158"/>
  <c r="G33" i="158"/>
  <c r="J47" i="160"/>
  <c r="J45" i="160"/>
  <c r="K34" i="160"/>
  <c r="K33" i="160"/>
  <c r="K32" i="160"/>
  <c r="K31" i="160"/>
  <c r="K30" i="160"/>
  <c r="J46" i="160"/>
  <c r="I46" i="160"/>
  <c r="I47" i="160"/>
  <c r="I45" i="160"/>
  <c r="H36" i="160"/>
  <c r="G12" i="163" s="1"/>
  <c r="G34" i="160"/>
  <c r="G33" i="160"/>
  <c r="G32" i="160"/>
  <c r="G31" i="160"/>
  <c r="G30" i="160"/>
  <c r="G35" i="160"/>
  <c r="D44" i="160"/>
  <c r="J44" i="160"/>
  <c r="K35" i="160"/>
  <c r="J47" i="159"/>
  <c r="J45" i="159"/>
  <c r="K34" i="159"/>
  <c r="K33" i="159"/>
  <c r="J46" i="159"/>
  <c r="K31" i="159"/>
  <c r="K30" i="159"/>
  <c r="I46" i="159"/>
  <c r="G33" i="159"/>
  <c r="G32" i="159"/>
  <c r="G31" i="159"/>
  <c r="G30" i="159"/>
  <c r="I47" i="159"/>
  <c r="I45" i="159"/>
  <c r="H36" i="159"/>
  <c r="G11" i="163" s="1"/>
  <c r="G34" i="159"/>
  <c r="K35" i="159"/>
  <c r="J47" i="158"/>
  <c r="J45" i="158"/>
  <c r="J46" i="158"/>
  <c r="K32" i="158"/>
  <c r="K33" i="158"/>
  <c r="K34" i="158"/>
  <c r="K31" i="158"/>
  <c r="I47" i="158"/>
  <c r="I45" i="158"/>
  <c r="I46" i="158"/>
  <c r="H36" i="158"/>
  <c r="G10" i="163" s="1"/>
  <c r="G30" i="158"/>
  <c r="G36" i="158" s="1"/>
  <c r="G32" i="158"/>
  <c r="K30" i="158"/>
  <c r="J47" i="157"/>
  <c r="J45" i="157"/>
  <c r="K33" i="157"/>
  <c r="J46" i="157"/>
  <c r="K34" i="157"/>
  <c r="K32" i="157"/>
  <c r="K31" i="157"/>
  <c r="K30" i="157"/>
  <c r="K35" i="157"/>
  <c r="I47" i="157"/>
  <c r="I45" i="157"/>
  <c r="H36" i="157"/>
  <c r="G9" i="163" s="1"/>
  <c r="G32" i="157"/>
  <c r="G31" i="157"/>
  <c r="G30" i="157"/>
  <c r="I46" i="157"/>
  <c r="G34" i="157"/>
  <c r="G33" i="157"/>
  <c r="D44" i="157"/>
  <c r="J44" i="157"/>
  <c r="G35" i="157"/>
  <c r="D13" i="163" l="1"/>
  <c r="J48" i="160"/>
  <c r="K36" i="159"/>
  <c r="K36" i="158"/>
  <c r="J48" i="158"/>
  <c r="K36" i="116"/>
  <c r="F11" i="163"/>
  <c r="F12" i="163"/>
  <c r="F10" i="163"/>
  <c r="K36" i="160"/>
  <c r="G36" i="160"/>
  <c r="I48" i="160"/>
  <c r="G36" i="159"/>
  <c r="I48" i="159"/>
  <c r="J48" i="159"/>
  <c r="I48" i="158"/>
  <c r="K36" i="157"/>
  <c r="G36" i="157"/>
  <c r="I48" i="157"/>
  <c r="J48" i="157"/>
  <c r="F13" i="163" l="1"/>
  <c r="A22" i="43"/>
  <c r="K62" i="113" l="1"/>
  <c r="K56" i="113"/>
  <c r="K50" i="113"/>
  <c r="K44" i="113"/>
  <c r="H56" i="113"/>
  <c r="H50" i="113"/>
  <c r="H44" i="113"/>
  <c r="K31" i="113"/>
  <c r="K25" i="113"/>
  <c r="K19" i="113"/>
  <c r="K13" i="113"/>
  <c r="H25" i="113"/>
  <c r="H19" i="113"/>
  <c r="H13" i="113"/>
  <c r="K62" i="112"/>
  <c r="K56" i="112"/>
  <c r="K50" i="112"/>
  <c r="K44" i="112"/>
  <c r="H56" i="112"/>
  <c r="H50" i="112"/>
  <c r="H44" i="112"/>
  <c r="K31" i="112"/>
  <c r="K25" i="112"/>
  <c r="K19" i="112"/>
  <c r="K13" i="112"/>
  <c r="H25" i="112"/>
  <c r="H19" i="112"/>
  <c r="H13" i="112"/>
  <c r="K62" i="111"/>
  <c r="K56" i="111"/>
  <c r="K50" i="111"/>
  <c r="K44" i="111"/>
  <c r="H56" i="111"/>
  <c r="H50" i="111"/>
  <c r="H44" i="111"/>
  <c r="K31" i="111"/>
  <c r="K25" i="111"/>
  <c r="K19" i="111"/>
  <c r="K13" i="111"/>
  <c r="H25" i="111"/>
  <c r="H19" i="111"/>
  <c r="H13" i="111"/>
  <c r="K62" i="110"/>
  <c r="K56" i="110"/>
  <c r="K50" i="110"/>
  <c r="K44" i="110"/>
  <c r="H56" i="110"/>
  <c r="H50" i="110"/>
  <c r="H44" i="110"/>
  <c r="K31" i="110"/>
  <c r="K25" i="110"/>
  <c r="K19" i="110"/>
  <c r="K13" i="110"/>
  <c r="H25" i="110"/>
  <c r="H19" i="110"/>
  <c r="H13" i="110"/>
  <c r="K62" i="109"/>
  <c r="K56" i="109"/>
  <c r="K50" i="109"/>
  <c r="K44" i="109"/>
  <c r="H56" i="109"/>
  <c r="H50" i="109"/>
  <c r="H44" i="109"/>
  <c r="K31" i="109"/>
  <c r="K25" i="109"/>
  <c r="K19" i="109"/>
  <c r="K13" i="109"/>
  <c r="H25" i="109"/>
  <c r="H19" i="109"/>
  <c r="H13" i="109"/>
  <c r="K62" i="108"/>
  <c r="K56" i="108"/>
  <c r="K50" i="108"/>
  <c r="K44" i="108"/>
  <c r="H56" i="108"/>
  <c r="H50" i="108"/>
  <c r="H44" i="108"/>
  <c r="K31" i="108"/>
  <c r="K25" i="108"/>
  <c r="K19" i="108"/>
  <c r="K13" i="108"/>
  <c r="H25" i="108"/>
  <c r="H19" i="108"/>
  <c r="H13" i="108"/>
  <c r="K62" i="107"/>
  <c r="K56" i="107"/>
  <c r="K50" i="107"/>
  <c r="K44" i="107"/>
  <c r="H56" i="107"/>
  <c r="H50" i="107"/>
  <c r="H44" i="107"/>
  <c r="K31" i="107"/>
  <c r="K25" i="107"/>
  <c r="K19" i="107"/>
  <c r="K13" i="107"/>
  <c r="H25" i="107"/>
  <c r="H19" i="107"/>
  <c r="H13" i="107"/>
  <c r="H27" i="116"/>
  <c r="H20" i="116"/>
  <c r="H13" i="116"/>
  <c r="S23" i="122" l="1"/>
  <c r="C21" i="122" l="1"/>
  <c r="B20" i="122"/>
  <c r="G50" i="107" l="1"/>
  <c r="G25" i="107"/>
  <c r="K9" i="107" l="1"/>
  <c r="K10" i="107"/>
  <c r="K11" i="107"/>
  <c r="K12" i="107"/>
  <c r="K15" i="107"/>
  <c r="K16" i="107"/>
  <c r="K18" i="107"/>
  <c r="K21" i="107"/>
  <c r="K22" i="107"/>
  <c r="K23" i="107"/>
  <c r="K24" i="107"/>
  <c r="K27" i="107"/>
  <c r="K28" i="107"/>
  <c r="K29" i="107"/>
  <c r="K30" i="107"/>
  <c r="K20" i="107" l="1"/>
  <c r="K32" i="107"/>
  <c r="K26" i="107"/>
  <c r="K14" i="107"/>
  <c r="H14" i="116"/>
  <c r="T29" i="147"/>
  <c r="S29" i="147"/>
  <c r="M29" i="147"/>
  <c r="L29" i="147"/>
  <c r="K29" i="147"/>
  <c r="F29" i="147"/>
  <c r="E31" i="107" l="1"/>
  <c r="H31" i="107" s="1"/>
  <c r="E34" i="116" l="1"/>
  <c r="H34" i="116" s="1"/>
  <c r="F34" i="116"/>
  <c r="E33" i="116"/>
  <c r="D34" i="116"/>
  <c r="F41" i="145" l="1"/>
  <c r="E41" i="145"/>
  <c r="G41" i="145" s="1"/>
  <c r="Q20" i="146" l="1"/>
  <c r="Q21" i="146"/>
  <c r="Q22" i="146"/>
  <c r="F62" i="113" l="1"/>
  <c r="E62" i="113"/>
  <c r="H62" i="113" s="1"/>
  <c r="D62" i="113"/>
  <c r="K61" i="113"/>
  <c r="F61" i="113"/>
  <c r="E61" i="113"/>
  <c r="H61" i="113" s="1"/>
  <c r="D61" i="113"/>
  <c r="K60" i="113"/>
  <c r="F60" i="113"/>
  <c r="E60" i="113"/>
  <c r="H60" i="113" s="1"/>
  <c r="D60" i="113"/>
  <c r="K59" i="113"/>
  <c r="F59" i="113"/>
  <c r="E59" i="113"/>
  <c r="H59" i="113" s="1"/>
  <c r="D59" i="113"/>
  <c r="K58" i="113"/>
  <c r="F58" i="113"/>
  <c r="E58" i="113"/>
  <c r="D58" i="113"/>
  <c r="H57" i="113"/>
  <c r="G56" i="113"/>
  <c r="K55" i="113"/>
  <c r="H55" i="113"/>
  <c r="G55" i="113"/>
  <c r="K54" i="113"/>
  <c r="H54" i="113"/>
  <c r="G54" i="113"/>
  <c r="K53" i="113"/>
  <c r="H53" i="113"/>
  <c r="G53" i="113"/>
  <c r="K52" i="113"/>
  <c r="H52" i="113"/>
  <c r="G52" i="113"/>
  <c r="H51" i="113"/>
  <c r="G50" i="113"/>
  <c r="K49" i="113"/>
  <c r="H49" i="113"/>
  <c r="G49" i="113"/>
  <c r="K48" i="113"/>
  <c r="H48" i="113"/>
  <c r="G48" i="113"/>
  <c r="K47" i="113"/>
  <c r="H47" i="113"/>
  <c r="G47" i="113"/>
  <c r="K46" i="113"/>
  <c r="H46" i="113"/>
  <c r="G46" i="113"/>
  <c r="H45" i="113"/>
  <c r="G44" i="113"/>
  <c r="K43" i="113"/>
  <c r="H43" i="113"/>
  <c r="G43" i="113"/>
  <c r="K42" i="113"/>
  <c r="H42" i="113"/>
  <c r="G42" i="113"/>
  <c r="K41" i="113"/>
  <c r="H41" i="113"/>
  <c r="G41" i="113"/>
  <c r="K40" i="113"/>
  <c r="H40" i="113"/>
  <c r="G40" i="113"/>
  <c r="F62" i="112"/>
  <c r="E62" i="112"/>
  <c r="H62" i="112" s="1"/>
  <c r="D62" i="112"/>
  <c r="K61" i="112"/>
  <c r="F61" i="112"/>
  <c r="E61" i="112"/>
  <c r="H61" i="112" s="1"/>
  <c r="D61" i="112"/>
  <c r="K60" i="112"/>
  <c r="F60" i="112"/>
  <c r="E60" i="112"/>
  <c r="H60" i="112" s="1"/>
  <c r="D60" i="112"/>
  <c r="K59" i="112"/>
  <c r="F59" i="112"/>
  <c r="E59" i="112"/>
  <c r="H59" i="112" s="1"/>
  <c r="D59" i="112"/>
  <c r="K58" i="112"/>
  <c r="F58" i="112"/>
  <c r="E58" i="112"/>
  <c r="D58" i="112"/>
  <c r="H57" i="112"/>
  <c r="G56" i="112"/>
  <c r="K55" i="112"/>
  <c r="H55" i="112"/>
  <c r="G55" i="112"/>
  <c r="K54" i="112"/>
  <c r="H54" i="112"/>
  <c r="G54" i="112"/>
  <c r="K53" i="112"/>
  <c r="H53" i="112"/>
  <c r="G53" i="112"/>
  <c r="K52" i="112"/>
  <c r="H52" i="112"/>
  <c r="G52" i="112"/>
  <c r="G57" i="112" s="1"/>
  <c r="H51" i="112"/>
  <c r="G50" i="112"/>
  <c r="K49" i="112"/>
  <c r="H49" i="112"/>
  <c r="G49" i="112"/>
  <c r="K48" i="112"/>
  <c r="H48" i="112"/>
  <c r="G48" i="112"/>
  <c r="K47" i="112"/>
  <c r="H47" i="112"/>
  <c r="G47" i="112"/>
  <c r="K46" i="112"/>
  <c r="H46" i="112"/>
  <c r="G46" i="112"/>
  <c r="H45" i="112"/>
  <c r="G44" i="112"/>
  <c r="K43" i="112"/>
  <c r="H43" i="112"/>
  <c r="G43" i="112"/>
  <c r="K42" i="112"/>
  <c r="H42" i="112"/>
  <c r="G42" i="112"/>
  <c r="K41" i="112"/>
  <c r="H41" i="112"/>
  <c r="G41" i="112"/>
  <c r="K40" i="112"/>
  <c r="H40" i="112"/>
  <c r="G40" i="112"/>
  <c r="G45" i="112" s="1"/>
  <c r="F62" i="111"/>
  <c r="E62" i="111"/>
  <c r="H62" i="111" s="1"/>
  <c r="D62" i="111"/>
  <c r="K61" i="111"/>
  <c r="F61" i="111"/>
  <c r="E61" i="111"/>
  <c r="H61" i="111" s="1"/>
  <c r="D61" i="111"/>
  <c r="K60" i="111"/>
  <c r="F60" i="111"/>
  <c r="E60" i="111"/>
  <c r="H60" i="111" s="1"/>
  <c r="D60" i="111"/>
  <c r="K59" i="111"/>
  <c r="F59" i="111"/>
  <c r="E59" i="111"/>
  <c r="H59" i="111" s="1"/>
  <c r="D59" i="111"/>
  <c r="K58" i="111"/>
  <c r="F58" i="111"/>
  <c r="E58" i="111"/>
  <c r="D58" i="111"/>
  <c r="H57" i="111"/>
  <c r="G56" i="111"/>
  <c r="K55" i="111"/>
  <c r="H55" i="111"/>
  <c r="G55" i="111"/>
  <c r="K54" i="111"/>
  <c r="H54" i="111"/>
  <c r="G54" i="111"/>
  <c r="K53" i="111"/>
  <c r="H53" i="111"/>
  <c r="G53" i="111"/>
  <c r="K52" i="111"/>
  <c r="H52" i="111"/>
  <c r="G52" i="111"/>
  <c r="H51" i="111"/>
  <c r="G50" i="111"/>
  <c r="K49" i="111"/>
  <c r="H49" i="111"/>
  <c r="G49" i="111"/>
  <c r="K48" i="111"/>
  <c r="H48" i="111"/>
  <c r="G48" i="111"/>
  <c r="K47" i="111"/>
  <c r="H47" i="111"/>
  <c r="G47" i="111"/>
  <c r="K46" i="111"/>
  <c r="H46" i="111"/>
  <c r="G46" i="111"/>
  <c r="H45" i="111"/>
  <c r="G44" i="111"/>
  <c r="K43" i="111"/>
  <c r="H43" i="111"/>
  <c r="G43" i="111"/>
  <c r="K42" i="111"/>
  <c r="H42" i="111"/>
  <c r="G42" i="111"/>
  <c r="K41" i="111"/>
  <c r="H41" i="111"/>
  <c r="G41" i="111"/>
  <c r="K40" i="111"/>
  <c r="H40" i="111"/>
  <c r="G40" i="111"/>
  <c r="F62" i="110"/>
  <c r="E62" i="110"/>
  <c r="H62" i="110" s="1"/>
  <c r="D62" i="110"/>
  <c r="K61" i="110"/>
  <c r="F61" i="110"/>
  <c r="E61" i="110"/>
  <c r="H61" i="110" s="1"/>
  <c r="D61" i="110"/>
  <c r="K60" i="110"/>
  <c r="F60" i="110"/>
  <c r="E60" i="110"/>
  <c r="H60" i="110" s="1"/>
  <c r="D60" i="110"/>
  <c r="K59" i="110"/>
  <c r="F59" i="110"/>
  <c r="E59" i="110"/>
  <c r="H59" i="110" s="1"/>
  <c r="D59" i="110"/>
  <c r="K58" i="110"/>
  <c r="K63" i="110" s="1"/>
  <c r="F58" i="110"/>
  <c r="E58" i="110"/>
  <c r="D58" i="110"/>
  <c r="H57" i="110"/>
  <c r="G56" i="110"/>
  <c r="K55" i="110"/>
  <c r="H55" i="110"/>
  <c r="G55" i="110"/>
  <c r="K54" i="110"/>
  <c r="H54" i="110"/>
  <c r="G54" i="110"/>
  <c r="K53" i="110"/>
  <c r="H53" i="110"/>
  <c r="G53" i="110"/>
  <c r="K52" i="110"/>
  <c r="H52" i="110"/>
  <c r="G52" i="110"/>
  <c r="H51" i="110"/>
  <c r="G50" i="110"/>
  <c r="K49" i="110"/>
  <c r="H49" i="110"/>
  <c r="G49" i="110"/>
  <c r="K48" i="110"/>
  <c r="H48" i="110"/>
  <c r="G48" i="110"/>
  <c r="K47" i="110"/>
  <c r="H47" i="110"/>
  <c r="G47" i="110"/>
  <c r="K46" i="110"/>
  <c r="H46" i="110"/>
  <c r="G46" i="110"/>
  <c r="H45" i="110"/>
  <c r="G44" i="110"/>
  <c r="K43" i="110"/>
  <c r="H43" i="110"/>
  <c r="G43" i="110"/>
  <c r="K42" i="110"/>
  <c r="H42" i="110"/>
  <c r="G42" i="110"/>
  <c r="K41" i="110"/>
  <c r="H41" i="110"/>
  <c r="G41" i="110"/>
  <c r="K40" i="110"/>
  <c r="H40" i="110"/>
  <c r="G40" i="110"/>
  <c r="F62" i="109"/>
  <c r="E62" i="109"/>
  <c r="H62" i="109" s="1"/>
  <c r="D62" i="109"/>
  <c r="K61" i="109"/>
  <c r="F61" i="109"/>
  <c r="E61" i="109"/>
  <c r="H61" i="109" s="1"/>
  <c r="D61" i="109"/>
  <c r="K60" i="109"/>
  <c r="F60" i="109"/>
  <c r="E60" i="109"/>
  <c r="H60" i="109" s="1"/>
  <c r="D60" i="109"/>
  <c r="K59" i="109"/>
  <c r="F59" i="109"/>
  <c r="E59" i="109"/>
  <c r="H59" i="109" s="1"/>
  <c r="D59" i="109"/>
  <c r="K58" i="109"/>
  <c r="K63" i="109" s="1"/>
  <c r="F58" i="109"/>
  <c r="F63" i="109" s="1"/>
  <c r="E58" i="109"/>
  <c r="D58" i="109"/>
  <c r="H57" i="109"/>
  <c r="G56" i="109"/>
  <c r="K55" i="109"/>
  <c r="H55" i="109"/>
  <c r="G55" i="109"/>
  <c r="K54" i="109"/>
  <c r="H54" i="109"/>
  <c r="G54" i="109"/>
  <c r="K53" i="109"/>
  <c r="H53" i="109"/>
  <c r="G53" i="109"/>
  <c r="K52" i="109"/>
  <c r="H52" i="109"/>
  <c r="G52" i="109"/>
  <c r="H51" i="109"/>
  <c r="G50" i="109"/>
  <c r="K49" i="109"/>
  <c r="H49" i="109"/>
  <c r="G49" i="109"/>
  <c r="K48" i="109"/>
  <c r="H48" i="109"/>
  <c r="G48" i="109"/>
  <c r="K47" i="109"/>
  <c r="H47" i="109"/>
  <c r="G47" i="109"/>
  <c r="K46" i="109"/>
  <c r="H46" i="109"/>
  <c r="G46" i="109"/>
  <c r="H45" i="109"/>
  <c r="G44" i="109"/>
  <c r="K43" i="109"/>
  <c r="H43" i="109"/>
  <c r="G43" i="109"/>
  <c r="K42" i="109"/>
  <c r="H42" i="109"/>
  <c r="G42" i="109"/>
  <c r="K41" i="109"/>
  <c r="H41" i="109"/>
  <c r="G41" i="109"/>
  <c r="K40" i="109"/>
  <c r="H40" i="109"/>
  <c r="G40" i="109"/>
  <c r="G42" i="108"/>
  <c r="F62" i="108"/>
  <c r="E62" i="108"/>
  <c r="H62" i="108" s="1"/>
  <c r="D62" i="108"/>
  <c r="K61" i="108"/>
  <c r="F61" i="108"/>
  <c r="E61" i="108"/>
  <c r="H61" i="108" s="1"/>
  <c r="D61" i="108"/>
  <c r="K60" i="108"/>
  <c r="F60" i="108"/>
  <c r="E60" i="108"/>
  <c r="H60" i="108" s="1"/>
  <c r="D60" i="108"/>
  <c r="K59" i="108"/>
  <c r="F59" i="108"/>
  <c r="E59" i="108"/>
  <c r="H59" i="108" s="1"/>
  <c r="D59" i="108"/>
  <c r="K58" i="108"/>
  <c r="F58" i="108"/>
  <c r="E58" i="108"/>
  <c r="H58" i="108" s="1"/>
  <c r="D58" i="108"/>
  <c r="H57" i="108"/>
  <c r="G56" i="108"/>
  <c r="K55" i="108"/>
  <c r="H55" i="108"/>
  <c r="G55" i="108"/>
  <c r="K54" i="108"/>
  <c r="H54" i="108"/>
  <c r="G54" i="108"/>
  <c r="K53" i="108"/>
  <c r="H53" i="108"/>
  <c r="G53" i="108"/>
  <c r="K52" i="108"/>
  <c r="H52" i="108"/>
  <c r="G52" i="108"/>
  <c r="H51" i="108"/>
  <c r="G50" i="108"/>
  <c r="K49" i="108"/>
  <c r="H49" i="108"/>
  <c r="G49" i="108"/>
  <c r="K48" i="108"/>
  <c r="H48" i="108"/>
  <c r="G48" i="108"/>
  <c r="K47" i="108"/>
  <c r="H47" i="108"/>
  <c r="G47" i="108"/>
  <c r="K46" i="108"/>
  <c r="H46" i="108"/>
  <c r="G46" i="108"/>
  <c r="H45" i="108"/>
  <c r="G44" i="108"/>
  <c r="K43" i="108"/>
  <c r="H43" i="108"/>
  <c r="G43" i="108"/>
  <c r="K42" i="108"/>
  <c r="H42" i="108"/>
  <c r="K41" i="108"/>
  <c r="H41" i="108"/>
  <c r="G41" i="108"/>
  <c r="K40" i="108"/>
  <c r="H40" i="108"/>
  <c r="G40" i="108"/>
  <c r="F31" i="113"/>
  <c r="E31" i="113"/>
  <c r="H31" i="113" s="1"/>
  <c r="D31" i="113"/>
  <c r="K30" i="113"/>
  <c r="F30" i="113"/>
  <c r="E30" i="113"/>
  <c r="H30" i="113" s="1"/>
  <c r="D30" i="113"/>
  <c r="K29" i="113"/>
  <c r="F29" i="113"/>
  <c r="E29" i="113"/>
  <c r="H29" i="113" s="1"/>
  <c r="D29" i="113"/>
  <c r="K28" i="113"/>
  <c r="F28" i="113"/>
  <c r="E28" i="113"/>
  <c r="H28" i="113" s="1"/>
  <c r="D28" i="113"/>
  <c r="K27" i="113"/>
  <c r="F27" i="113"/>
  <c r="E27" i="113"/>
  <c r="D27" i="113"/>
  <c r="H26" i="113"/>
  <c r="G25" i="113"/>
  <c r="K24" i="113"/>
  <c r="H24" i="113"/>
  <c r="G24" i="113"/>
  <c r="K23" i="113"/>
  <c r="H23" i="113"/>
  <c r="G23" i="113"/>
  <c r="K22" i="113"/>
  <c r="H22" i="113"/>
  <c r="G22" i="113"/>
  <c r="K21" i="113"/>
  <c r="H21" i="113"/>
  <c r="G21" i="113"/>
  <c r="H20" i="113"/>
  <c r="G19" i="113"/>
  <c r="K18" i="113"/>
  <c r="H18" i="113"/>
  <c r="G18" i="113"/>
  <c r="K17" i="113"/>
  <c r="H17" i="113"/>
  <c r="G17" i="113"/>
  <c r="K16" i="113"/>
  <c r="H16" i="113"/>
  <c r="G16" i="113"/>
  <c r="K15" i="113"/>
  <c r="H15" i="113"/>
  <c r="G15" i="113"/>
  <c r="H14" i="113"/>
  <c r="G13" i="113"/>
  <c r="K12" i="113"/>
  <c r="H12" i="113"/>
  <c r="G12" i="113"/>
  <c r="K11" i="113"/>
  <c r="H11" i="113"/>
  <c r="G11" i="113"/>
  <c r="K10" i="113"/>
  <c r="H10" i="113"/>
  <c r="G10" i="113"/>
  <c r="K9" i="113"/>
  <c r="H9" i="113"/>
  <c r="G9" i="113"/>
  <c r="F31" i="112"/>
  <c r="E31" i="112"/>
  <c r="H31" i="112" s="1"/>
  <c r="D31" i="112"/>
  <c r="K30" i="112"/>
  <c r="F30" i="112"/>
  <c r="E30" i="112"/>
  <c r="H30" i="112" s="1"/>
  <c r="D30" i="112"/>
  <c r="K29" i="112"/>
  <c r="F29" i="112"/>
  <c r="E29" i="112"/>
  <c r="H29" i="112" s="1"/>
  <c r="D29" i="112"/>
  <c r="K28" i="112"/>
  <c r="F28" i="112"/>
  <c r="E28" i="112"/>
  <c r="H28" i="112" s="1"/>
  <c r="D28" i="112"/>
  <c r="K27" i="112"/>
  <c r="F27" i="112"/>
  <c r="E27" i="112"/>
  <c r="D27" i="112"/>
  <c r="H26" i="112"/>
  <c r="G25" i="112"/>
  <c r="K24" i="112"/>
  <c r="H24" i="112"/>
  <c r="G24" i="112"/>
  <c r="K23" i="112"/>
  <c r="H23" i="112"/>
  <c r="G23" i="112"/>
  <c r="K22" i="112"/>
  <c r="H22" i="112"/>
  <c r="G22" i="112"/>
  <c r="K21" i="112"/>
  <c r="H21" i="112"/>
  <c r="G21" i="112"/>
  <c r="H20" i="112"/>
  <c r="G19" i="112"/>
  <c r="K18" i="112"/>
  <c r="H18" i="112"/>
  <c r="G18" i="112"/>
  <c r="K17" i="112"/>
  <c r="H17" i="112"/>
  <c r="G17" i="112"/>
  <c r="K16" i="112"/>
  <c r="H16" i="112"/>
  <c r="G16" i="112"/>
  <c r="K15" i="112"/>
  <c r="H15" i="112"/>
  <c r="G15" i="112"/>
  <c r="H14" i="112"/>
  <c r="G13" i="112"/>
  <c r="K12" i="112"/>
  <c r="H12" i="112"/>
  <c r="G12" i="112"/>
  <c r="K11" i="112"/>
  <c r="H11" i="112"/>
  <c r="G11" i="112"/>
  <c r="K10" i="112"/>
  <c r="H10" i="112"/>
  <c r="G10" i="112"/>
  <c r="K9" i="112"/>
  <c r="H9" i="112"/>
  <c r="G9" i="112"/>
  <c r="F31" i="111"/>
  <c r="E31" i="111"/>
  <c r="H31" i="111" s="1"/>
  <c r="D31" i="111"/>
  <c r="K30" i="111"/>
  <c r="F30" i="111"/>
  <c r="E30" i="111"/>
  <c r="H30" i="111" s="1"/>
  <c r="D30" i="111"/>
  <c r="K29" i="111"/>
  <c r="F29" i="111"/>
  <c r="E29" i="111"/>
  <c r="H29" i="111" s="1"/>
  <c r="D29" i="111"/>
  <c r="K28" i="111"/>
  <c r="F28" i="111"/>
  <c r="E28" i="111"/>
  <c r="H28" i="111" s="1"/>
  <c r="D28" i="111"/>
  <c r="K27" i="111"/>
  <c r="F27" i="111"/>
  <c r="E27" i="111"/>
  <c r="D27" i="111"/>
  <c r="H26" i="111"/>
  <c r="G25" i="111"/>
  <c r="K24" i="111"/>
  <c r="H24" i="111"/>
  <c r="G24" i="111"/>
  <c r="K23" i="111"/>
  <c r="H23" i="111"/>
  <c r="G23" i="111"/>
  <c r="K22" i="111"/>
  <c r="H22" i="111"/>
  <c r="G22" i="111"/>
  <c r="K21" i="111"/>
  <c r="H21" i="111"/>
  <c r="G21" i="111"/>
  <c r="H20" i="111"/>
  <c r="G19" i="111"/>
  <c r="K18" i="111"/>
  <c r="H18" i="111"/>
  <c r="G18" i="111"/>
  <c r="K17" i="111"/>
  <c r="H17" i="111"/>
  <c r="G17" i="111"/>
  <c r="K16" i="111"/>
  <c r="H16" i="111"/>
  <c r="G16" i="111"/>
  <c r="K15" i="111"/>
  <c r="H15" i="111"/>
  <c r="G15" i="111"/>
  <c r="H14" i="111"/>
  <c r="G13" i="111"/>
  <c r="K12" i="111"/>
  <c r="H12" i="111"/>
  <c r="G12" i="111"/>
  <c r="K11" i="111"/>
  <c r="H11" i="111"/>
  <c r="G11" i="111"/>
  <c r="K10" i="111"/>
  <c r="H10" i="111"/>
  <c r="G10" i="111"/>
  <c r="K9" i="111"/>
  <c r="H9" i="111"/>
  <c r="G9" i="111"/>
  <c r="F31" i="110"/>
  <c r="E31" i="110"/>
  <c r="H31" i="110" s="1"/>
  <c r="D31" i="110"/>
  <c r="K30" i="110"/>
  <c r="F30" i="110"/>
  <c r="E30" i="110"/>
  <c r="H30" i="110" s="1"/>
  <c r="D30" i="110"/>
  <c r="K29" i="110"/>
  <c r="F29" i="110"/>
  <c r="E29" i="110"/>
  <c r="H29" i="110" s="1"/>
  <c r="D29" i="110"/>
  <c r="K28" i="110"/>
  <c r="F28" i="110"/>
  <c r="E28" i="110"/>
  <c r="H28" i="110" s="1"/>
  <c r="D28" i="110"/>
  <c r="K27" i="110"/>
  <c r="F27" i="110"/>
  <c r="E27" i="110"/>
  <c r="D27" i="110"/>
  <c r="H26" i="110"/>
  <c r="G25" i="110"/>
  <c r="K24" i="110"/>
  <c r="H24" i="110"/>
  <c r="G24" i="110"/>
  <c r="K23" i="110"/>
  <c r="H23" i="110"/>
  <c r="G23" i="110"/>
  <c r="K22" i="110"/>
  <c r="H22" i="110"/>
  <c r="G22" i="110"/>
  <c r="K21" i="110"/>
  <c r="H21" i="110"/>
  <c r="G21" i="110"/>
  <c r="H20" i="110"/>
  <c r="G19" i="110"/>
  <c r="K18" i="110"/>
  <c r="H18" i="110"/>
  <c r="G18" i="110"/>
  <c r="K17" i="110"/>
  <c r="H17" i="110"/>
  <c r="G17" i="110"/>
  <c r="K16" i="110"/>
  <c r="H16" i="110"/>
  <c r="G16" i="110"/>
  <c r="K15" i="110"/>
  <c r="H15" i="110"/>
  <c r="G15" i="110"/>
  <c r="H14" i="110"/>
  <c r="G13" i="110"/>
  <c r="K12" i="110"/>
  <c r="H12" i="110"/>
  <c r="G12" i="110"/>
  <c r="K11" i="110"/>
  <c r="H11" i="110"/>
  <c r="G11" i="110"/>
  <c r="K10" i="110"/>
  <c r="H10" i="110"/>
  <c r="G10" i="110"/>
  <c r="K9" i="110"/>
  <c r="H9" i="110"/>
  <c r="G9" i="110"/>
  <c r="F31" i="109"/>
  <c r="E31" i="109"/>
  <c r="H31" i="109" s="1"/>
  <c r="D31" i="109"/>
  <c r="K30" i="109"/>
  <c r="F30" i="109"/>
  <c r="E30" i="109"/>
  <c r="H30" i="109" s="1"/>
  <c r="D30" i="109"/>
  <c r="K29" i="109"/>
  <c r="F29" i="109"/>
  <c r="E29" i="109"/>
  <c r="H29" i="109" s="1"/>
  <c r="D29" i="109"/>
  <c r="K28" i="109"/>
  <c r="F28" i="109"/>
  <c r="E28" i="109"/>
  <c r="H28" i="109" s="1"/>
  <c r="D28" i="109"/>
  <c r="K27" i="109"/>
  <c r="F27" i="109"/>
  <c r="E27" i="109"/>
  <c r="D27" i="109"/>
  <c r="H26" i="109"/>
  <c r="G25" i="109"/>
  <c r="K24" i="109"/>
  <c r="H24" i="109"/>
  <c r="G24" i="109"/>
  <c r="K23" i="109"/>
  <c r="H23" i="109"/>
  <c r="G23" i="109"/>
  <c r="K22" i="109"/>
  <c r="H22" i="109"/>
  <c r="G22" i="109"/>
  <c r="K21" i="109"/>
  <c r="H21" i="109"/>
  <c r="G21" i="109"/>
  <c r="H20" i="109"/>
  <c r="G19" i="109"/>
  <c r="K18" i="109"/>
  <c r="H18" i="109"/>
  <c r="G18" i="109"/>
  <c r="K17" i="109"/>
  <c r="H17" i="109"/>
  <c r="G17" i="109"/>
  <c r="K16" i="109"/>
  <c r="H16" i="109"/>
  <c r="G16" i="109"/>
  <c r="K15" i="109"/>
  <c r="H15" i="109"/>
  <c r="G15" i="109"/>
  <c r="H14" i="109"/>
  <c r="G13" i="109"/>
  <c r="K12" i="109"/>
  <c r="H12" i="109"/>
  <c r="G12" i="109"/>
  <c r="K11" i="109"/>
  <c r="H11" i="109"/>
  <c r="G11" i="109"/>
  <c r="K10" i="109"/>
  <c r="H10" i="109"/>
  <c r="G10" i="109"/>
  <c r="K9" i="109"/>
  <c r="H9" i="109"/>
  <c r="G9" i="109"/>
  <c r="K11" i="108"/>
  <c r="G25" i="108"/>
  <c r="G19" i="108"/>
  <c r="G13" i="108"/>
  <c r="G12" i="108"/>
  <c r="G56" i="107"/>
  <c r="G44" i="107"/>
  <c r="G19" i="107"/>
  <c r="G13" i="107"/>
  <c r="G43" i="107"/>
  <c r="E62" i="107"/>
  <c r="H62" i="107" s="1"/>
  <c r="E58" i="107"/>
  <c r="A52" i="107"/>
  <c r="A46" i="107"/>
  <c r="G53" i="107"/>
  <c r="G54" i="107"/>
  <c r="G55" i="107"/>
  <c r="G52" i="107"/>
  <c r="G47" i="107"/>
  <c r="G48" i="107"/>
  <c r="G49" i="107"/>
  <c r="G46" i="107"/>
  <c r="G41" i="107"/>
  <c r="G42" i="107"/>
  <c r="G40" i="107"/>
  <c r="K59" i="107"/>
  <c r="K60" i="107"/>
  <c r="K61" i="107"/>
  <c r="K58" i="107"/>
  <c r="K53" i="107"/>
  <c r="K54" i="107"/>
  <c r="K55" i="107"/>
  <c r="K52" i="107"/>
  <c r="K47" i="107"/>
  <c r="K48" i="107"/>
  <c r="K49" i="107"/>
  <c r="K46" i="107"/>
  <c r="K41" i="107"/>
  <c r="K42" i="107"/>
  <c r="K43" i="107"/>
  <c r="K40" i="107"/>
  <c r="H9" i="107"/>
  <c r="H40" i="107"/>
  <c r="G15" i="107"/>
  <c r="G9" i="107"/>
  <c r="G51" i="111" l="1"/>
  <c r="G45" i="109"/>
  <c r="G57" i="109"/>
  <c r="G14" i="109"/>
  <c r="G26" i="109"/>
  <c r="G57" i="108"/>
  <c r="G20" i="113"/>
  <c r="G20" i="111"/>
  <c r="G45" i="107"/>
  <c r="G45" i="113"/>
  <c r="G57" i="113"/>
  <c r="G51" i="113"/>
  <c r="G14" i="113"/>
  <c r="G26" i="113"/>
  <c r="G51" i="112"/>
  <c r="G26" i="112"/>
  <c r="G14" i="112"/>
  <c r="G20" i="112"/>
  <c r="G45" i="111"/>
  <c r="G57" i="111"/>
  <c r="G14" i="111"/>
  <c r="G26" i="111"/>
  <c r="G45" i="110"/>
  <c r="G57" i="110"/>
  <c r="G51" i="110"/>
  <c r="G14" i="110"/>
  <c r="G26" i="110"/>
  <c r="G20" i="110"/>
  <c r="G51" i="109"/>
  <c r="G20" i="109"/>
  <c r="G45" i="108"/>
  <c r="G51" i="108"/>
  <c r="G51" i="107"/>
  <c r="G57" i="107"/>
  <c r="E63" i="113"/>
  <c r="G58" i="113" s="1"/>
  <c r="E32" i="113"/>
  <c r="H32" i="113" s="1"/>
  <c r="K45" i="113"/>
  <c r="K20" i="113"/>
  <c r="K63" i="111"/>
  <c r="K20" i="110"/>
  <c r="K20" i="109"/>
  <c r="D63" i="113"/>
  <c r="E63" i="112"/>
  <c r="G61" i="112" s="1"/>
  <c r="E32" i="112"/>
  <c r="G28" i="112" s="1"/>
  <c r="D63" i="111"/>
  <c r="F63" i="111"/>
  <c r="D32" i="111"/>
  <c r="F63" i="110"/>
  <c r="D63" i="110"/>
  <c r="D32" i="110"/>
  <c r="F32" i="110"/>
  <c r="F32" i="109"/>
  <c r="D32" i="109"/>
  <c r="F63" i="108"/>
  <c r="F63" i="113"/>
  <c r="F32" i="113"/>
  <c r="D32" i="113"/>
  <c r="H58" i="112"/>
  <c r="D63" i="112"/>
  <c r="F63" i="112"/>
  <c r="D32" i="112"/>
  <c r="F32" i="112"/>
  <c r="H27" i="112"/>
  <c r="E63" i="111"/>
  <c r="H63" i="111" s="1"/>
  <c r="F32" i="111"/>
  <c r="E32" i="111"/>
  <c r="G30" i="111" s="1"/>
  <c r="E63" i="110"/>
  <c r="H63" i="110" s="1"/>
  <c r="E32" i="110"/>
  <c r="G30" i="110" s="1"/>
  <c r="D63" i="109"/>
  <c r="E63" i="109"/>
  <c r="G60" i="109" s="1"/>
  <c r="E32" i="109"/>
  <c r="H32" i="109" s="1"/>
  <c r="D63" i="108"/>
  <c r="E63" i="108"/>
  <c r="H63" i="108" s="1"/>
  <c r="K57" i="113"/>
  <c r="K63" i="113"/>
  <c r="K51" i="113"/>
  <c r="K14" i="113"/>
  <c r="K26" i="113"/>
  <c r="K32" i="113"/>
  <c r="K51" i="112"/>
  <c r="K45" i="112"/>
  <c r="K57" i="112"/>
  <c r="K63" i="112"/>
  <c r="K20" i="112"/>
  <c r="K14" i="112"/>
  <c r="K26" i="112"/>
  <c r="K32" i="112"/>
  <c r="K51" i="111"/>
  <c r="K45" i="111"/>
  <c r="K57" i="111"/>
  <c r="K20" i="111"/>
  <c r="K14" i="111"/>
  <c r="K26" i="111"/>
  <c r="K32" i="111"/>
  <c r="K57" i="110"/>
  <c r="K51" i="110"/>
  <c r="K45" i="110"/>
  <c r="K26" i="110"/>
  <c r="K32" i="110"/>
  <c r="K14" i="110"/>
  <c r="K45" i="109"/>
  <c r="K57" i="109"/>
  <c r="K51" i="109"/>
  <c r="K14" i="109"/>
  <c r="K26" i="109"/>
  <c r="K32" i="109"/>
  <c r="K57" i="108"/>
  <c r="K63" i="108"/>
  <c r="H58" i="113"/>
  <c r="H58" i="111"/>
  <c r="H58" i="110"/>
  <c r="H58" i="109"/>
  <c r="K51" i="108"/>
  <c r="K45" i="108"/>
  <c r="H27" i="113"/>
  <c r="H27" i="111"/>
  <c r="H27" i="110"/>
  <c r="H27" i="109"/>
  <c r="G58" i="112" l="1"/>
  <c r="G59" i="112"/>
  <c r="G61" i="113"/>
  <c r="G60" i="112"/>
  <c r="G63" i="112" s="1"/>
  <c r="G62" i="112"/>
  <c r="H63" i="112"/>
  <c r="G60" i="113"/>
  <c r="G62" i="113"/>
  <c r="G59" i="108"/>
  <c r="G60" i="111"/>
  <c r="G27" i="113"/>
  <c r="G30" i="113"/>
  <c r="G30" i="112"/>
  <c r="G58" i="110"/>
  <c r="G31" i="113"/>
  <c r="G59" i="109"/>
  <c r="G62" i="109"/>
  <c r="G29" i="109"/>
  <c r="G28" i="109"/>
  <c r="G30" i="109"/>
  <c r="G31" i="109"/>
  <c r="G58" i="108"/>
  <c r="G60" i="108"/>
  <c r="G61" i="108"/>
  <c r="G62" i="108"/>
  <c r="G59" i="113"/>
  <c r="H63" i="113"/>
  <c r="G29" i="113"/>
  <c r="G28" i="113"/>
  <c r="G29" i="112"/>
  <c r="G31" i="112"/>
  <c r="G61" i="109"/>
  <c r="G58" i="109"/>
  <c r="H63" i="109"/>
  <c r="G27" i="109"/>
  <c r="H32" i="112"/>
  <c r="G27" i="112"/>
  <c r="G58" i="111"/>
  <c r="G31" i="111"/>
  <c r="H32" i="111"/>
  <c r="G60" i="110"/>
  <c r="G31" i="110"/>
  <c r="H32" i="110"/>
  <c r="G61" i="111"/>
  <c r="G62" i="111"/>
  <c r="G59" i="111"/>
  <c r="G29" i="111"/>
  <c r="G28" i="111"/>
  <c r="G27" i="111"/>
  <c r="G61" i="110"/>
  <c r="G62" i="110"/>
  <c r="G59" i="110"/>
  <c r="G29" i="110"/>
  <c r="G28" i="110"/>
  <c r="G27" i="110"/>
  <c r="G63" i="113" l="1"/>
  <c r="G63" i="109"/>
  <c r="G63" i="108"/>
  <c r="G32" i="113"/>
  <c r="G63" i="110"/>
  <c r="G32" i="110"/>
  <c r="G32" i="109"/>
  <c r="G32" i="112"/>
  <c r="G63" i="111"/>
  <c r="G32" i="111"/>
  <c r="N20" i="147" l="1"/>
  <c r="G23" i="147"/>
  <c r="G20" i="147"/>
  <c r="S20" i="147"/>
  <c r="T30" i="147" s="1"/>
  <c r="S21" i="147"/>
  <c r="T31" i="147" s="1"/>
  <c r="S22" i="147"/>
  <c r="T32" i="147" s="1"/>
  <c r="S23" i="147"/>
  <c r="T33" i="147" s="1"/>
  <c r="S24" i="147"/>
  <c r="S25" i="147"/>
  <c r="S26" i="147"/>
  <c r="L20" i="147"/>
  <c r="M30" i="147" s="1"/>
  <c r="L21" i="147"/>
  <c r="M31" i="147" s="1"/>
  <c r="L22" i="147"/>
  <c r="M32" i="147" s="1"/>
  <c r="L23" i="147"/>
  <c r="M33" i="147" s="1"/>
  <c r="L24" i="147"/>
  <c r="L25" i="147"/>
  <c r="L26" i="147"/>
  <c r="F20" i="147"/>
  <c r="F30" i="147" s="1"/>
  <c r="F21" i="147"/>
  <c r="F22" i="147"/>
  <c r="F23" i="147"/>
  <c r="F24" i="147"/>
  <c r="F25" i="147"/>
  <c r="F26" i="147"/>
  <c r="F31" i="108"/>
  <c r="E31" i="108"/>
  <c r="H31" i="108" s="1"/>
  <c r="D31" i="108"/>
  <c r="K30" i="108"/>
  <c r="F30" i="108"/>
  <c r="E30" i="108"/>
  <c r="H30" i="108" s="1"/>
  <c r="D30" i="108"/>
  <c r="K29" i="108"/>
  <c r="F29" i="108"/>
  <c r="E29" i="108"/>
  <c r="H29" i="108" s="1"/>
  <c r="D29" i="108"/>
  <c r="K28" i="108"/>
  <c r="F28" i="108"/>
  <c r="E28" i="108"/>
  <c r="D28" i="108"/>
  <c r="K27" i="108"/>
  <c r="F27" i="108"/>
  <c r="F32" i="108" s="1"/>
  <c r="E27" i="108"/>
  <c r="H27" i="108" s="1"/>
  <c r="D27" i="108"/>
  <c r="H26" i="108"/>
  <c r="K24" i="108"/>
  <c r="H24" i="108"/>
  <c r="G24" i="108"/>
  <c r="K23" i="108"/>
  <c r="H23" i="108"/>
  <c r="G23" i="108"/>
  <c r="K22" i="108"/>
  <c r="H22" i="108"/>
  <c r="G22" i="108"/>
  <c r="K21" i="108"/>
  <c r="H21" i="108"/>
  <c r="G21" i="108"/>
  <c r="H20" i="108"/>
  <c r="K18" i="108"/>
  <c r="H18" i="108"/>
  <c r="G18" i="108"/>
  <c r="K17" i="108"/>
  <c r="H17" i="108"/>
  <c r="G17" i="108"/>
  <c r="K16" i="108"/>
  <c r="H16" i="108"/>
  <c r="G16" i="108"/>
  <c r="K15" i="108"/>
  <c r="H15" i="108"/>
  <c r="G15" i="108"/>
  <c r="H14" i="108"/>
  <c r="K12" i="108"/>
  <c r="H12" i="108"/>
  <c r="H11" i="108"/>
  <c r="G11" i="108"/>
  <c r="K10" i="108"/>
  <c r="H10" i="108"/>
  <c r="G10" i="108"/>
  <c r="K9" i="108"/>
  <c r="H9" i="108"/>
  <c r="G9" i="108"/>
  <c r="A58" i="107"/>
  <c r="A40" i="107"/>
  <c r="E60" i="107"/>
  <c r="H60" i="107" s="1"/>
  <c r="F62" i="107"/>
  <c r="D62" i="107"/>
  <c r="F61" i="107"/>
  <c r="E61" i="107"/>
  <c r="H61" i="107" s="1"/>
  <c r="D61" i="107"/>
  <c r="F60" i="107"/>
  <c r="D60" i="107"/>
  <c r="F59" i="107"/>
  <c r="E59" i="107"/>
  <c r="H59" i="107" s="1"/>
  <c r="D59" i="107"/>
  <c r="H58" i="107"/>
  <c r="F58" i="107"/>
  <c r="D58" i="107"/>
  <c r="H57" i="107"/>
  <c r="H55" i="107"/>
  <c r="H54" i="107"/>
  <c r="H53" i="107"/>
  <c r="H52" i="107"/>
  <c r="H51" i="107"/>
  <c r="H49" i="107"/>
  <c r="H48" i="107"/>
  <c r="H47" i="107"/>
  <c r="H46" i="107"/>
  <c r="H45" i="107"/>
  <c r="H43" i="107"/>
  <c r="H42" i="107"/>
  <c r="K45" i="107"/>
  <c r="H41" i="107"/>
  <c r="D31" i="107"/>
  <c r="F31" i="107"/>
  <c r="D30" i="107"/>
  <c r="D27" i="107"/>
  <c r="H14" i="107"/>
  <c r="G14" i="116"/>
  <c r="G13" i="116"/>
  <c r="G12" i="116"/>
  <c r="G11" i="116"/>
  <c r="G10" i="116"/>
  <c r="G9" i="116"/>
  <c r="G15" i="116" l="1"/>
  <c r="G20" i="108"/>
  <c r="G14" i="108"/>
  <c r="K32" i="108"/>
  <c r="E32" i="108"/>
  <c r="H32" i="108" s="1"/>
  <c r="D63" i="107"/>
  <c r="F63" i="107"/>
  <c r="H28" i="108"/>
  <c r="D32" i="108"/>
  <c r="G26" i="108"/>
  <c r="K20" i="108"/>
  <c r="K14" i="108"/>
  <c r="K26" i="108"/>
  <c r="K51" i="107"/>
  <c r="K57" i="107"/>
  <c r="K63" i="107"/>
  <c r="E63" i="107"/>
  <c r="G60" i="107" s="1"/>
  <c r="G19" i="105"/>
  <c r="G29" i="108" l="1"/>
  <c r="G31" i="108"/>
  <c r="G28" i="108"/>
  <c r="G27" i="108"/>
  <c r="G30" i="108"/>
  <c r="G61" i="107"/>
  <c r="H63" i="107"/>
  <c r="G58" i="107"/>
  <c r="G62" i="107"/>
  <c r="G59" i="107"/>
  <c r="G32" i="108" l="1"/>
  <c r="G63" i="107"/>
  <c r="H42" i="145"/>
  <c r="H43" i="145"/>
  <c r="B42" i="145"/>
  <c r="I22" i="122" l="1"/>
  <c r="B22" i="122"/>
  <c r="P22" i="146" l="1"/>
  <c r="O22" i="146"/>
  <c r="N22" i="146"/>
  <c r="Q25" i="146"/>
  <c r="T26" i="146"/>
  <c r="S26" i="146"/>
  <c r="Q26" i="146"/>
  <c r="P26" i="146"/>
  <c r="O26" i="146"/>
  <c r="N26" i="146"/>
  <c r="M26" i="146"/>
  <c r="L26" i="146"/>
  <c r="K26" i="146"/>
  <c r="J26" i="146"/>
  <c r="I26" i="146"/>
  <c r="F26" i="146"/>
  <c r="E26" i="146"/>
  <c r="C26" i="146"/>
  <c r="B26" i="146"/>
  <c r="T25" i="146"/>
  <c r="S25" i="146"/>
  <c r="P25" i="146"/>
  <c r="O25" i="146"/>
  <c r="N25" i="146"/>
  <c r="M25" i="146"/>
  <c r="L25" i="146"/>
  <c r="K25" i="146"/>
  <c r="J25" i="146"/>
  <c r="I25" i="146"/>
  <c r="F25" i="146"/>
  <c r="E25" i="146"/>
  <c r="C25" i="146"/>
  <c r="B25" i="146"/>
  <c r="D25" i="146" s="1"/>
  <c r="T24" i="146"/>
  <c r="S24" i="146"/>
  <c r="Q24" i="146"/>
  <c r="P24" i="146"/>
  <c r="O24" i="146"/>
  <c r="N24" i="146"/>
  <c r="M24" i="146"/>
  <c r="L24" i="146"/>
  <c r="K24" i="146"/>
  <c r="J24" i="146"/>
  <c r="I24" i="146"/>
  <c r="F24" i="146"/>
  <c r="E24" i="146"/>
  <c r="C24" i="146"/>
  <c r="B24" i="146"/>
  <c r="T23" i="146"/>
  <c r="S23" i="146"/>
  <c r="Q23" i="146"/>
  <c r="P23" i="146"/>
  <c r="O23" i="146"/>
  <c r="N23" i="146"/>
  <c r="M23" i="146"/>
  <c r="L23" i="146"/>
  <c r="K23" i="146"/>
  <c r="J23" i="146"/>
  <c r="I23" i="146"/>
  <c r="F23" i="146"/>
  <c r="E23" i="146"/>
  <c r="C23" i="146"/>
  <c r="B23" i="146"/>
  <c r="D23" i="146" s="1"/>
  <c r="T22" i="146"/>
  <c r="S22" i="146"/>
  <c r="M22" i="146"/>
  <c r="L22" i="146"/>
  <c r="K22" i="146"/>
  <c r="J22" i="146"/>
  <c r="I22" i="146"/>
  <c r="F22" i="146"/>
  <c r="E22" i="146"/>
  <c r="C22" i="146"/>
  <c r="B22" i="146"/>
  <c r="T21" i="146"/>
  <c r="S21" i="146"/>
  <c r="P21" i="146"/>
  <c r="O21" i="146"/>
  <c r="N21" i="146"/>
  <c r="R21" i="146" s="1"/>
  <c r="M21" i="146"/>
  <c r="L21" i="146"/>
  <c r="K21" i="146"/>
  <c r="J21" i="146"/>
  <c r="I21" i="146"/>
  <c r="F21" i="146"/>
  <c r="E21" i="146"/>
  <c r="C21" i="146"/>
  <c r="B21" i="146"/>
  <c r="T20" i="146"/>
  <c r="P20" i="146"/>
  <c r="O20" i="146"/>
  <c r="N20" i="146"/>
  <c r="R20" i="146" s="1"/>
  <c r="M20" i="146"/>
  <c r="L20" i="146"/>
  <c r="K20" i="146"/>
  <c r="J20" i="146"/>
  <c r="I20" i="146"/>
  <c r="F20" i="146"/>
  <c r="E20" i="146"/>
  <c r="C20" i="146"/>
  <c r="B20" i="146"/>
  <c r="D22" i="146" l="1"/>
  <c r="D21" i="146"/>
  <c r="R23" i="146"/>
  <c r="R24" i="146"/>
  <c r="G20" i="146"/>
  <c r="D26" i="146"/>
  <c r="G26" i="146"/>
  <c r="R26" i="146"/>
  <c r="G23" i="146"/>
  <c r="G24" i="146"/>
  <c r="G25" i="146"/>
  <c r="R25" i="146"/>
  <c r="D20" i="146"/>
  <c r="R22" i="146"/>
  <c r="D24" i="146"/>
  <c r="G21" i="146"/>
  <c r="G22" i="146"/>
  <c r="D35" i="147" l="1"/>
  <c r="C29" i="147"/>
  <c r="D29" i="147"/>
  <c r="E29" i="147"/>
  <c r="B29" i="147"/>
  <c r="A21" i="43"/>
  <c r="A20" i="43" l="1"/>
  <c r="A19" i="43"/>
  <c r="A18" i="43"/>
  <c r="A17" i="43"/>
  <c r="A12" i="43"/>
  <c r="A10" i="43"/>
  <c r="A9" i="43"/>
  <c r="F11" i="126" l="1"/>
  <c r="F12" i="126" l="1"/>
  <c r="B20" i="129" l="1"/>
  <c r="C20" i="129"/>
  <c r="D20" i="129"/>
  <c r="E20" i="129"/>
  <c r="F20" i="129"/>
  <c r="G20" i="129"/>
  <c r="H20" i="129"/>
  <c r="I20" i="129"/>
  <c r="J20" i="129"/>
  <c r="K20" i="129"/>
  <c r="L20" i="129"/>
  <c r="M20" i="129"/>
  <c r="N20" i="129"/>
  <c r="O20" i="129"/>
  <c r="P20" i="129"/>
  <c r="Q20" i="129"/>
  <c r="R20" i="129"/>
  <c r="B21" i="129"/>
  <c r="C21" i="129"/>
  <c r="D21" i="129"/>
  <c r="E21" i="129"/>
  <c r="F21" i="129"/>
  <c r="G21" i="129"/>
  <c r="H21" i="129"/>
  <c r="I21" i="129"/>
  <c r="J21" i="129"/>
  <c r="K21" i="129"/>
  <c r="L21" i="129"/>
  <c r="M21" i="129"/>
  <c r="N21" i="129"/>
  <c r="O21" i="129"/>
  <c r="P21" i="129"/>
  <c r="Q21" i="129"/>
  <c r="R21" i="129"/>
  <c r="B22" i="129"/>
  <c r="C22" i="129"/>
  <c r="D22" i="129"/>
  <c r="E22" i="129"/>
  <c r="F22" i="129"/>
  <c r="G22" i="129"/>
  <c r="H22" i="129"/>
  <c r="I22" i="129"/>
  <c r="J22" i="129"/>
  <c r="K22" i="129"/>
  <c r="L22" i="129"/>
  <c r="M22" i="129"/>
  <c r="N22" i="129"/>
  <c r="O22" i="129"/>
  <c r="P22" i="129"/>
  <c r="Q22" i="129"/>
  <c r="R22" i="129"/>
  <c r="B23" i="129"/>
  <c r="C23" i="129"/>
  <c r="D23" i="129"/>
  <c r="E23" i="129"/>
  <c r="F23" i="129"/>
  <c r="G23" i="129"/>
  <c r="H23" i="129"/>
  <c r="I23" i="129"/>
  <c r="J23" i="129"/>
  <c r="K23" i="129"/>
  <c r="L23" i="129"/>
  <c r="M23" i="129"/>
  <c r="N23" i="129"/>
  <c r="O23" i="129"/>
  <c r="P23" i="129"/>
  <c r="Q23" i="129"/>
  <c r="R23" i="129"/>
  <c r="B24" i="129"/>
  <c r="C24" i="129"/>
  <c r="D24" i="129"/>
  <c r="E24" i="129"/>
  <c r="F24" i="129"/>
  <c r="G24" i="129"/>
  <c r="H24" i="129"/>
  <c r="I24" i="129"/>
  <c r="J24" i="129"/>
  <c r="K24" i="129"/>
  <c r="L24" i="129"/>
  <c r="M24" i="129"/>
  <c r="N24" i="129"/>
  <c r="O24" i="129"/>
  <c r="P24" i="129"/>
  <c r="Q24" i="129"/>
  <c r="R24" i="129"/>
  <c r="B25" i="129"/>
  <c r="C25" i="129"/>
  <c r="D25" i="129"/>
  <c r="E25" i="129"/>
  <c r="F25" i="129"/>
  <c r="G25" i="129"/>
  <c r="H25" i="129"/>
  <c r="I25" i="129"/>
  <c r="J25" i="129"/>
  <c r="K25" i="129"/>
  <c r="L25" i="129"/>
  <c r="M25" i="129"/>
  <c r="N25" i="129"/>
  <c r="O25" i="129"/>
  <c r="P25" i="129"/>
  <c r="Q25" i="129"/>
  <c r="R25" i="129"/>
  <c r="R20" i="128"/>
  <c r="P22" i="128"/>
  <c r="R22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P20" i="128"/>
  <c r="Q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P21" i="128"/>
  <c r="Q21" i="128"/>
  <c r="R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Q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R23" i="128"/>
  <c r="B24" i="128"/>
  <c r="C24" i="128"/>
  <c r="D24" i="128"/>
  <c r="E24" i="128"/>
  <c r="F24" i="128"/>
  <c r="G24" i="128"/>
  <c r="H24" i="128"/>
  <c r="I24" i="128"/>
  <c r="J24" i="128"/>
  <c r="K24" i="128"/>
  <c r="L24" i="128"/>
  <c r="M24" i="128"/>
  <c r="N24" i="128"/>
  <c r="O24" i="128"/>
  <c r="P24" i="128"/>
  <c r="Q24" i="128"/>
  <c r="B25" i="128"/>
  <c r="C25" i="128"/>
  <c r="D25" i="128"/>
  <c r="E25" i="128"/>
  <c r="F25" i="128"/>
  <c r="G25" i="128"/>
  <c r="H25" i="128"/>
  <c r="I25" i="128"/>
  <c r="J25" i="128"/>
  <c r="K25" i="128"/>
  <c r="L25" i="128"/>
  <c r="M25" i="128"/>
  <c r="N25" i="128"/>
  <c r="O25" i="128"/>
  <c r="P25" i="128"/>
  <c r="Q25" i="128"/>
  <c r="R25" i="128"/>
  <c r="B21" i="147"/>
  <c r="C21" i="147"/>
  <c r="D21" i="147"/>
  <c r="E21" i="147"/>
  <c r="G21" i="147"/>
  <c r="H21" i="147"/>
  <c r="I31" i="147" s="1"/>
  <c r="I21" i="147"/>
  <c r="J31" i="147" s="1"/>
  <c r="J21" i="147"/>
  <c r="K31" i="147" s="1"/>
  <c r="K21" i="147"/>
  <c r="L31" i="147" s="1"/>
  <c r="M21" i="147"/>
  <c r="N21" i="147"/>
  <c r="O21" i="147"/>
  <c r="P31" i="147" s="1"/>
  <c r="P21" i="147"/>
  <c r="Q31" i="147" s="1"/>
  <c r="Q21" i="147"/>
  <c r="R31" i="147" s="1"/>
  <c r="R21" i="147"/>
  <c r="S31" i="147" s="1"/>
  <c r="T21" i="147"/>
  <c r="U21" i="147"/>
  <c r="B22" i="147"/>
  <c r="C22" i="147"/>
  <c r="D22" i="147"/>
  <c r="E22" i="147"/>
  <c r="G22" i="147"/>
  <c r="H22" i="147"/>
  <c r="I32" i="147" s="1"/>
  <c r="I22" i="147"/>
  <c r="J32" i="147" s="1"/>
  <c r="J22" i="147"/>
  <c r="K32" i="147" s="1"/>
  <c r="K22" i="147"/>
  <c r="L32" i="147" s="1"/>
  <c r="M22" i="147"/>
  <c r="N22" i="147"/>
  <c r="O22" i="147"/>
  <c r="P32" i="147" s="1"/>
  <c r="P22" i="147"/>
  <c r="Q32" i="147" s="1"/>
  <c r="Q22" i="147"/>
  <c r="R32" i="147" s="1"/>
  <c r="R22" i="147"/>
  <c r="S32" i="147" s="1"/>
  <c r="T22" i="147"/>
  <c r="U22" i="147"/>
  <c r="B23" i="147"/>
  <c r="C23" i="147"/>
  <c r="D23" i="147"/>
  <c r="E23" i="147"/>
  <c r="H23" i="147"/>
  <c r="I33" i="147" s="1"/>
  <c r="I23" i="147"/>
  <c r="J33" i="147" s="1"/>
  <c r="J23" i="147"/>
  <c r="K33" i="147" s="1"/>
  <c r="K23" i="147"/>
  <c r="L33" i="147" s="1"/>
  <c r="M23" i="147"/>
  <c r="N23" i="147"/>
  <c r="O23" i="147"/>
  <c r="P33" i="147" s="1"/>
  <c r="P23" i="147"/>
  <c r="Q33" i="147" s="1"/>
  <c r="Q23" i="147"/>
  <c r="R33" i="147" s="1"/>
  <c r="R23" i="147"/>
  <c r="S33" i="147" s="1"/>
  <c r="T23" i="147"/>
  <c r="U23" i="147"/>
  <c r="B24" i="147"/>
  <c r="C24" i="147"/>
  <c r="D24" i="147"/>
  <c r="E24" i="147"/>
  <c r="G24" i="147"/>
  <c r="H24" i="147"/>
  <c r="I24" i="147"/>
  <c r="J24" i="147"/>
  <c r="K24" i="147"/>
  <c r="M24" i="147"/>
  <c r="N24" i="147"/>
  <c r="O24" i="147"/>
  <c r="P24" i="147"/>
  <c r="Q24" i="147"/>
  <c r="R24" i="147"/>
  <c r="T24" i="147"/>
  <c r="U24" i="147"/>
  <c r="B25" i="147"/>
  <c r="C25" i="147"/>
  <c r="D25" i="147"/>
  <c r="E25" i="147"/>
  <c r="G25" i="147"/>
  <c r="H25" i="147"/>
  <c r="I25" i="147"/>
  <c r="J25" i="147"/>
  <c r="K25" i="147"/>
  <c r="M25" i="147"/>
  <c r="N25" i="147"/>
  <c r="O25" i="147"/>
  <c r="P25" i="147"/>
  <c r="Q25" i="147"/>
  <c r="R25" i="147"/>
  <c r="T25" i="147"/>
  <c r="U25" i="147"/>
  <c r="B26" i="147"/>
  <c r="C26" i="147"/>
  <c r="D26" i="147"/>
  <c r="E26" i="147"/>
  <c r="G26" i="147"/>
  <c r="H26" i="147"/>
  <c r="I26" i="147"/>
  <c r="J26" i="147"/>
  <c r="K26" i="147"/>
  <c r="M26" i="147"/>
  <c r="N26" i="147"/>
  <c r="O26" i="147"/>
  <c r="P26" i="147"/>
  <c r="Q26" i="147"/>
  <c r="R26" i="147"/>
  <c r="T26" i="147"/>
  <c r="U26" i="147"/>
  <c r="R24" i="128" l="1"/>
  <c r="H40" i="145"/>
  <c r="J40" i="145"/>
  <c r="G40" i="145"/>
  <c r="D40" i="145"/>
  <c r="G22" i="140" l="1"/>
  <c r="G22" i="139"/>
  <c r="G22" i="120"/>
  <c r="G20" i="140"/>
  <c r="G20" i="139"/>
  <c r="G20" i="120"/>
  <c r="G18" i="140"/>
  <c r="G18" i="139"/>
  <c r="G18" i="120"/>
  <c r="G16" i="140"/>
  <c r="G16" i="139"/>
  <c r="G16" i="120"/>
  <c r="G14" i="140"/>
  <c r="G14" i="139"/>
  <c r="G14" i="120"/>
  <c r="G12" i="140"/>
  <c r="G12" i="120"/>
  <c r="G11" i="107"/>
  <c r="G20" i="141" l="1"/>
  <c r="G12" i="141"/>
  <c r="G12" i="139"/>
  <c r="G18" i="141" l="1"/>
  <c r="G22" i="141"/>
  <c r="G14" i="141"/>
  <c r="G16" i="141"/>
  <c r="G17" i="116" l="1"/>
  <c r="G18" i="116"/>
  <c r="G19" i="116"/>
  <c r="G20" i="116"/>
  <c r="G21" i="116"/>
  <c r="G16" i="116"/>
  <c r="G22" i="116" l="1"/>
  <c r="K19" i="105" l="1"/>
  <c r="K26" i="105"/>
  <c r="K22" i="105"/>
  <c r="K18" i="105"/>
  <c r="G26" i="105"/>
  <c r="G22" i="105"/>
  <c r="G18" i="105"/>
  <c r="G17" i="105"/>
  <c r="C20" i="147" l="1"/>
  <c r="C30" i="147" s="1"/>
  <c r="D20" i="147"/>
  <c r="D30" i="147" s="1"/>
  <c r="E20" i="147"/>
  <c r="E30" i="147" s="1"/>
  <c r="B20" i="147"/>
  <c r="B30" i="147" s="1"/>
  <c r="H10" i="141" l="1"/>
  <c r="I10" i="141"/>
  <c r="J10" i="141"/>
  <c r="K10" i="141"/>
  <c r="H11" i="141"/>
  <c r="I11" i="141"/>
  <c r="J11" i="141"/>
  <c r="K11" i="141"/>
  <c r="H12" i="141"/>
  <c r="I12" i="141"/>
  <c r="J12" i="141"/>
  <c r="K12" i="141"/>
  <c r="H13" i="141"/>
  <c r="I13" i="141"/>
  <c r="J13" i="141"/>
  <c r="K13" i="141"/>
  <c r="H14" i="141"/>
  <c r="I14" i="141"/>
  <c r="J14" i="141"/>
  <c r="K14" i="141"/>
  <c r="H15" i="141"/>
  <c r="I15" i="141"/>
  <c r="J15" i="141"/>
  <c r="K15" i="141"/>
  <c r="H16" i="141"/>
  <c r="I16" i="141"/>
  <c r="J16" i="141"/>
  <c r="K16" i="141"/>
  <c r="H17" i="141"/>
  <c r="I17" i="141"/>
  <c r="J17" i="141"/>
  <c r="K17" i="141"/>
  <c r="H18" i="141"/>
  <c r="I18" i="141"/>
  <c r="J18" i="141"/>
  <c r="K18" i="141"/>
  <c r="H19" i="141"/>
  <c r="I19" i="141"/>
  <c r="J19" i="141"/>
  <c r="K19" i="141"/>
  <c r="H20" i="141"/>
  <c r="I20" i="141"/>
  <c r="J20" i="141"/>
  <c r="K20" i="141"/>
  <c r="H21" i="141"/>
  <c r="I21" i="141"/>
  <c r="J21" i="141"/>
  <c r="K21" i="141"/>
  <c r="H22" i="141"/>
  <c r="I22" i="141"/>
  <c r="J22" i="141"/>
  <c r="K22" i="141"/>
  <c r="H23" i="141"/>
  <c r="I23" i="141"/>
  <c r="J23" i="141"/>
  <c r="K23" i="141"/>
  <c r="H24" i="141"/>
  <c r="I24" i="141"/>
  <c r="J24" i="141"/>
  <c r="K24" i="141"/>
  <c r="H25" i="141"/>
  <c r="I25" i="141"/>
  <c r="J25" i="141"/>
  <c r="K25" i="141"/>
  <c r="H9" i="141"/>
  <c r="K9" i="141"/>
  <c r="J9" i="141"/>
  <c r="I9" i="141"/>
  <c r="L20" i="141" l="1"/>
  <c r="L18" i="141"/>
  <c r="L10" i="141"/>
  <c r="L15" i="141"/>
  <c r="L13" i="141"/>
  <c r="L25" i="141"/>
  <c r="L23" i="141"/>
  <c r="L21" i="141"/>
  <c r="L19" i="141"/>
  <c r="L16" i="141"/>
  <c r="L24" i="141"/>
  <c r="L17" i="141"/>
  <c r="L14" i="141"/>
  <c r="L12" i="141"/>
  <c r="L11" i="141"/>
  <c r="L22" i="141"/>
  <c r="L9" i="141"/>
  <c r="G7" i="105" l="1"/>
  <c r="D12" i="141" l="1"/>
  <c r="E12" i="141"/>
  <c r="D14" i="141"/>
  <c r="E14" i="141"/>
  <c r="D16" i="141"/>
  <c r="E16" i="141"/>
  <c r="D18" i="141"/>
  <c r="E18" i="141"/>
  <c r="D20" i="141"/>
  <c r="E20" i="141"/>
  <c r="D22" i="141"/>
  <c r="E22" i="141"/>
  <c r="D9" i="140"/>
  <c r="E9" i="140"/>
  <c r="D10" i="140"/>
  <c r="E10" i="140"/>
  <c r="D11" i="140"/>
  <c r="E11" i="140"/>
  <c r="D12" i="140"/>
  <c r="E12" i="140"/>
  <c r="D13" i="140"/>
  <c r="E13" i="140"/>
  <c r="D14" i="140"/>
  <c r="E14" i="140"/>
  <c r="D15" i="140"/>
  <c r="E15" i="140"/>
  <c r="D16" i="140"/>
  <c r="E16" i="140"/>
  <c r="D17" i="140"/>
  <c r="E17" i="140"/>
  <c r="D18" i="140"/>
  <c r="E18" i="140"/>
  <c r="D19" i="140"/>
  <c r="E19" i="140"/>
  <c r="D20" i="140"/>
  <c r="E20" i="140"/>
  <c r="D21" i="140"/>
  <c r="E21" i="140"/>
  <c r="D22" i="140"/>
  <c r="E22" i="140"/>
  <c r="C22" i="140"/>
  <c r="C21" i="140"/>
  <c r="C20" i="140"/>
  <c r="C19" i="140"/>
  <c r="C18" i="140"/>
  <c r="C17" i="140"/>
  <c r="C16" i="140"/>
  <c r="C15" i="140"/>
  <c r="C14" i="140"/>
  <c r="C13" i="140"/>
  <c r="C12" i="140"/>
  <c r="C11" i="140"/>
  <c r="C10" i="140"/>
  <c r="C9" i="140"/>
  <c r="D9" i="139"/>
  <c r="E9" i="139"/>
  <c r="D10" i="139"/>
  <c r="E10" i="139"/>
  <c r="D11" i="139"/>
  <c r="E11" i="139"/>
  <c r="D12" i="139"/>
  <c r="E12" i="139"/>
  <c r="D13" i="139"/>
  <c r="E13" i="139"/>
  <c r="D14" i="139"/>
  <c r="E14" i="139"/>
  <c r="D15" i="139"/>
  <c r="E15" i="139"/>
  <c r="D16" i="139"/>
  <c r="E16" i="139"/>
  <c r="D17" i="139"/>
  <c r="E17" i="139"/>
  <c r="D18" i="139"/>
  <c r="E18" i="139"/>
  <c r="D19" i="139"/>
  <c r="E19" i="139"/>
  <c r="D20" i="139"/>
  <c r="E20" i="139"/>
  <c r="D21" i="139"/>
  <c r="E21" i="139"/>
  <c r="D22" i="139"/>
  <c r="E22" i="139"/>
  <c r="C22" i="139"/>
  <c r="C21" i="139"/>
  <c r="C20" i="139"/>
  <c r="C19" i="139"/>
  <c r="C18" i="139"/>
  <c r="C17" i="139"/>
  <c r="C16" i="139"/>
  <c r="C15" i="139"/>
  <c r="C14" i="139"/>
  <c r="C13" i="139"/>
  <c r="C12" i="139"/>
  <c r="C11" i="139"/>
  <c r="C10" i="139"/>
  <c r="C9" i="139"/>
  <c r="D9" i="120"/>
  <c r="E9" i="120"/>
  <c r="D10" i="120"/>
  <c r="E10" i="120"/>
  <c r="D11" i="120"/>
  <c r="E11" i="120"/>
  <c r="D12" i="120"/>
  <c r="E12" i="120"/>
  <c r="D13" i="120"/>
  <c r="E13" i="120"/>
  <c r="D14" i="120"/>
  <c r="E14" i="120"/>
  <c r="D15" i="120"/>
  <c r="E15" i="120"/>
  <c r="D16" i="120"/>
  <c r="E16" i="120"/>
  <c r="D17" i="120"/>
  <c r="E17" i="120"/>
  <c r="D18" i="120"/>
  <c r="E18" i="120"/>
  <c r="D19" i="120"/>
  <c r="E19" i="120"/>
  <c r="D20" i="120"/>
  <c r="E20" i="120"/>
  <c r="D21" i="120"/>
  <c r="E21" i="120"/>
  <c r="D22" i="120"/>
  <c r="E22" i="120"/>
  <c r="C22" i="120"/>
  <c r="C21" i="120"/>
  <c r="C20" i="120"/>
  <c r="C19" i="120"/>
  <c r="C18" i="120"/>
  <c r="C17" i="120"/>
  <c r="C16" i="120"/>
  <c r="C15" i="120"/>
  <c r="C14" i="120"/>
  <c r="C13" i="120"/>
  <c r="C12" i="120"/>
  <c r="C11" i="120"/>
  <c r="C10" i="120"/>
  <c r="C9" i="120"/>
  <c r="C23" i="120" l="1"/>
  <c r="E23" i="120"/>
  <c r="D23" i="120"/>
  <c r="G45" i="105"/>
  <c r="K45" i="105"/>
  <c r="B38" i="43" l="1"/>
  <c r="B37" i="43"/>
  <c r="B36" i="43"/>
  <c r="B35" i="43"/>
  <c r="A38" i="43"/>
  <c r="A37" i="43"/>
  <c r="A36" i="43"/>
  <c r="A35" i="43"/>
  <c r="A8" i="43"/>
  <c r="A7" i="43"/>
  <c r="A6" i="43"/>
  <c r="A5" i="43"/>
  <c r="Q29" i="147" l="1"/>
  <c r="R29" i="147"/>
  <c r="P29" i="147"/>
  <c r="O31" i="147"/>
  <c r="O32" i="147"/>
  <c r="O33" i="147"/>
  <c r="O30" i="147"/>
  <c r="J29" i="147"/>
  <c r="I29" i="147"/>
  <c r="H31" i="147"/>
  <c r="H32" i="147"/>
  <c r="H33" i="147"/>
  <c r="H30" i="147"/>
  <c r="T20" i="147" l="1"/>
  <c r="M20" i="147"/>
  <c r="R20" i="147"/>
  <c r="S30" i="147" s="1"/>
  <c r="Q20" i="147"/>
  <c r="R30" i="147" s="1"/>
  <c r="P20" i="147"/>
  <c r="Q30" i="147" s="1"/>
  <c r="O20" i="147"/>
  <c r="P30" i="147" s="1"/>
  <c r="K20" i="147"/>
  <c r="L30" i="147" s="1"/>
  <c r="J20" i="147"/>
  <c r="K30" i="147" s="1"/>
  <c r="I20" i="147"/>
  <c r="J30" i="147" s="1"/>
  <c r="H20" i="147"/>
  <c r="I30" i="147" s="1"/>
  <c r="U20" i="147" l="1"/>
  <c r="B7" i="146" l="1"/>
  <c r="K7" i="146" s="1"/>
  <c r="H7" i="146" l="1"/>
  <c r="M7" i="146"/>
  <c r="I7" i="146"/>
  <c r="C7" i="146"/>
  <c r="E7" i="146"/>
  <c r="E42" i="145"/>
  <c r="G42" i="145" s="1"/>
  <c r="F49" i="145"/>
  <c r="J43" i="145"/>
  <c r="I43" i="145"/>
  <c r="I51" i="145"/>
  <c r="I42" i="145"/>
  <c r="I50" i="145"/>
  <c r="I41" i="145"/>
  <c r="H41" i="145"/>
  <c r="I49" i="145" s="1"/>
  <c r="G43" i="145"/>
  <c r="E43" i="145"/>
  <c r="F51" i="145" s="1"/>
  <c r="F42" i="145"/>
  <c r="D43" i="145"/>
  <c r="C41" i="145"/>
  <c r="C42" i="145"/>
  <c r="C43" i="145"/>
  <c r="B43" i="145"/>
  <c r="C51" i="145" s="1"/>
  <c r="C50" i="145"/>
  <c r="B41" i="145"/>
  <c r="C49" i="145" s="1"/>
  <c r="I40" i="145"/>
  <c r="F40" i="145"/>
  <c r="E40" i="145"/>
  <c r="C40" i="145"/>
  <c r="B40" i="145"/>
  <c r="H5" i="145"/>
  <c r="H45" i="145" s="1"/>
  <c r="E5" i="145"/>
  <c r="E45" i="145" s="1"/>
  <c r="B5" i="145"/>
  <c r="B45" i="145" s="1"/>
  <c r="D42" i="145" l="1"/>
  <c r="J42" i="145"/>
  <c r="D41" i="145"/>
  <c r="L7" i="146"/>
  <c r="F7" i="146"/>
  <c r="J7" i="146"/>
  <c r="F50" i="145"/>
  <c r="A58" i="113"/>
  <c r="A52" i="113"/>
  <c r="A46" i="113"/>
  <c r="A40" i="113"/>
  <c r="A27" i="113"/>
  <c r="A21" i="113"/>
  <c r="A15" i="113"/>
  <c r="A9" i="113"/>
  <c r="E36" i="113"/>
  <c r="I36" i="113" s="1"/>
  <c r="E5" i="113"/>
  <c r="I5" i="113" s="1"/>
  <c r="A58" i="112"/>
  <c r="A52" i="112"/>
  <c r="A46" i="112"/>
  <c r="A40" i="112"/>
  <c r="A27" i="112"/>
  <c r="A21" i="112"/>
  <c r="A15" i="112"/>
  <c r="A9" i="112"/>
  <c r="E36" i="112"/>
  <c r="I36" i="112" s="1"/>
  <c r="I5" i="112"/>
  <c r="E5" i="112"/>
  <c r="A58" i="111"/>
  <c r="A52" i="111"/>
  <c r="A46" i="111"/>
  <c r="A40" i="111"/>
  <c r="A27" i="111"/>
  <c r="A21" i="111"/>
  <c r="A15" i="111"/>
  <c r="A9" i="111"/>
  <c r="E36" i="111"/>
  <c r="I36" i="111" s="1"/>
  <c r="E5" i="111"/>
  <c r="I5" i="111" s="1"/>
  <c r="A58" i="110"/>
  <c r="A52" i="110"/>
  <c r="A46" i="110"/>
  <c r="A40" i="110"/>
  <c r="A27" i="110"/>
  <c r="A21" i="110"/>
  <c r="A15" i="110"/>
  <c r="A9" i="110"/>
  <c r="E36" i="110"/>
  <c r="I36" i="110" s="1"/>
  <c r="E5" i="110"/>
  <c r="I5" i="110" s="1"/>
  <c r="A58" i="109"/>
  <c r="A52" i="109"/>
  <c r="A46" i="109"/>
  <c r="A40" i="109"/>
  <c r="A27" i="109"/>
  <c r="A21" i="109"/>
  <c r="A15" i="109"/>
  <c r="A9" i="109"/>
  <c r="E36" i="109"/>
  <c r="I36" i="109" s="1"/>
  <c r="E5" i="109"/>
  <c r="I5" i="109" s="1"/>
  <c r="A58" i="108"/>
  <c r="A52" i="108"/>
  <c r="A46" i="108"/>
  <c r="A40" i="108"/>
  <c r="A27" i="108"/>
  <c r="A21" i="108"/>
  <c r="A15" i="108"/>
  <c r="A9" i="108"/>
  <c r="E36" i="108"/>
  <c r="I36" i="108" s="1"/>
  <c r="E5" i="108"/>
  <c r="I5" i="108" s="1"/>
  <c r="A27" i="107"/>
  <c r="A21" i="107"/>
  <c r="A15" i="107"/>
  <c r="A9" i="107"/>
  <c r="E36" i="107"/>
  <c r="I36" i="107" s="1"/>
  <c r="E5" i="107"/>
  <c r="I5" i="107" s="1"/>
  <c r="G6" i="105"/>
  <c r="K6" i="105" s="1"/>
  <c r="F6" i="105"/>
  <c r="J6" i="105" s="1"/>
  <c r="E6" i="105"/>
  <c r="I6" i="105" s="1"/>
  <c r="D6" i="105"/>
  <c r="H6" i="105" s="1"/>
  <c r="A30" i="116"/>
  <c r="A40" i="116" s="1"/>
  <c r="A23" i="116"/>
  <c r="A16" i="116"/>
  <c r="A9" i="116"/>
  <c r="E5" i="116"/>
  <c r="I5" i="116" s="1"/>
  <c r="E23" i="140"/>
  <c r="E25" i="140" s="1"/>
  <c r="D23" i="140"/>
  <c r="D25" i="140" s="1"/>
  <c r="C23" i="140"/>
  <c r="C25" i="140" s="1"/>
  <c r="E23" i="139"/>
  <c r="E25" i="139" s="1"/>
  <c r="D23" i="139"/>
  <c r="D25" i="139" s="1"/>
  <c r="C23" i="139"/>
  <c r="C25" i="139" s="1"/>
  <c r="F9" i="140" l="1"/>
  <c r="F11" i="140"/>
  <c r="F16" i="140"/>
  <c r="F21" i="140"/>
  <c r="F12" i="140"/>
  <c r="F17" i="140"/>
  <c r="F15" i="140"/>
  <c r="F20" i="140"/>
  <c r="F13" i="140"/>
  <c r="F19" i="140"/>
  <c r="F12" i="139"/>
  <c r="F13" i="139"/>
  <c r="F21" i="139"/>
  <c r="F11" i="139"/>
  <c r="F15" i="139"/>
  <c r="F19" i="139"/>
  <c r="F16" i="139"/>
  <c r="F20" i="139"/>
  <c r="F9" i="139"/>
  <c r="F17" i="139"/>
  <c r="F10" i="139"/>
  <c r="F14" i="139"/>
  <c r="F18" i="139"/>
  <c r="F10" i="140"/>
  <c r="F14" i="140"/>
  <c r="F18" i="140"/>
  <c r="F22" i="140"/>
  <c r="F22" i="139"/>
  <c r="G40" i="116"/>
  <c r="J44" i="116"/>
  <c r="I44" i="116"/>
  <c r="H47" i="116"/>
  <c r="H46" i="116"/>
  <c r="H45" i="116"/>
  <c r="D44" i="116"/>
  <c r="C44" i="116"/>
  <c r="B47" i="116"/>
  <c r="B46" i="116"/>
  <c r="B45" i="116"/>
  <c r="D35" i="133"/>
  <c r="D36" i="133"/>
  <c r="D37" i="133"/>
  <c r="F33" i="133"/>
  <c r="G33" i="133"/>
  <c r="H33" i="133"/>
  <c r="E33" i="133"/>
  <c r="D34" i="133"/>
  <c r="C21" i="133"/>
  <c r="F36" i="133" s="1"/>
  <c r="K24" i="133"/>
  <c r="K20" i="133"/>
  <c r="F20" i="133"/>
  <c r="F24" i="133"/>
  <c r="J25" i="133"/>
  <c r="I25" i="133"/>
  <c r="H25" i="133"/>
  <c r="G25" i="133"/>
  <c r="E25" i="133"/>
  <c r="D25" i="133"/>
  <c r="C25" i="133"/>
  <c r="B25" i="133"/>
  <c r="J24" i="133"/>
  <c r="I24" i="133"/>
  <c r="H24" i="133"/>
  <c r="G24" i="133"/>
  <c r="E24" i="133"/>
  <c r="D24" i="133"/>
  <c r="C24" i="133"/>
  <c r="B24" i="133"/>
  <c r="J23" i="133"/>
  <c r="I23" i="133"/>
  <c r="H23" i="133"/>
  <c r="G23" i="133"/>
  <c r="E23" i="133"/>
  <c r="D23" i="133"/>
  <c r="C23" i="133"/>
  <c r="B23" i="133"/>
  <c r="K22" i="133"/>
  <c r="J22" i="133"/>
  <c r="I22" i="133"/>
  <c r="H22" i="133"/>
  <c r="G22" i="133"/>
  <c r="E22" i="133"/>
  <c r="H37" i="133" s="1"/>
  <c r="D22" i="133"/>
  <c r="G37" i="133" s="1"/>
  <c r="C22" i="133"/>
  <c r="F37" i="133" s="1"/>
  <c r="B22" i="133"/>
  <c r="E37" i="133" s="1"/>
  <c r="J21" i="133"/>
  <c r="I21" i="133"/>
  <c r="H21" i="133"/>
  <c r="G21" i="133"/>
  <c r="E21" i="133"/>
  <c r="H36" i="133" s="1"/>
  <c r="D21" i="133"/>
  <c r="G36" i="133" s="1"/>
  <c r="B21" i="133"/>
  <c r="E36" i="133" s="1"/>
  <c r="J20" i="133"/>
  <c r="I20" i="133"/>
  <c r="H20" i="133"/>
  <c r="G20" i="133"/>
  <c r="E20" i="133"/>
  <c r="H35" i="133" s="1"/>
  <c r="D20" i="133"/>
  <c r="G35" i="133" s="1"/>
  <c r="C20" i="133"/>
  <c r="F35" i="133" s="1"/>
  <c r="B20" i="133"/>
  <c r="E35" i="133" s="1"/>
  <c r="J19" i="133"/>
  <c r="I19" i="133"/>
  <c r="H19" i="133"/>
  <c r="G19" i="133"/>
  <c r="E19" i="133"/>
  <c r="H34" i="133" s="1"/>
  <c r="D19" i="133"/>
  <c r="G34" i="133" s="1"/>
  <c r="C19" i="133"/>
  <c r="F34" i="133" s="1"/>
  <c r="B19" i="133"/>
  <c r="E34" i="133" s="1"/>
  <c r="Q19" i="129"/>
  <c r="O19" i="129"/>
  <c r="N19" i="129"/>
  <c r="M19" i="129"/>
  <c r="L19" i="129"/>
  <c r="K19" i="129"/>
  <c r="J19" i="129"/>
  <c r="I19" i="129"/>
  <c r="H19" i="129"/>
  <c r="G19" i="129"/>
  <c r="F19" i="129"/>
  <c r="E19" i="129"/>
  <c r="D19" i="129"/>
  <c r="C19" i="129"/>
  <c r="B19" i="129"/>
  <c r="F22" i="133" l="1"/>
  <c r="F23" i="139"/>
  <c r="F23" i="140"/>
  <c r="K25" i="133"/>
  <c r="P19" i="129"/>
  <c r="R19" i="129"/>
  <c r="K23" i="133"/>
  <c r="K21" i="133"/>
  <c r="K19" i="133"/>
  <c r="F21" i="133"/>
  <c r="F25" i="133"/>
  <c r="F19" i="133"/>
  <c r="F23" i="133"/>
  <c r="B19" i="128"/>
  <c r="R19" i="128"/>
  <c r="Q19" i="128"/>
  <c r="P19" i="128"/>
  <c r="O19" i="128"/>
  <c r="N19" i="128"/>
  <c r="M19" i="128"/>
  <c r="L19" i="128"/>
  <c r="K19" i="128"/>
  <c r="J19" i="128"/>
  <c r="I19" i="128"/>
  <c r="H19" i="128"/>
  <c r="G19" i="128"/>
  <c r="F19" i="128"/>
  <c r="E19" i="128"/>
  <c r="D19" i="128"/>
  <c r="C19" i="128"/>
  <c r="C26" i="122" l="1"/>
  <c r="C25" i="122"/>
  <c r="C24" i="122"/>
  <c r="C23" i="122"/>
  <c r="C22" i="122"/>
  <c r="C20" i="122"/>
  <c r="S26" i="122"/>
  <c r="R26" i="122"/>
  <c r="Q26" i="122"/>
  <c r="N26" i="122"/>
  <c r="M26" i="122"/>
  <c r="L26" i="122"/>
  <c r="K26" i="122"/>
  <c r="S25" i="122"/>
  <c r="R25" i="122"/>
  <c r="Q25" i="122"/>
  <c r="P25" i="122"/>
  <c r="N25" i="122"/>
  <c r="M25" i="122"/>
  <c r="L25" i="122"/>
  <c r="K25" i="122"/>
  <c r="S24" i="122"/>
  <c r="R24" i="122"/>
  <c r="Q24" i="122"/>
  <c r="N24" i="122"/>
  <c r="M24" i="122"/>
  <c r="L24" i="122"/>
  <c r="K24" i="122"/>
  <c r="R23" i="122"/>
  <c r="Q23" i="122"/>
  <c r="N23" i="122"/>
  <c r="M23" i="122"/>
  <c r="L23" i="122"/>
  <c r="K23" i="122"/>
  <c r="S22" i="122"/>
  <c r="R22" i="122"/>
  <c r="Q22" i="122"/>
  <c r="N22" i="122"/>
  <c r="M22" i="122"/>
  <c r="L22" i="122"/>
  <c r="K22" i="122"/>
  <c r="S21" i="122"/>
  <c r="R21" i="122"/>
  <c r="Q21" i="122"/>
  <c r="P21" i="122"/>
  <c r="N21" i="122"/>
  <c r="M21" i="122"/>
  <c r="L21" i="122"/>
  <c r="K21" i="122"/>
  <c r="S20" i="122"/>
  <c r="R20" i="122"/>
  <c r="Q20" i="122"/>
  <c r="N20" i="122"/>
  <c r="M20" i="122"/>
  <c r="L20" i="122"/>
  <c r="K20" i="122"/>
  <c r="P23" i="122"/>
  <c r="O23" i="122"/>
  <c r="P22" i="122"/>
  <c r="O22" i="122"/>
  <c r="O25" i="122"/>
  <c r="O21" i="122"/>
  <c r="P26" i="122"/>
  <c r="O26" i="122"/>
  <c r="P24" i="122"/>
  <c r="O24" i="122"/>
  <c r="J26" i="122"/>
  <c r="I26" i="122"/>
  <c r="H26" i="122"/>
  <c r="E26" i="122"/>
  <c r="D26" i="122"/>
  <c r="B26" i="122"/>
  <c r="J25" i="122"/>
  <c r="I25" i="122"/>
  <c r="H25" i="122"/>
  <c r="E25" i="122"/>
  <c r="D25" i="122"/>
  <c r="B25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H22" i="122"/>
  <c r="E22" i="122"/>
  <c r="D22" i="122"/>
  <c r="J21" i="122"/>
  <c r="I21" i="122"/>
  <c r="H21" i="122"/>
  <c r="E21" i="122"/>
  <c r="D21" i="122"/>
  <c r="B21" i="122"/>
  <c r="J20" i="122"/>
  <c r="I20" i="122"/>
  <c r="H20" i="122"/>
  <c r="E20" i="122"/>
  <c r="D20" i="122"/>
  <c r="G23" i="122"/>
  <c r="G22" i="122"/>
  <c r="G21" i="122"/>
  <c r="G26" i="122"/>
  <c r="F13" i="126" l="1"/>
  <c r="O20" i="122"/>
  <c r="P20" i="122"/>
  <c r="F26" i="122"/>
  <c r="G20" i="122"/>
  <c r="G24" i="122"/>
  <c r="F21" i="122"/>
  <c r="F23" i="122"/>
  <c r="F25" i="122"/>
  <c r="G25" i="122"/>
  <c r="F20" i="122"/>
  <c r="F22" i="122"/>
  <c r="F24" i="122"/>
  <c r="C25" i="120" l="1"/>
  <c r="D25" i="120"/>
  <c r="F12" i="120" l="1"/>
  <c r="F9" i="120"/>
  <c r="F15" i="120"/>
  <c r="F22" i="120"/>
  <c r="F21" i="120"/>
  <c r="F14" i="120"/>
  <c r="F19" i="120"/>
  <c r="F11" i="120"/>
  <c r="E25" i="120"/>
  <c r="F17" i="120"/>
  <c r="F10" i="120"/>
  <c r="F18" i="120"/>
  <c r="F13" i="120"/>
  <c r="F20" i="120"/>
  <c r="F16" i="120"/>
  <c r="F23" i="120" l="1"/>
  <c r="K52" i="105"/>
  <c r="E31" i="116"/>
  <c r="F35" i="116" l="1"/>
  <c r="E24" i="141" s="1"/>
  <c r="E35" i="116"/>
  <c r="D24" i="141" s="1"/>
  <c r="F31" i="116"/>
  <c r="E32" i="116"/>
  <c r="F32" i="116"/>
  <c r="F33" i="116"/>
  <c r="F30" i="116"/>
  <c r="D31" i="116"/>
  <c r="D32" i="116"/>
  <c r="D33" i="116"/>
  <c r="D30" i="116"/>
  <c r="E30" i="116"/>
  <c r="H28" i="116"/>
  <c r="G24" i="140" s="1"/>
  <c r="D47" i="116"/>
  <c r="H26" i="116"/>
  <c r="H25" i="116"/>
  <c r="H24" i="116"/>
  <c r="H23" i="116"/>
  <c r="H21" i="116"/>
  <c r="G24" i="139" s="1"/>
  <c r="D46" i="116"/>
  <c r="H19" i="116"/>
  <c r="H18" i="116"/>
  <c r="H17" i="116"/>
  <c r="H16" i="116"/>
  <c r="H10" i="116"/>
  <c r="H11" i="116"/>
  <c r="H12" i="116"/>
  <c r="G24" i="120"/>
  <c r="H9" i="116"/>
  <c r="E36" i="116" l="1"/>
  <c r="D36" i="116"/>
  <c r="F36" i="116"/>
  <c r="H35" i="116"/>
  <c r="G24" i="141" s="1"/>
  <c r="H31" i="116"/>
  <c r="H33" i="116"/>
  <c r="H22" i="116"/>
  <c r="G13" i="161" s="1"/>
  <c r="C46" i="116"/>
  <c r="H32" i="116"/>
  <c r="H30" i="116"/>
  <c r="G25" i="139" l="1"/>
  <c r="G24" i="116"/>
  <c r="G28" i="116"/>
  <c r="G25" i="116"/>
  <c r="G23" i="116"/>
  <c r="G26" i="116"/>
  <c r="G27" i="116"/>
  <c r="D45" i="116"/>
  <c r="D48" i="116" s="1"/>
  <c r="J45" i="116"/>
  <c r="J46" i="116"/>
  <c r="J47" i="116"/>
  <c r="H29" i="116"/>
  <c r="G13" i="162" s="1"/>
  <c r="C47" i="116"/>
  <c r="C45" i="116"/>
  <c r="H15" i="116"/>
  <c r="G13" i="126" s="1"/>
  <c r="G29" i="116" l="1"/>
  <c r="G25" i="120"/>
  <c r="G25" i="140"/>
  <c r="C48" i="116"/>
  <c r="I45" i="116"/>
  <c r="G31" i="116"/>
  <c r="G33" i="116"/>
  <c r="G35" i="116"/>
  <c r="G30" i="116"/>
  <c r="G32" i="116"/>
  <c r="G34" i="116"/>
  <c r="J48" i="116"/>
  <c r="H36" i="116"/>
  <c r="G13" i="163" s="1"/>
  <c r="I47" i="116"/>
  <c r="I46" i="116"/>
  <c r="G36" i="116" l="1"/>
  <c r="G25" i="141"/>
  <c r="I48" i="116"/>
  <c r="G17" i="140"/>
  <c r="G17" i="139"/>
  <c r="G17" i="120"/>
  <c r="G15" i="140"/>
  <c r="G15" i="139"/>
  <c r="G15" i="120"/>
  <c r="E28" i="107"/>
  <c r="F28" i="107"/>
  <c r="E29" i="107"/>
  <c r="F29" i="107"/>
  <c r="E30" i="107"/>
  <c r="F30" i="107"/>
  <c r="F27" i="107"/>
  <c r="E27" i="107"/>
  <c r="D28" i="107"/>
  <c r="D29" i="107"/>
  <c r="K28" i="105"/>
  <c r="G28" i="105"/>
  <c r="F32" i="107" l="1"/>
  <c r="D32" i="107"/>
  <c r="C9" i="141" s="1"/>
  <c r="E32" i="107"/>
  <c r="C17" i="141"/>
  <c r="E17" i="141"/>
  <c r="D11" i="141"/>
  <c r="C10" i="141"/>
  <c r="C19" i="141"/>
  <c r="C15" i="141"/>
  <c r="E15" i="141"/>
  <c r="E21" i="141"/>
  <c r="C20" i="141"/>
  <c r="E19" i="141"/>
  <c r="C18" i="141"/>
  <c r="C16" i="141"/>
  <c r="C14" i="141"/>
  <c r="E13" i="141"/>
  <c r="C13" i="141"/>
  <c r="G13" i="141"/>
  <c r="D13" i="141"/>
  <c r="C12" i="141"/>
  <c r="E11" i="141"/>
  <c r="C11" i="141"/>
  <c r="E10" i="141"/>
  <c r="G10" i="140"/>
  <c r="C21" i="141"/>
  <c r="C22" i="141"/>
  <c r="G21" i="120"/>
  <c r="G21" i="139"/>
  <c r="G21" i="140"/>
  <c r="D21" i="141"/>
  <c r="G19" i="120"/>
  <c r="G19" i="139"/>
  <c r="G19" i="140"/>
  <c r="G13" i="120"/>
  <c r="G13" i="139"/>
  <c r="G13" i="140"/>
  <c r="G11" i="120"/>
  <c r="G11" i="139"/>
  <c r="G11" i="140"/>
  <c r="E9" i="141"/>
  <c r="G10" i="139"/>
  <c r="G10" i="120"/>
  <c r="H18" i="107"/>
  <c r="G16" i="107"/>
  <c r="H12" i="107"/>
  <c r="H24" i="107"/>
  <c r="G22" i="107"/>
  <c r="G10" i="107"/>
  <c r="G21" i="107"/>
  <c r="H27" i="107"/>
  <c r="H11" i="107"/>
  <c r="H17" i="107"/>
  <c r="H23" i="107"/>
  <c r="H26" i="107"/>
  <c r="G9" i="140" s="1"/>
  <c r="H28" i="107"/>
  <c r="H10" i="107"/>
  <c r="G12" i="107"/>
  <c r="G9" i="120"/>
  <c r="H16" i="107"/>
  <c r="H20" i="107"/>
  <c r="G9" i="139" s="1"/>
  <c r="H22" i="107"/>
  <c r="G24" i="107"/>
  <c r="H29" i="107"/>
  <c r="H15" i="107"/>
  <c r="G17" i="107"/>
  <c r="H21" i="107"/>
  <c r="G23" i="107"/>
  <c r="H30" i="107"/>
  <c r="G48" i="105"/>
  <c r="K10" i="105"/>
  <c r="K11" i="105"/>
  <c r="K13" i="105"/>
  <c r="K14" i="105"/>
  <c r="K16" i="105"/>
  <c r="K17" i="105"/>
  <c r="K20" i="105"/>
  <c r="K21" i="105"/>
  <c r="K24" i="105"/>
  <c r="K25" i="105"/>
  <c r="K29" i="105"/>
  <c r="K30" i="105"/>
  <c r="K32" i="105"/>
  <c r="K33" i="105"/>
  <c r="K35" i="105"/>
  <c r="K36" i="105"/>
  <c r="K38" i="105"/>
  <c r="K39" i="105"/>
  <c r="K41" i="105"/>
  <c r="K42" i="105"/>
  <c r="K44" i="105"/>
  <c r="K46" i="105"/>
  <c r="K47" i="105"/>
  <c r="K8" i="105"/>
  <c r="K7" i="105"/>
  <c r="G16" i="105"/>
  <c r="G20" i="105"/>
  <c r="G21" i="105"/>
  <c r="G24" i="105"/>
  <c r="G25" i="105"/>
  <c r="G29" i="105"/>
  <c r="G30" i="105"/>
  <c r="G32" i="105"/>
  <c r="G33" i="105"/>
  <c r="G35" i="105"/>
  <c r="G36" i="105"/>
  <c r="G38" i="105"/>
  <c r="G39" i="105"/>
  <c r="G41" i="105"/>
  <c r="G42" i="105"/>
  <c r="G44" i="105"/>
  <c r="G46" i="105"/>
  <c r="G47" i="105"/>
  <c r="G52" i="105"/>
  <c r="G14" i="105"/>
  <c r="G13" i="105"/>
  <c r="G11" i="105"/>
  <c r="G10" i="105"/>
  <c r="G8" i="105"/>
  <c r="G26" i="107" l="1"/>
  <c r="G14" i="107"/>
  <c r="G20" i="107"/>
  <c r="H32" i="107"/>
  <c r="G9" i="141" s="1"/>
  <c r="G31" i="107"/>
  <c r="D9" i="141"/>
  <c r="G11" i="141"/>
  <c r="G10" i="141"/>
  <c r="G19" i="141"/>
  <c r="D19" i="141"/>
  <c r="G17" i="141"/>
  <c r="D17" i="141"/>
  <c r="C23" i="141"/>
  <c r="C25" i="141" s="1"/>
  <c r="G15" i="141"/>
  <c r="D15" i="141"/>
  <c r="E23" i="141"/>
  <c r="F10" i="141" s="1"/>
  <c r="D10" i="141"/>
  <c r="K48" i="105"/>
  <c r="K40" i="105"/>
  <c r="K12" i="105"/>
  <c r="K15" i="105"/>
  <c r="G23" i="105"/>
  <c r="G27" i="105"/>
  <c r="G31" i="105"/>
  <c r="G40" i="105"/>
  <c r="G43" i="105"/>
  <c r="G34" i="105"/>
  <c r="G21" i="141"/>
  <c r="G28" i="107"/>
  <c r="G30" i="107"/>
  <c r="G29" i="107"/>
  <c r="G27" i="107"/>
  <c r="K9" i="105"/>
  <c r="K27" i="105"/>
  <c r="K34" i="105"/>
  <c r="G15" i="105"/>
  <c r="K23" i="105"/>
  <c r="K43" i="105"/>
  <c r="G12" i="105"/>
  <c r="K31" i="105"/>
  <c r="G37" i="105"/>
  <c r="K37" i="105"/>
  <c r="G9" i="105"/>
  <c r="G32" i="107" l="1"/>
  <c r="D23" i="141"/>
  <c r="D25" i="141" s="1"/>
  <c r="F19" i="141"/>
  <c r="F9" i="141"/>
  <c r="F20" i="141"/>
  <c r="F15" i="141"/>
  <c r="F16" i="141"/>
  <c r="F14" i="141"/>
  <c r="F17" i="141"/>
  <c r="F13" i="141"/>
  <c r="F12" i="141"/>
  <c r="F18" i="141"/>
  <c r="F11" i="141"/>
  <c r="F21" i="141"/>
  <c r="F22" i="141"/>
  <c r="E25" i="141"/>
  <c r="F23" i="141" l="1"/>
</calcChain>
</file>

<file path=xl/sharedStrings.xml><?xml version="1.0" encoding="utf-8"?>
<sst xmlns="http://schemas.openxmlformats.org/spreadsheetml/2006/main" count="1647" uniqueCount="348">
  <si>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</si>
  <si>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</si>
  <si>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</si>
  <si>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</si>
  <si>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</si>
  <si>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</si>
  <si>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</si>
  <si>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</si>
  <si>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</si>
  <si>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</si>
  <si>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Pražská plynárenská Distribuce, a.s.</t>
  </si>
  <si>
    <t>°C</t>
  </si>
  <si>
    <t>GWh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</si>
  <si>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</si>
  <si>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</si>
  <si>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</si>
  <si>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</si>
  <si>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</si>
  <si>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</si>
  <si>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</si>
  <si>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</si>
  <si>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</si>
  <si>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</si>
  <si>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</si>
  <si>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</si>
  <si>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</si>
  <si>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</si>
  <si>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</si>
  <si>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</si>
  <si>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</si>
  <si>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</si>
  <si>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</si>
  <si>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</si>
  <si>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</si>
  <si>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</si>
  <si>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</si>
  <si>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</si>
  <si>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a</t>
  </si>
  <si>
    <t>průměr</t>
  </si>
  <si>
    <t>spotřeba plynu</t>
  </si>
  <si>
    <t>PP Distribuce</t>
  </si>
  <si>
    <t>E.ON Distribuce</t>
  </si>
  <si>
    <t>Spotřeba plynu 
v ČR</t>
  </si>
  <si>
    <t>Spotřeba plynu v ČR</t>
  </si>
  <si>
    <t>E.ON Distribuce, a.s.</t>
  </si>
  <si>
    <t>kategorie</t>
  </si>
  <si>
    <t>průměrná teplota</t>
  </si>
  <si>
    <t>plynárenské společnosti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</si>
  <si>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</si>
  <si>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</si>
  <si>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</si>
  <si>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</si>
  <si>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</si>
  <si>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</si>
  <si>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</si>
  <si>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</si>
  <si>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</si>
  <si>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</si>
  <si>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</si>
  <si>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</si>
  <si>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</si>
  <si>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</si>
  <si>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</si>
  <si>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</si>
  <si>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</si>
  <si>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</si>
  <si>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%</t>
  </si>
  <si>
    <t>ERÚ</t>
  </si>
  <si>
    <t>Energetický regulační úřad</t>
  </si>
  <si>
    <t>OTE</t>
  </si>
  <si>
    <t>Společnost OTE, a.s. (operátor trhu)</t>
  </si>
  <si>
    <t>maximum</t>
  </si>
  <si>
    <t>minimum</t>
  </si>
  <si>
    <t>VP</t>
  </si>
  <si>
    <t>Výroba plynu</t>
  </si>
  <si>
    <t>DS</t>
  </si>
  <si>
    <t>Distribuční soustava</t>
  </si>
  <si>
    <t>KS</t>
  </si>
  <si>
    <t>Kompresní stanice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</si>
  <si>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</si>
  <si>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</si>
  <si>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</si>
  <si>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</si>
  <si>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</si>
  <si>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</si>
  <si>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</si>
  <si>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</si>
  <si>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připojena k RDS</t>
  </si>
  <si>
    <t>připojena k LDS</t>
  </si>
  <si>
    <t>ostatní plyn</t>
  </si>
  <si>
    <t>celkem ČR</t>
  </si>
  <si>
    <t>Tok plynu do/z
 plynárenské soustavy ČR</t>
  </si>
  <si>
    <t>Vlastní spotřeba výrobců plynu</t>
  </si>
  <si>
    <t>VS</t>
  </si>
  <si>
    <t>Ostatní společnosti</t>
  </si>
  <si>
    <t>Tok plynu ze/do zásobníků plynu, 
které náleží do plynárenské soustavy ČR</t>
  </si>
  <si>
    <t>Denní průběh spotřeb zemního plynu v ČR</t>
  </si>
  <si>
    <t>Bilance plynárenské soustavy ČR v průběhu roku</t>
  </si>
  <si>
    <t>str. 2</t>
  </si>
  <si>
    <t>str. 3</t>
  </si>
  <si>
    <t>str. 4</t>
  </si>
  <si>
    <t>str. 5</t>
  </si>
  <si>
    <t>str. 6</t>
  </si>
  <si>
    <t>str. 7</t>
  </si>
  <si>
    <t>str. 9</t>
  </si>
  <si>
    <t>str. 10</t>
  </si>
  <si>
    <t>str. 11</t>
  </si>
  <si>
    <t>Podíl</t>
  </si>
  <si>
    <t>meziroční změna spotřeby
%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</si>
  <si>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</si>
  <si>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</si>
  <si>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</si>
  <si>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</si>
  <si>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</si>
  <si>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</si>
  <si>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</si>
  <si>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</si>
  <si>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</si>
  <si>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</si>
  <si>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</si>
  <si>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</si>
  <si>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</si>
  <si>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</si>
  <si>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Tok plynu ze 
zásobníku plynu, které náleží do plynárenské soustavy ČR</t>
  </si>
  <si>
    <t>Tok plynu do 
zásobníku plynu, které náleží do plynárenské soustavy ČR</t>
  </si>
  <si>
    <t>Tok plynu v 
regionální distribuční soustavě
(RDS)</t>
  </si>
  <si>
    <t>Ostatní plyn (zahrnuje vlastní spotřebu, ztráty a změnu akumulace)</t>
  </si>
  <si>
    <t>Spotřeba zákazníků
připojených k 
RDS a LDS</t>
  </si>
  <si>
    <t>www.eru.cz</t>
  </si>
  <si>
    <t>I. čtvrtletí</t>
  </si>
  <si>
    <t>Tok plynu do/z plynárenské soustavy ČR</t>
  </si>
  <si>
    <t>Čtvrtletní bilance plynárenské soustavy ČR</t>
  </si>
  <si>
    <t>MND GS</t>
  </si>
  <si>
    <t>Tok plynu ze/do zásobníků plynu, které náleží do plynárenské soustavy ČR</t>
  </si>
  <si>
    <t>Výroba plynu 
v ČR</t>
  </si>
  <si>
    <t>saldo 
do/z ČR</t>
  </si>
  <si>
    <t>saldo 
ze/do ZP</t>
  </si>
  <si>
    <t>spotřeba 
v RDS</t>
  </si>
  <si>
    <t>spotřeba v LDS, která není v RDS</t>
  </si>
  <si>
    <t>stav zásob v ZP celkem</t>
  </si>
  <si>
    <t>období</t>
  </si>
  <si>
    <r>
      <t>tis. m</t>
    </r>
    <r>
      <rPr>
        <vertAlign val="superscript"/>
        <sz val="8"/>
        <color theme="1" tint="0.499984740745262"/>
        <rFont val="Arial Narrow"/>
        <family val="2"/>
        <charset val="238"/>
      </rPr>
      <t>3</t>
    </r>
  </si>
  <si>
    <t>rok</t>
  </si>
  <si>
    <t>teplota ovzduší</t>
  </si>
  <si>
    <t>počet 
zákazníků</t>
  </si>
  <si>
    <t xml:space="preserve">                           kraje</t>
  </si>
  <si>
    <r>
      <t>podíl</t>
    </r>
    <r>
      <rPr>
        <vertAlign val="superscript"/>
        <sz val="8"/>
        <rFont val="Arial Narrow"/>
        <family val="2"/>
        <charset val="238"/>
      </rPr>
      <t>1)</t>
    </r>
  </si>
  <si>
    <r>
      <t>normál</t>
    </r>
    <r>
      <rPr>
        <vertAlign val="superscript"/>
        <sz val="8"/>
        <color theme="1"/>
        <rFont val="Arial Narrow"/>
        <family val="2"/>
        <charset val="238"/>
      </rPr>
      <t>2)</t>
    </r>
  </si>
  <si>
    <r>
      <t>odchylka</t>
    </r>
    <r>
      <rPr>
        <vertAlign val="superscript"/>
        <sz val="8"/>
        <color theme="1"/>
        <rFont val="Arial Narrow"/>
        <family val="2"/>
        <charset val="238"/>
      </rPr>
      <t>3)</t>
    </r>
  </si>
  <si>
    <r>
      <rPr>
        <vertAlign val="superscript"/>
        <sz val="8"/>
        <rFont val="Arial Narrow"/>
        <family val="2"/>
        <charset val="238"/>
      </rPr>
      <t>2)</t>
    </r>
    <r>
      <rPr>
        <sz val="8"/>
        <rFont val="Arial Narrow"/>
        <family val="2"/>
        <charset val="238"/>
      </rPr>
      <t xml:space="preserve"> dlouhodobý teplotní normál</t>
    </r>
  </si>
  <si>
    <t>Spotřeba zemního plynu a teplota ovzduší podle krajů v ČR</t>
  </si>
  <si>
    <t>Celkem v ČR</t>
  </si>
  <si>
    <t>II. čtvrtletí</t>
  </si>
  <si>
    <t>IV. čtvrtletí</t>
  </si>
  <si>
    <t>I. pololetí</t>
  </si>
  <si>
    <t>II. pololetí</t>
  </si>
  <si>
    <r>
      <t xml:space="preserve">Výroba plynu
 v ČR
</t>
    </r>
    <r>
      <rPr>
        <sz val="8"/>
        <color theme="1" tint="0.499984740745262"/>
        <rFont val="Arial Narrow"/>
        <family val="2"/>
        <charset val="238"/>
      </rPr>
      <t>(celkem 
včetně VS)</t>
    </r>
  </si>
  <si>
    <t>Spotřeba zemního plynu a teplota ovzduší podle plynárenských soustav v ČR</t>
  </si>
  <si>
    <t xml:space="preserve">    Průměrná teplota ovzduší podle plynárenských společností (°C)</t>
  </si>
  <si>
    <t>Spotřeba zemního plynu podle plynárenských soustav v ČR v průběhu roku</t>
  </si>
  <si>
    <t>Spotřeba plynu</t>
  </si>
  <si>
    <t>Podíl jednotlivých měsíců na celkové spotřebě plynu</t>
  </si>
  <si>
    <t xml:space="preserve">Vlastní spotřeba (VS)
 výrobců plynu </t>
  </si>
  <si>
    <t>Tok plynu z 
plynárenské soustavy 
ČR přes HPS</t>
  </si>
  <si>
    <t>Tok plynu do 
plynárenské soustavy 
ČR přes HPS</t>
  </si>
  <si>
    <t xml:space="preserve">        Spotřeba plynu podle krajů (MWh)</t>
  </si>
  <si>
    <t xml:space="preserve">       Průměrná teplota ovzduší podle krajů (°C)</t>
  </si>
  <si>
    <t>Spotřeba zemního plynu podle kategorií zákazníků v ČR</t>
  </si>
  <si>
    <r>
      <t xml:space="preserve">      Spotřeba plynu podle plynárenských společností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</si>
  <si>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den</t>
  </si>
  <si>
    <t>Maximum</t>
  </si>
  <si>
    <t>Minimum</t>
  </si>
  <si>
    <t>Průměr</t>
  </si>
  <si>
    <t>maximum při teplotě</t>
  </si>
  <si>
    <t>minimum při teplotě</t>
  </si>
  <si>
    <t>denní průměr</t>
  </si>
  <si>
    <t>meziroční změna</t>
  </si>
  <si>
    <t>normál</t>
  </si>
  <si>
    <t>odchylka</t>
  </si>
  <si>
    <r>
      <rPr>
        <sz val="10"/>
        <rFont val="Arial Narrow"/>
        <family val="2"/>
        <charset val="238"/>
      </rPr>
      <t>skutečná</t>
    </r>
    <r>
      <rPr>
        <sz val="8"/>
        <rFont val="Arial Narrow"/>
        <family val="2"/>
        <charset val="238"/>
      </rPr>
      <t xml:space="preserve"> 
spotřeba plynu 
v ČR</t>
    </r>
  </si>
  <si>
    <r>
      <rPr>
        <sz val="10"/>
        <rFont val="Arial Narrow"/>
        <family val="2"/>
        <charset val="238"/>
      </rPr>
      <t xml:space="preserve">přepočtená </t>
    </r>
    <r>
      <rPr>
        <sz val="8"/>
        <rFont val="Arial Narrow"/>
        <family val="2"/>
        <charset val="238"/>
      </rPr>
      <t xml:space="preserve">
spotřeba plynu 
v ČR</t>
    </r>
  </si>
  <si>
    <t>prognóza spotřeby plynu *</t>
  </si>
  <si>
    <r>
      <rPr>
        <sz val="10"/>
        <rFont val="Arial Narrow"/>
        <family val="2"/>
        <charset val="238"/>
      </rPr>
      <t xml:space="preserve">skutečná </t>
    </r>
    <r>
      <rPr>
        <sz val="8"/>
        <rFont val="Arial Narrow"/>
        <family val="2"/>
        <charset val="238"/>
      </rPr>
      <t xml:space="preserve">
spotřeba plynu 
v ČR</t>
    </r>
  </si>
  <si>
    <r>
      <rPr>
        <sz val="10"/>
        <rFont val="Arial Narrow"/>
        <family val="2"/>
        <charset val="238"/>
      </rPr>
      <t xml:space="preserve">teplota </t>
    </r>
    <r>
      <rPr>
        <sz val="8"/>
        <rFont val="Arial Narrow"/>
        <family val="2"/>
        <charset val="238"/>
      </rPr>
      <t xml:space="preserve">
ovzduší
 v ČR</t>
    </r>
  </si>
  <si>
    <t>Spotřeba zemního plynu v ČR v průběhu roku</t>
  </si>
  <si>
    <t>Spotřeba zemního plynu v ČR podle kategorií zákazníků v průběhu roku</t>
  </si>
  <si>
    <t>III. čtvrtletí</t>
  </si>
  <si>
    <t>modelová spotřeba při -12°C</t>
  </si>
  <si>
    <t>modelová spotřeba při 0°C</t>
  </si>
  <si>
    <t>max.</t>
  </si>
  <si>
    <t>min.</t>
  </si>
  <si>
    <t>spotřeba plynu 
na výrobu 
elektřiny</t>
  </si>
  <si>
    <t>str. 30</t>
  </si>
  <si>
    <t>str. 32</t>
  </si>
  <si>
    <t>Obsah</t>
  </si>
  <si>
    <t>Komentář k Čtvrtletní zprávě o provozu plynárenské soustavy ČR</t>
  </si>
  <si>
    <t>Spotřeba zemního plynu podle kategorií zákazníků u společnosti Pražská plynárenská Distribuce, a.s.</t>
  </si>
  <si>
    <t>Spotřeba zemního plynu podle kategorií zákazníků u společnosti E.ON Distribuce, a.s.</t>
  </si>
  <si>
    <t>Spotřeba zemního plynu podle kategorií zákazníků u ostatních společností</t>
  </si>
  <si>
    <t>str. 8</t>
  </si>
  <si>
    <t>Spotřeba zemního plynu podle krajů a kategorií zákazníků v ČR</t>
  </si>
  <si>
    <t xml:space="preserve">Schéma přepravní soustavy a zásobníků plynu v ČR </t>
  </si>
  <si>
    <t>Spotřeba plynu
v ČR</t>
  </si>
  <si>
    <t>Moravia GS</t>
  </si>
  <si>
    <t xml:space="preserve"> Podíl spotřeby plynu podle plynárenských společností</t>
  </si>
  <si>
    <t>MZS
%</t>
  </si>
  <si>
    <t>MZS</t>
  </si>
  <si>
    <t>Meziroční změna spotřeby</t>
  </si>
  <si>
    <t>Maximální a minimální teplota ovzduší 
podle území plynárenských společností (°C)</t>
  </si>
  <si>
    <t>str. 12</t>
  </si>
  <si>
    <t>str. 13</t>
  </si>
  <si>
    <t>str. 14</t>
  </si>
  <si>
    <t>str. 18</t>
  </si>
  <si>
    <t>str. 19</t>
  </si>
  <si>
    <t>str. 26</t>
  </si>
  <si>
    <t>Spotřeba zemního plynu podle krajů v ČR v průběhu roku</t>
  </si>
  <si>
    <t>Zkratky</t>
  </si>
  <si>
    <t>Význam</t>
  </si>
  <si>
    <t>Pojmy</t>
  </si>
  <si>
    <t>Normál</t>
  </si>
  <si>
    <t>zákazníci</t>
  </si>
  <si>
    <t>Tabulka č. 1.1</t>
  </si>
  <si>
    <t>Tabulka č. 1.2</t>
  </si>
  <si>
    <t>Tabulka č. 2.1</t>
  </si>
  <si>
    <t>Tabulka č. 2.2</t>
  </si>
  <si>
    <t>Tabulka č. 2.3</t>
  </si>
  <si>
    <t>Tabulka č. 3.1</t>
  </si>
  <si>
    <t>Tabulka č. 3.2</t>
  </si>
  <si>
    <t>Tabulka č. 3.3</t>
  </si>
  <si>
    <t>Tabulka č. 3.4</t>
  </si>
  <si>
    <t>Tabulka č. 3.5</t>
  </si>
  <si>
    <t>Tabulka č. 3.6</t>
  </si>
  <si>
    <t>Tabulka č. 3.7</t>
  </si>
  <si>
    <t>Tabulka č. 3.10</t>
  </si>
  <si>
    <t>Tabulka č. 4.1</t>
  </si>
  <si>
    <t>Tabulka č. 4.2</t>
  </si>
  <si>
    <t>Tabulka č. 4.3</t>
  </si>
  <si>
    <t>Tabulka č. 4.4</t>
  </si>
  <si>
    <t>Tabulka č. 4.5</t>
  </si>
  <si>
    <t>Tabulka č. 4.6</t>
  </si>
  <si>
    <t>Tabulka č. 4.7</t>
  </si>
  <si>
    <t>Tabulka č. 4.8</t>
  </si>
  <si>
    <t>Tabulka č. 4.9</t>
  </si>
  <si>
    <t>Tabulka č. 4.10</t>
  </si>
  <si>
    <t>Tabulka č. 4.11</t>
  </si>
  <si>
    <t>Tabulka č. 4.12</t>
  </si>
  <si>
    <t>Tabulka č. 4.13</t>
  </si>
  <si>
    <t>Green Gas</t>
  </si>
  <si>
    <t>NET4GAS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</si>
  <si>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</si>
  <si>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</si>
  <si>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</si>
  <si>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</si>
  <si>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</si>
  <si>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</si>
  <si>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</si>
  <si>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</si>
  <si>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</si>
  <si>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</si>
  <si>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</si>
  <si>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</si>
  <si>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</si>
  <si>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</si>
  <si>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Celkem ČR</t>
  </si>
  <si>
    <t>Dlouhodobý teplotní normál vytvořený pro plynárenství Českým hydrometeorologickým ústavem</t>
  </si>
  <si>
    <t>Společnost NET4GAS, s.r.o. - provozovatel přepravní plynárenské soustavy</t>
  </si>
  <si>
    <t>Společnost Moravia Gas Storage a.s. - provozovatel zásobníku plynu</t>
  </si>
  <si>
    <t>Společnost MND Gas Storage a.s. - provozovatel zásobníku plynu</t>
  </si>
  <si>
    <t>Společnost Green Gas DPB, a.s. - provozovatel lokální distribuční soustavy</t>
  </si>
  <si>
    <t>Společnost Pražská plynárenská Distribuce, a.s. - provozovatel regionální distribuční soustavy</t>
  </si>
  <si>
    <t>Společnost E.ON Distribuce, a.s. - provozovatel regionální distribuční soustavy</t>
  </si>
  <si>
    <t xml:space="preserve"> PP Distribuce</t>
  </si>
  <si>
    <t xml:space="preserve"> E.ON Distribuce</t>
  </si>
  <si>
    <t xml:space="preserve"> Ostatní společnosti</t>
  </si>
  <si>
    <t>ložiskové zásobníky</t>
  </si>
  <si>
    <t>kavernové zásobníky</t>
  </si>
  <si>
    <t>kompresní stanice (KS)</t>
  </si>
  <si>
    <t>tranzitní soustava</t>
  </si>
  <si>
    <t>aquiferové zásobníky</t>
  </si>
  <si>
    <t>hraniční předávací stanice (HPS)</t>
  </si>
  <si>
    <t>vnitrostátní přepravní soustava</t>
  </si>
  <si>
    <t>Odchylka</t>
  </si>
  <si>
    <t>Odchylka průměrné teploty od dlouhodobého teplotního normálu</t>
  </si>
  <si>
    <t>spotřeba plynu (MWh)</t>
  </si>
  <si>
    <t>zákazníci připojeni přímo k PS</t>
  </si>
  <si>
    <t>MND Gas Storage a.s.</t>
  </si>
  <si>
    <t>SPP Storage, s.r.o.</t>
  </si>
  <si>
    <t>napojení zásobníků k přepravní soustavě</t>
  </si>
  <si>
    <t>Moravia Gas Storage a.s.</t>
  </si>
  <si>
    <t>Zkratky a pojmy</t>
  </si>
  <si>
    <t>výroba plynu (VS)</t>
  </si>
  <si>
    <t>GasNet</t>
  </si>
  <si>
    <t>Společnost GasNet, s.r.o. - provozovatel regionální distribuční soustavy</t>
  </si>
  <si>
    <t>innogy GS</t>
  </si>
  <si>
    <t>Společnost innogy Gas Storage, s.r.o. - provozovatel zásobníků plynu</t>
  </si>
  <si>
    <t>GasNet, s.r.o.</t>
  </si>
  <si>
    <t>Spotřeba zemního plynu podle kategorií zákazníků u společnosti GasNet, s.r.o.</t>
  </si>
  <si>
    <t xml:space="preserve"> GasNet</t>
  </si>
  <si>
    <t>innogy Gas Storage, s.r.o.</t>
  </si>
  <si>
    <t>Hlavní město Praha</t>
  </si>
  <si>
    <t xml:space="preserve"> Královéhradecký</t>
  </si>
  <si>
    <t>Královéhradecký</t>
  </si>
  <si>
    <t>CNG</t>
  </si>
  <si>
    <t>Compressed Natural Gas (stlačený zemní plyn)</t>
  </si>
  <si>
    <t>Bilanční rozdíl v přepravní soustavě</t>
  </si>
  <si>
    <t>Bilanční 
rozdíl
 v 
přepravní
 soustavě</t>
  </si>
  <si>
    <t>Denní fyzické množství plynu pro pohon kompresních stanic a ostatní plyn, který představuje neměřené hodnoty rozdílového množství celkové bilance přepravní soustavy</t>
  </si>
  <si>
    <t>Bilanční rozdíl 
v přepravní soustavě</t>
  </si>
  <si>
    <t>Plyn pro pohon kompresních stanic na přepravní soustavě</t>
  </si>
  <si>
    <t>PKS</t>
  </si>
  <si>
    <t>OP+VS+PKS</t>
  </si>
  <si>
    <t>Dlouhodobý DTG</t>
  </si>
  <si>
    <t>Aktuální DTG</t>
  </si>
  <si>
    <t>DTG</t>
  </si>
  <si>
    <t>Denní teplotní gradient (změna spotřeby plynu při jednotkové změně teploty)</t>
  </si>
  <si>
    <t xml:space="preserve"> OP+VS+PKS</t>
  </si>
  <si>
    <t>Plyn pro pohon KS</t>
  </si>
  <si>
    <t>VS+PKS</t>
  </si>
  <si>
    <t>NET4GAS, s.r.o., všechny LDS, výrobci plynu</t>
  </si>
  <si>
    <t>Přepravní soustava a zásobníky plynu ČR</t>
  </si>
  <si>
    <t>Toky plynu v plynárenské soustavě ČR</t>
  </si>
  <si>
    <t>Hraniční předávací stanice (HPS)</t>
  </si>
  <si>
    <t>Kompresní stanice (KS)</t>
  </si>
  <si>
    <t>Tok plynu v přepravní soustavě
(PS)</t>
  </si>
  <si>
    <t>Spotřeba zákazníků připojených přímo k PS</t>
  </si>
  <si>
    <t>Tok plynu do plynárenské 
soustavy ČR přes PPL</t>
  </si>
  <si>
    <t>Předávací stanice</t>
  </si>
  <si>
    <t>Ostatní plyn (vlastní spotřeba, ztráty, změna akumulace v RDS)</t>
  </si>
  <si>
    <t>Přeshraniční plynovod (PPL)</t>
  </si>
  <si>
    <t>Tok plynu z plynárenské 
soustavy ČR přes PPL</t>
  </si>
  <si>
    <t>Tok plynu v lokální distribuční soustavě (LDS)</t>
  </si>
  <si>
    <t>Spotřeba zákazníků připojených k LDS, která není napojena na RDS</t>
  </si>
  <si>
    <t>Výroba plynu v ČR (VP)</t>
  </si>
  <si>
    <t>Čtvrtletní zpráva 
o provozu plynárenské soustavy ČR</t>
  </si>
  <si>
    <t>Tabulka č. 3.8</t>
  </si>
  <si>
    <t>Tabulka č. 3.9</t>
  </si>
  <si>
    <r>
      <t>tis. m</t>
    </r>
    <r>
      <rPr>
        <vertAlign val="superscript"/>
        <sz val="8"/>
        <color theme="4" tint="-0.499984740745262"/>
        <rFont val="Arial Narrow"/>
        <family val="2"/>
        <charset val="238"/>
      </rPr>
      <t>3</t>
    </r>
  </si>
  <si>
    <r>
      <t>mil. m</t>
    </r>
    <r>
      <rPr>
        <vertAlign val="superscript"/>
        <sz val="8"/>
        <color theme="4" tint="-0.499984740745262"/>
        <rFont val="Arial Narrow"/>
        <family val="2"/>
        <charset val="238"/>
      </rPr>
      <t>3</t>
    </r>
  </si>
  <si>
    <r>
      <t>spotřeba plynu (tis. m</t>
    </r>
    <r>
      <rPr>
        <vertAlign val="superscript"/>
        <sz val="10"/>
        <color theme="4" tint="-0.499984740745262"/>
        <rFont val="Arial Narrow"/>
        <family val="2"/>
        <charset val="238"/>
      </rPr>
      <t>3</t>
    </r>
    <r>
      <rPr>
        <sz val="10"/>
        <color theme="4" tint="-0.499984740745262"/>
        <rFont val="Arial Narrow"/>
        <family val="2"/>
        <charset val="238"/>
      </rPr>
      <t>)</t>
    </r>
  </si>
  <si>
    <t>Leden</t>
  </si>
  <si>
    <t>Únor</t>
  </si>
  <si>
    <t>Březen</t>
  </si>
  <si>
    <t>* Prognóza spotřeby plynu na rok 2019 byla zpracována v prosinci 2018.</t>
  </si>
  <si>
    <t>±1,0</t>
  </si>
  <si>
    <t>* Ostatní společnosti zahrnují dodávky zákazníkům připojených přímo na přepravní soustavu a plyn pro pohon kompresních stanic (PKS) společnosti NET4GAS, s.r.o., dodávky v ostrovních LDS (nejsou zahrnuty v RDS), všechny lokální distribuční soustavy, které jsou napojeny na RDS (uveden pouze počet zákazníků a stanice CNG, spotřeba plynu již zahrnuta v RDS) a vlastní spotřebu (VS) výrobců plynu.</t>
  </si>
  <si>
    <r>
      <rPr>
        <vertAlign val="superscript"/>
        <sz val="8"/>
        <rFont val="Arial Narrow"/>
        <family val="2"/>
        <charset val="238"/>
      </rPr>
      <t xml:space="preserve">1) </t>
    </r>
    <r>
      <rPr>
        <sz val="8"/>
        <rFont val="Arial Narrow"/>
        <family val="2"/>
        <charset val="238"/>
      </rPr>
      <t>podíl spotřeby plynárenských společností na celkové spotřebě v ČR</t>
    </r>
  </si>
  <si>
    <r>
      <rPr>
        <vertAlign val="superscript"/>
        <sz val="8"/>
        <rFont val="Arial Narrow"/>
        <family val="2"/>
        <charset val="238"/>
      </rPr>
      <t xml:space="preserve">3) </t>
    </r>
    <r>
      <rPr>
        <sz val="8"/>
        <rFont val="Arial Narrow"/>
        <family val="2"/>
        <charset val="238"/>
      </rPr>
      <t>odchylka od dlouhodobého teplotního normálu</t>
    </r>
  </si>
  <si>
    <r>
      <rPr>
        <vertAlign val="superscript"/>
        <sz val="8"/>
        <rFont val="Arial Narrow"/>
        <family val="2"/>
        <charset val="238"/>
      </rPr>
      <t xml:space="preserve">1) </t>
    </r>
    <r>
      <rPr>
        <sz val="8"/>
        <rFont val="Arial Narrow"/>
        <family val="2"/>
        <charset val="238"/>
      </rPr>
      <t>podíl spotřeby kraje na celkové spotřebě zákazníků v ČR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</si>
</sst>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#,##0.0"/>
    <numFmt numFmtId="166" formatCode="#,##0.000"/>
    <numFmt numFmtId="167" formatCode="0.0"/>
    <numFmt numFmtId="168" formatCode="\$#,##0\ ;\(\$#,##0\)"/>
  </numFmts>
  <fonts count="9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12"/>
      <color rgb="FF00B0F0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b/>
      <sz val="20"/>
      <color theme="0"/>
      <name val="Verdana"/>
      <family val="2"/>
      <charset val="238"/>
    </font>
    <font>
      <b/>
      <sz val="10"/>
      <color rgb="FF7030A0"/>
      <name val="Verdana"/>
      <family val="2"/>
      <charset val="238"/>
    </font>
    <font>
      <b/>
      <sz val="16"/>
      <color theme="7" tint="0.79998168889431442"/>
      <name val="Verdana"/>
      <family val="2"/>
      <charset val="238"/>
    </font>
    <font>
      <sz val="10"/>
      <color theme="0"/>
      <name val="Arial"/>
      <family val="2"/>
      <charset val="238"/>
    </font>
    <font>
      <b/>
      <sz val="20"/>
      <color theme="8" tint="-0.499984740745262"/>
      <name val="Verdana"/>
      <family val="2"/>
      <charset val="238"/>
    </font>
    <font>
      <sz val="28"/>
      <color theme="8" tint="-0.499984740745262"/>
      <name val="Arial Narrow"/>
      <family val="2"/>
      <charset val="238"/>
    </font>
    <font>
      <sz val="10"/>
      <color theme="8" tint="-0.499984740745262"/>
      <name val="Arial Narrow"/>
      <family val="2"/>
      <charset val="238"/>
    </font>
    <font>
      <b/>
      <sz val="16"/>
      <color theme="0"/>
      <name val="Verdana"/>
      <family val="2"/>
      <charset val="238"/>
    </font>
    <font>
      <b/>
      <sz val="12"/>
      <color theme="8" tint="0.79998168889431442"/>
      <name val="Arial Narrow"/>
      <family val="2"/>
      <charset val="238"/>
    </font>
    <font>
      <sz val="10"/>
      <color theme="8" tint="-0.249977111117893"/>
      <name val="Arial Narrow"/>
      <family val="2"/>
      <charset val="238"/>
    </font>
    <font>
      <sz val="28"/>
      <color rgb="FF002060"/>
      <name val="Arial Narrow"/>
      <family val="2"/>
      <charset val="238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1" tint="0.499984740745262"/>
      <name val="Arial Narrow"/>
      <family val="2"/>
      <charset val="238"/>
    </font>
    <font>
      <sz val="8"/>
      <color theme="1" tint="0.499984740745262"/>
      <name val="Arial Narrow"/>
      <family val="2"/>
      <charset val="238"/>
    </font>
    <font>
      <vertAlign val="superscript"/>
      <sz val="8"/>
      <color theme="1" tint="0.499984740745262"/>
      <name val="Arial Narrow"/>
      <family val="2"/>
      <charset val="238"/>
    </font>
    <font>
      <sz val="14"/>
      <name val="Wingdings"/>
      <charset val="2"/>
    </font>
    <font>
      <b/>
      <sz val="12"/>
      <color theme="1" tint="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vertAlign val="superscript"/>
      <sz val="8"/>
      <color theme="1"/>
      <name val="Arial Narrow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8"/>
      <name val="Arial Narrow"/>
      <family val="2"/>
      <charset val="238"/>
    </font>
    <font>
      <b/>
      <sz val="8"/>
      <color theme="9" tint="-0.249977111117893"/>
      <name val="Arial Narrow"/>
      <family val="2"/>
      <charset val="238"/>
    </font>
    <font>
      <sz val="8"/>
      <color theme="2" tint="-0.749992370372631"/>
      <name val="Arial Narrow"/>
      <family val="2"/>
      <charset val="238"/>
    </font>
    <font>
      <sz val="12"/>
      <name val="Arial Narrow"/>
      <family val="2"/>
      <charset val="238"/>
    </font>
    <font>
      <sz val="10"/>
      <color theme="8" tint="0.39997558519241921"/>
      <name val="Arial Narrow"/>
      <family val="2"/>
      <charset val="238"/>
    </font>
    <font>
      <sz val="8"/>
      <color theme="0" tint="-0.34998626667073579"/>
      <name val="Arial Narrow"/>
      <family val="2"/>
      <charset val="238"/>
    </font>
    <font>
      <sz val="8"/>
      <color theme="7" tint="-0.249977111117893"/>
      <name val="Arial Narrow"/>
      <family val="2"/>
      <charset val="238"/>
    </font>
    <font>
      <sz val="8"/>
      <color theme="0"/>
      <name val="Arial Narrow"/>
      <family val="2"/>
      <charset val="238"/>
    </font>
    <font>
      <sz val="8"/>
      <color theme="8" tint="-0.249977111117893"/>
      <name val="Arial Narrow"/>
      <family val="2"/>
      <charset val="238"/>
    </font>
    <font>
      <sz val="8"/>
      <color theme="7" tint="0.39997558519241921"/>
      <name val="Arial Narrow"/>
      <family val="2"/>
      <charset val="238"/>
    </font>
    <font>
      <sz val="8"/>
      <color theme="7" tint="-0.499984740745262"/>
      <name val="Arial Narrow"/>
      <family val="2"/>
      <charset val="238"/>
    </font>
    <font>
      <b/>
      <i/>
      <sz val="8"/>
      <color rgb="FF000099"/>
      <name val="Arial"/>
      <family val="2"/>
      <charset val="238"/>
    </font>
    <font>
      <b/>
      <i/>
      <sz val="8"/>
      <name val="Arial Narrow"/>
      <family val="2"/>
      <charset val="238"/>
    </font>
    <font>
      <sz val="8"/>
      <color rgb="FF79C1D5"/>
      <name val="Arial Narrow"/>
      <family val="2"/>
      <charset val="238"/>
    </font>
    <font>
      <sz val="26"/>
      <name val="Wingdings 2"/>
      <family val="1"/>
      <charset val="2"/>
    </font>
    <font>
      <sz val="8"/>
      <name val="Wingdings 3"/>
      <family val="1"/>
      <charset val="2"/>
    </font>
    <font>
      <sz val="8"/>
      <color theme="4" tint="0.39997558519241921"/>
      <name val="Arial Narrow"/>
      <family val="2"/>
      <charset val="238"/>
    </font>
    <font>
      <sz val="8"/>
      <color theme="0" tint="-0.14999847407452621"/>
      <name val="Arial Narrow"/>
      <family val="2"/>
      <charset val="238"/>
    </font>
    <font>
      <sz val="10"/>
      <color theme="3" tint="0.39997558519241921"/>
      <name val="Arial"/>
      <family val="2"/>
      <charset val="238"/>
    </font>
    <font>
      <sz val="8"/>
      <color theme="4" tint="-0.499984740745262"/>
      <name val="Arial Narrow"/>
      <family val="2"/>
      <charset val="238"/>
    </font>
    <font>
      <sz val="7"/>
      <color theme="0"/>
      <name val="Arial Narrow"/>
      <family val="2"/>
      <charset val="238"/>
    </font>
    <font>
      <sz val="7"/>
      <color theme="4" tint="-0.499984740745262"/>
      <name val="Arial Narrow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u/>
      <sz val="10"/>
      <name val="Arial"/>
      <family val="2"/>
      <charset val="238"/>
    </font>
    <font>
      <sz val="22"/>
      <color theme="5" tint="0.79998168889431442"/>
      <name val="Arial Narrow"/>
      <family val="2"/>
      <charset val="238"/>
    </font>
    <font>
      <sz val="22"/>
      <color theme="5" tint="-0.249977111117893"/>
      <name val="Arial Narrow"/>
      <family val="2"/>
      <charset val="238"/>
    </font>
    <font>
      <sz val="10"/>
      <color theme="5" tint="-0.249977111117893"/>
      <name val="Arial Narrow"/>
      <family val="2"/>
      <charset val="238"/>
    </font>
    <font>
      <sz val="10"/>
      <color rgb="FF00B0F0"/>
      <name val="Arial Narrow"/>
      <family val="2"/>
      <charset val="238"/>
    </font>
    <font>
      <sz val="10"/>
      <color rgb="FF00B0F0"/>
      <name val="Arial"/>
      <family val="2"/>
      <charset val="238"/>
    </font>
    <font>
      <sz val="28"/>
      <name val="Arial Narrow"/>
      <family val="2"/>
      <charset val="238"/>
    </font>
    <font>
      <sz val="8"/>
      <color rgb="FF00B0F0"/>
      <name val="Arial Narrow"/>
      <family val="2"/>
      <charset val="238"/>
    </font>
    <font>
      <b/>
      <sz val="12"/>
      <color rgb="FF00B0F0"/>
      <name val="Arial Narrow"/>
      <family val="2"/>
      <charset val="238"/>
    </font>
    <font>
      <sz val="8"/>
      <color theme="2" tint="-0.249977111117893"/>
      <name val="Arial Narrow"/>
      <family val="2"/>
      <charset val="238"/>
    </font>
    <font>
      <sz val="8"/>
      <color theme="1" tint="0.249977111117893"/>
      <name val="Arial Narrow"/>
      <family val="2"/>
      <charset val="238"/>
    </font>
    <font>
      <sz val="7"/>
      <color rgb="FF00B0F0"/>
      <name val="Arial Narrow"/>
      <family val="2"/>
      <charset val="238"/>
    </font>
    <font>
      <sz val="8"/>
      <color theme="9" tint="-0.249977111117893"/>
      <name val="Arial Narrow"/>
      <family val="2"/>
      <charset val="238"/>
    </font>
    <font>
      <sz val="8"/>
      <color theme="9" tint="0.39997558519241921"/>
      <name val="Arial Narrow"/>
      <family val="2"/>
      <charset val="238"/>
    </font>
    <font>
      <sz val="8"/>
      <color theme="4" tint="-0.249977111117893"/>
      <name val="Arial Narrow"/>
      <family val="2"/>
      <charset val="238"/>
    </font>
    <font>
      <vertAlign val="superscript"/>
      <sz val="8"/>
      <color theme="4" tint="-0.499984740745262"/>
      <name val="Arial Narrow"/>
      <family val="2"/>
      <charset val="238"/>
    </font>
    <font>
      <sz val="10"/>
      <color theme="0" tint="-0.499984740745262"/>
      <name val="Arial Narrow"/>
      <family val="2"/>
      <charset val="238"/>
    </font>
    <font>
      <sz val="10"/>
      <color theme="9" tint="-0.249977111117893"/>
      <name val="Arial Narrow"/>
      <family val="2"/>
      <charset val="238"/>
    </font>
    <font>
      <sz val="10"/>
      <color theme="4" tint="-0.499984740745262"/>
      <name val="Arial Narrow"/>
      <family val="2"/>
      <charset val="238"/>
    </font>
    <font>
      <vertAlign val="superscript"/>
      <sz val="10"/>
      <color theme="4" tint="-0.499984740745262"/>
      <name val="Arial Narrow"/>
      <family val="2"/>
      <charset val="238"/>
    </font>
    <font>
      <sz val="8"/>
      <color theme="9" tint="-0.249977111117893"/>
      <name val="Wingdings 3"/>
      <family val="1"/>
      <charset val="2"/>
    </font>
    <font>
      <sz val="7"/>
      <color theme="9" tint="-0.249977111117893"/>
      <name val="Arial Narrow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5" tint="0.39994506668294322"/>
      </left>
      <right/>
      <top style="thin">
        <color theme="5" tint="0.39994506668294322"/>
      </top>
      <bottom/>
      <diagonal/>
    </border>
    <border>
      <left/>
      <right/>
      <top style="thin">
        <color theme="5" tint="0.39994506668294322"/>
      </top>
      <bottom/>
      <diagonal/>
    </border>
    <border>
      <left/>
      <right style="thin">
        <color theme="5" tint="0.39994506668294322"/>
      </right>
      <top style="thin">
        <color theme="5" tint="0.39994506668294322"/>
      </top>
      <bottom/>
      <diagonal/>
    </border>
    <border>
      <left style="thin">
        <color theme="5" tint="0.39994506668294322"/>
      </left>
      <right/>
      <top/>
      <bottom/>
      <diagonal/>
    </border>
    <border>
      <left/>
      <right style="thin">
        <color theme="5" tint="0.39994506668294322"/>
      </right>
      <top/>
      <bottom/>
      <diagonal/>
    </border>
    <border>
      <left style="thin">
        <color theme="5" tint="0.39994506668294322"/>
      </left>
      <right/>
      <top/>
      <bottom style="thin">
        <color theme="5" tint="0.39994506668294322"/>
      </bottom>
      <diagonal/>
    </border>
    <border>
      <left/>
      <right/>
      <top/>
      <bottom style="thin">
        <color theme="5" tint="0.39994506668294322"/>
      </bottom>
      <diagonal/>
    </border>
    <border>
      <left/>
      <right style="thin">
        <color theme="5" tint="0.39994506668294322"/>
      </right>
      <top/>
      <bottom style="thin">
        <color theme="5" tint="0.39994506668294322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rgb="FF00B0F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/>
      <right/>
      <top/>
      <bottom style="thin">
        <color theme="9" tint="-0.24994659260841701"/>
      </bottom>
      <diagonal/>
    </border>
    <border>
      <left/>
      <right style="thin">
        <color rgb="FF00B0F0"/>
      </right>
      <top/>
      <bottom style="thin">
        <color theme="9" tint="-0.24994659260841701"/>
      </bottom>
      <diagonal/>
    </border>
    <border>
      <left style="thin">
        <color rgb="FF00B0F0"/>
      </left>
      <right/>
      <top/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88">
    <xf numFmtId="0" fontId="0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9" fontId="5" fillId="0" borderId="0" applyFont="0" applyFill="0" applyBorder="0" applyAlignment="0" applyProtection="0"/>
    <xf numFmtId="4" fontId="10" fillId="4" borderId="18" applyNumberFormat="0" applyProtection="0">
      <alignment vertical="center"/>
    </xf>
    <xf numFmtId="4" fontId="10" fillId="5" borderId="18" applyNumberFormat="0" applyProtection="0">
      <alignment horizontal="left" vertical="center" indent="1"/>
    </xf>
    <xf numFmtId="4" fontId="10" fillId="6" borderId="0" applyNumberFormat="0" applyProtection="0">
      <alignment horizontal="left" vertical="center" indent="1"/>
    </xf>
    <xf numFmtId="4" fontId="11" fillId="7" borderId="18" applyNumberFormat="0" applyProtection="0">
      <alignment horizontal="right" vertical="center"/>
    </xf>
    <xf numFmtId="4" fontId="11" fillId="8" borderId="18" applyNumberFormat="0" applyProtection="0">
      <alignment horizontal="left" vertical="center" indent="1"/>
    </xf>
    <xf numFmtId="2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4" fontId="41" fillId="5" borderId="18" applyNumberFormat="0" applyProtection="0">
      <alignment vertical="center"/>
    </xf>
    <xf numFmtId="0" fontId="10" fillId="5" borderId="18" applyNumberFormat="0" applyProtection="0">
      <alignment horizontal="left" vertical="top" indent="1"/>
    </xf>
    <xf numFmtId="4" fontId="11" fillId="10" borderId="18" applyNumberFormat="0" applyProtection="0">
      <alignment horizontal="right" vertical="center"/>
    </xf>
    <xf numFmtId="4" fontId="11" fillId="11" borderId="18" applyNumberFormat="0" applyProtection="0">
      <alignment horizontal="right" vertical="center"/>
    </xf>
    <xf numFmtId="4" fontId="11" fillId="12" borderId="18" applyNumberFormat="0" applyProtection="0">
      <alignment horizontal="right" vertical="center"/>
    </xf>
    <xf numFmtId="4" fontId="11" fillId="13" borderId="18" applyNumberFormat="0" applyProtection="0">
      <alignment horizontal="right" vertical="center"/>
    </xf>
    <xf numFmtId="4" fontId="11" fillId="14" borderId="18" applyNumberFormat="0" applyProtection="0">
      <alignment horizontal="right" vertical="center"/>
    </xf>
    <xf numFmtId="4" fontId="11" fillId="15" borderId="18" applyNumberFormat="0" applyProtection="0">
      <alignment horizontal="right" vertical="center"/>
    </xf>
    <xf numFmtId="4" fontId="11" fillId="16" borderId="18" applyNumberFormat="0" applyProtection="0">
      <alignment horizontal="right" vertical="center"/>
    </xf>
    <xf numFmtId="4" fontId="11" fillId="17" borderId="18" applyNumberFormat="0" applyProtection="0">
      <alignment horizontal="right" vertical="center"/>
    </xf>
    <xf numFmtId="4" fontId="11" fillId="18" borderId="18" applyNumberFormat="0" applyProtection="0">
      <alignment horizontal="right" vertical="center"/>
    </xf>
    <xf numFmtId="4" fontId="10" fillId="0" borderId="0" applyNumberFormat="0" applyProtection="0">
      <alignment horizontal="left" vertical="center" indent="1"/>
    </xf>
    <xf numFmtId="4" fontId="11" fillId="7" borderId="0" applyNumberFormat="0" applyProtection="0">
      <alignment horizontal="left" vertical="center" indent="1"/>
    </xf>
    <xf numFmtId="4" fontId="42" fillId="19" borderId="0" applyNumberFormat="0" applyProtection="0">
      <alignment horizontal="left" vertical="center" indent="1"/>
    </xf>
    <xf numFmtId="4" fontId="11" fillId="8" borderId="18" applyNumberFormat="0" applyProtection="0">
      <alignment horizontal="right" vertical="center"/>
    </xf>
    <xf numFmtId="4" fontId="43" fillId="7" borderId="0" applyNumberFormat="0" applyProtection="0">
      <alignment horizontal="left" vertical="center" indent="1"/>
    </xf>
    <xf numFmtId="4" fontId="43" fillId="6" borderId="0" applyNumberFormat="0" applyProtection="0">
      <alignment horizontal="left" vertical="center" indent="1"/>
    </xf>
    <xf numFmtId="0" fontId="5" fillId="19" borderId="18" applyNumberFormat="0" applyProtection="0">
      <alignment horizontal="left" vertical="center" indent="1"/>
    </xf>
    <xf numFmtId="0" fontId="5" fillId="19" borderId="18" applyNumberFormat="0" applyProtection="0">
      <alignment horizontal="left" vertical="top" indent="1"/>
    </xf>
    <xf numFmtId="0" fontId="5" fillId="6" borderId="18" applyNumberFormat="0" applyProtection="0">
      <alignment horizontal="left" vertical="center" indent="1"/>
    </xf>
    <xf numFmtId="0" fontId="5" fillId="6" borderId="18" applyNumberFormat="0" applyProtection="0">
      <alignment horizontal="left" vertical="top" indent="1"/>
    </xf>
    <xf numFmtId="0" fontId="5" fillId="20" borderId="18" applyNumberFormat="0" applyProtection="0">
      <alignment horizontal="left" vertical="center" indent="1"/>
    </xf>
    <xf numFmtId="0" fontId="5" fillId="20" borderId="18" applyNumberFormat="0" applyProtection="0">
      <alignment horizontal="left" vertical="top" indent="1"/>
    </xf>
    <xf numFmtId="0" fontId="5" fillId="21" borderId="18" applyNumberFormat="0" applyProtection="0">
      <alignment horizontal="left" vertical="center" indent="1"/>
    </xf>
    <xf numFmtId="0" fontId="5" fillId="21" borderId="18" applyNumberFormat="0" applyProtection="0">
      <alignment horizontal="left" vertical="top" indent="1"/>
    </xf>
    <xf numFmtId="4" fontId="11" fillId="22" borderId="18" applyNumberFormat="0" applyProtection="0">
      <alignment vertical="center"/>
    </xf>
    <xf numFmtId="4" fontId="44" fillId="22" borderId="18" applyNumberFormat="0" applyProtection="0">
      <alignment vertical="center"/>
    </xf>
    <xf numFmtId="4" fontId="11" fillId="22" borderId="18" applyNumberFormat="0" applyProtection="0">
      <alignment horizontal="left" vertical="center" indent="1"/>
    </xf>
    <xf numFmtId="0" fontId="11" fillId="22" borderId="18" applyNumberFormat="0" applyProtection="0">
      <alignment horizontal="left" vertical="top" indent="1"/>
    </xf>
    <xf numFmtId="4" fontId="44" fillId="7" borderId="18" applyNumberFormat="0" applyProtection="0">
      <alignment horizontal="right" vertical="center"/>
    </xf>
    <xf numFmtId="0" fontId="11" fillId="6" borderId="18" applyNumberFormat="0" applyProtection="0">
      <alignment horizontal="left" vertical="top" indent="1"/>
    </xf>
    <xf numFmtId="4" fontId="45" fillId="0" borderId="0" applyNumberFormat="0" applyProtection="0">
      <alignment horizontal="left" vertical="center" indent="1"/>
    </xf>
    <xf numFmtId="4" fontId="46" fillId="7" borderId="18" applyNumberFormat="0" applyProtection="0">
      <alignment horizontal="right" vertical="center"/>
    </xf>
    <xf numFmtId="0" fontId="5" fillId="0" borderId="0"/>
    <xf numFmtId="0" fontId="69" fillId="26" borderId="70" applyNumberFormat="0" applyFont="0" applyFill="0" applyAlignment="0" applyProtection="0"/>
    <xf numFmtId="0" fontId="69" fillId="26" borderId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3" fontId="69" fillId="26" borderId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168" fontId="69" fillId="26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2" fontId="69" fillId="26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1" fillId="26" borderId="0" applyNumberFormat="0" applyFill="0" applyBorder="0" applyAlignment="0" applyProtection="0"/>
    <xf numFmtId="0" fontId="72" fillId="26" borderId="0" applyNumberFormat="0" applyFill="0" applyBorder="0" applyAlignment="0" applyProtection="0"/>
  </cellStyleXfs>
  <cellXfs count="1128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right" vertical="top"/>
    </xf>
    <xf numFmtId="0" fontId="5" fillId="2" borderId="0" xfId="2" applyFill="1"/>
    <xf numFmtId="0" fontId="5" fillId="2" borderId="0" xfId="2" applyFill="1" applyBorder="1"/>
    <xf numFmtId="0" fontId="12" fillId="2" borderId="0" xfId="0" applyFont="1" applyFill="1" applyAlignment="1">
      <alignment horizontal="left" vertical="top"/>
    </xf>
    <xf numFmtId="0" fontId="13" fillId="2" borderId="0" xfId="0" applyFont="1" applyFill="1"/>
    <xf numFmtId="0" fontId="14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right" vertical="top"/>
    </xf>
    <xf numFmtId="0" fontId="7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3" fontId="5" fillId="2" borderId="0" xfId="2" applyNumberFormat="1" applyFill="1"/>
    <xf numFmtId="0" fontId="9" fillId="2" borderId="0" xfId="0" applyFont="1" applyFill="1" applyAlignment="1">
      <alignment vertical="top"/>
    </xf>
    <xf numFmtId="0" fontId="7" fillId="2" borderId="0" xfId="0" applyFont="1" applyFill="1" applyBorder="1" applyAlignment="1">
      <alignment horizontal="left" vertical="top" wrapText="1"/>
    </xf>
    <xf numFmtId="0" fontId="16" fillId="3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right" vertical="top"/>
    </xf>
    <xf numFmtId="0" fontId="13" fillId="2" borderId="0" xfId="0" applyFont="1" applyFill="1" applyBorder="1"/>
    <xf numFmtId="0" fontId="7" fillId="2" borderId="0" xfId="0" applyFont="1" applyFill="1" applyBorder="1"/>
    <xf numFmtId="0" fontId="17" fillId="3" borderId="0" xfId="0" applyFont="1" applyFill="1" applyBorder="1" applyAlignment="1">
      <alignment vertical="top"/>
    </xf>
    <xf numFmtId="0" fontId="18" fillId="3" borderId="0" xfId="0" applyFont="1" applyFill="1" applyBorder="1" applyAlignment="1">
      <alignment horizontal="right"/>
    </xf>
    <xf numFmtId="1" fontId="19" fillId="3" borderId="0" xfId="2" applyNumberFormat="1" applyFont="1" applyFill="1" applyBorder="1" applyAlignment="1">
      <alignment vertical="center" wrapText="1"/>
    </xf>
    <xf numFmtId="1" fontId="20" fillId="3" borderId="0" xfId="2" applyNumberFormat="1" applyFont="1" applyFill="1" applyBorder="1" applyAlignment="1">
      <alignment vertical="center" wrapText="1"/>
    </xf>
    <xf numFmtId="1" fontId="24" fillId="3" borderId="0" xfId="2" applyNumberFormat="1" applyFont="1" applyFill="1" applyBorder="1" applyAlignment="1">
      <alignment vertical="center" wrapText="1"/>
    </xf>
    <xf numFmtId="1" fontId="23" fillId="3" borderId="0" xfId="2" applyNumberFormat="1" applyFont="1" applyFill="1" applyBorder="1" applyAlignment="1">
      <alignment vertical="center" wrapText="1"/>
    </xf>
    <xf numFmtId="0" fontId="22" fillId="3" borderId="0" xfId="2" applyFont="1" applyFill="1" applyBorder="1"/>
    <xf numFmtId="1" fontId="19" fillId="3" borderId="0" xfId="2" applyNumberFormat="1" applyFont="1" applyFill="1" applyBorder="1" applyAlignment="1">
      <alignment horizontal="center" vertical="center" wrapText="1"/>
    </xf>
    <xf numFmtId="14" fontId="5" fillId="2" borderId="0" xfId="2" applyNumberFormat="1" applyFill="1"/>
    <xf numFmtId="1" fontId="29" fillId="3" borderId="0" xfId="2" applyNumberFormat="1" applyFont="1" applyFill="1" applyBorder="1" applyAlignment="1">
      <alignment horizontal="right" vertical="center" wrapText="1"/>
    </xf>
    <xf numFmtId="0" fontId="30" fillId="3" borderId="0" xfId="0" applyFont="1" applyFill="1"/>
    <xf numFmtId="3" fontId="30" fillId="3" borderId="5" xfId="0" applyNumberFormat="1" applyFont="1" applyFill="1" applyBorder="1"/>
    <xf numFmtId="3" fontId="30" fillId="3" borderId="0" xfId="0" applyNumberFormat="1" applyFont="1" applyFill="1" applyBorder="1"/>
    <xf numFmtId="3" fontId="30" fillId="3" borderId="9" xfId="0" applyNumberFormat="1" applyFont="1" applyFill="1" applyBorder="1"/>
    <xf numFmtId="3" fontId="30" fillId="3" borderId="10" xfId="0" applyNumberFormat="1" applyFont="1" applyFill="1" applyBorder="1"/>
    <xf numFmtId="3" fontId="30" fillId="3" borderId="11" xfId="0" applyNumberFormat="1" applyFont="1" applyFill="1" applyBorder="1"/>
    <xf numFmtId="0" fontId="30" fillId="3" borderId="7" xfId="0" applyFont="1" applyFill="1" applyBorder="1" applyAlignment="1">
      <alignment horizontal="right"/>
    </xf>
    <xf numFmtId="0" fontId="30" fillId="3" borderId="4" xfId="0" applyFont="1" applyFill="1" applyBorder="1" applyAlignment="1">
      <alignment horizontal="right"/>
    </xf>
    <xf numFmtId="0" fontId="30" fillId="3" borderId="10" xfId="0" applyFont="1" applyFill="1" applyBorder="1" applyAlignment="1">
      <alignment horizontal="right"/>
    </xf>
    <xf numFmtId="0" fontId="30" fillId="3" borderId="0" xfId="0" applyFont="1" applyFill="1" applyBorder="1"/>
    <xf numFmtId="0" fontId="30" fillId="3" borderId="7" xfId="0" applyFont="1" applyFill="1" applyBorder="1"/>
    <xf numFmtId="0" fontId="32" fillId="3" borderId="0" xfId="0" applyFont="1" applyFill="1" applyAlignment="1">
      <alignment horizontal="center"/>
    </xf>
    <xf numFmtId="0" fontId="30" fillId="3" borderId="11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right" vertical="center" wrapText="1"/>
    </xf>
    <xf numFmtId="0" fontId="30" fillId="3" borderId="11" xfId="0" applyFont="1" applyFill="1" applyBorder="1" applyAlignment="1">
      <alignment horizontal="right"/>
    </xf>
    <xf numFmtId="0" fontId="30" fillId="3" borderId="0" xfId="0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right" vertical="center" wrapText="1"/>
    </xf>
    <xf numFmtId="0" fontId="30" fillId="3" borderId="0" xfId="0" applyFont="1" applyFill="1" applyBorder="1" applyAlignment="1">
      <alignment horizontal="right"/>
    </xf>
    <xf numFmtId="0" fontId="30" fillId="3" borderId="5" xfId="0" applyFont="1" applyFill="1" applyBorder="1" applyAlignment="1">
      <alignment horizontal="center"/>
    </xf>
    <xf numFmtId="0" fontId="30" fillId="3" borderId="37" xfId="0" applyFont="1" applyFill="1" applyBorder="1" applyAlignment="1">
      <alignment horizontal="right"/>
    </xf>
    <xf numFmtId="3" fontId="30" fillId="3" borderId="29" xfId="0" applyNumberFormat="1" applyFont="1" applyFill="1" applyBorder="1"/>
    <xf numFmtId="0" fontId="30" fillId="3" borderId="20" xfId="0" applyFont="1" applyFill="1" applyBorder="1" applyAlignment="1">
      <alignment horizontal="right"/>
    </xf>
    <xf numFmtId="3" fontId="30" fillId="3" borderId="26" xfId="0" applyNumberFormat="1" applyFont="1" applyFill="1" applyBorder="1"/>
    <xf numFmtId="0" fontId="30" fillId="3" borderId="16" xfId="0" applyFont="1" applyFill="1" applyBorder="1"/>
    <xf numFmtId="0" fontId="30" fillId="3" borderId="17" xfId="0" applyFont="1" applyFill="1" applyBorder="1" applyAlignment="1">
      <alignment horizontal="center"/>
    </xf>
    <xf numFmtId="3" fontId="30" fillId="3" borderId="38" xfId="0" applyNumberFormat="1" applyFont="1" applyFill="1" applyBorder="1"/>
    <xf numFmtId="3" fontId="30" fillId="3" borderId="24" xfId="0" applyNumberFormat="1" applyFont="1" applyFill="1" applyBorder="1"/>
    <xf numFmtId="3" fontId="30" fillId="3" borderId="16" xfId="0" applyNumberFormat="1" applyFont="1" applyFill="1" applyBorder="1"/>
    <xf numFmtId="3" fontId="30" fillId="3" borderId="17" xfId="0" applyNumberFormat="1" applyFont="1" applyFill="1" applyBorder="1"/>
    <xf numFmtId="3" fontId="30" fillId="3" borderId="28" xfId="0" applyNumberFormat="1" applyFont="1" applyFill="1" applyBorder="1"/>
    <xf numFmtId="0" fontId="30" fillId="3" borderId="39" xfId="0" applyFont="1" applyFill="1" applyBorder="1"/>
    <xf numFmtId="0" fontId="30" fillId="3" borderId="17" xfId="0" applyFont="1" applyFill="1" applyBorder="1"/>
    <xf numFmtId="0" fontId="30" fillId="3" borderId="26" xfId="0" applyFont="1" applyFill="1" applyBorder="1"/>
    <xf numFmtId="0" fontId="30" fillId="3" borderId="24" xfId="0" applyFont="1" applyFill="1" applyBorder="1"/>
    <xf numFmtId="0" fontId="30" fillId="3" borderId="38" xfId="0" applyFont="1" applyFill="1" applyBorder="1"/>
    <xf numFmtId="0" fontId="30" fillId="3" borderId="28" xfId="0" applyFont="1" applyFill="1" applyBorder="1"/>
    <xf numFmtId="0" fontId="33" fillId="2" borderId="0" xfId="0" applyFont="1" applyFill="1"/>
    <xf numFmtId="0" fontId="32" fillId="2" borderId="0" xfId="0" applyFont="1" applyFill="1" applyAlignment="1">
      <alignment vertical="center" wrapText="1"/>
    </xf>
    <xf numFmtId="1" fontId="32" fillId="2" borderId="0" xfId="0" applyNumberFormat="1" applyFont="1" applyFill="1" applyAlignment="1">
      <alignment horizontal="right" vertical="center" wrapText="1"/>
    </xf>
    <xf numFmtId="1" fontId="32" fillId="2" borderId="0" xfId="0" applyNumberFormat="1" applyFont="1" applyFill="1" applyAlignment="1">
      <alignment horizontal="left" vertical="center" wrapText="1"/>
    </xf>
    <xf numFmtId="0" fontId="32" fillId="2" borderId="0" xfId="0" applyFont="1" applyFill="1" applyBorder="1" applyAlignment="1">
      <alignment vertical="center" wrapText="1"/>
    </xf>
    <xf numFmtId="0" fontId="33" fillId="2" borderId="0" xfId="0" applyFont="1" applyFill="1" applyBorder="1"/>
    <xf numFmtId="0" fontId="32" fillId="2" borderId="0" xfId="0" applyFont="1" applyFill="1" applyAlignment="1">
      <alignment horizontal="right" wrapText="1"/>
    </xf>
    <xf numFmtId="0" fontId="33" fillId="2" borderId="0" xfId="0" applyFont="1" applyFill="1" applyAlignment="1"/>
    <xf numFmtId="1" fontId="32" fillId="2" borderId="0" xfId="0" applyNumberFormat="1" applyFont="1" applyFill="1" applyBorder="1" applyAlignment="1">
      <alignment horizontal="right" vertical="center" wrapText="1"/>
    </xf>
    <xf numFmtId="0" fontId="32" fillId="2" borderId="0" xfId="0" applyFont="1" applyFill="1" applyBorder="1" applyAlignment="1">
      <alignment horizontal="right" wrapText="1"/>
    </xf>
    <xf numFmtId="0" fontId="32" fillId="2" borderId="0" xfId="0" applyFont="1" applyFill="1" applyBorder="1" applyAlignment="1">
      <alignment horizontal="left" wrapText="1"/>
    </xf>
    <xf numFmtId="3" fontId="30" fillId="2" borderId="9" xfId="0" applyNumberFormat="1" applyFont="1" applyFill="1" applyBorder="1" applyAlignment="1">
      <alignment horizontal="right" vertical="center"/>
    </xf>
    <xf numFmtId="3" fontId="30" fillId="2" borderId="0" xfId="0" applyNumberFormat="1" applyFont="1" applyFill="1" applyBorder="1" applyAlignment="1">
      <alignment horizontal="right" vertical="center"/>
    </xf>
    <xf numFmtId="3" fontId="33" fillId="2" borderId="0" xfId="0" applyNumberFormat="1" applyFont="1" applyFill="1"/>
    <xf numFmtId="0" fontId="33" fillId="2" borderId="0" xfId="0" applyFont="1" applyFill="1" applyBorder="1" applyAlignment="1">
      <alignment vertical="center"/>
    </xf>
    <xf numFmtId="1" fontId="33" fillId="2" borderId="0" xfId="0" applyNumberFormat="1" applyFont="1" applyFill="1" applyBorder="1" applyAlignment="1">
      <alignment vertical="center" wrapText="1"/>
    </xf>
    <xf numFmtId="1" fontId="33" fillId="2" borderId="0" xfId="0" applyNumberFormat="1" applyFont="1" applyFill="1"/>
    <xf numFmtId="0" fontId="30" fillId="3" borderId="0" xfId="0" applyFont="1" applyFill="1" applyBorder="1" applyAlignment="1">
      <alignment vertical="center"/>
    </xf>
    <xf numFmtId="0" fontId="30" fillId="3" borderId="0" xfId="0" applyFont="1" applyFill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 vertical="center"/>
    </xf>
    <xf numFmtId="3" fontId="30" fillId="3" borderId="0" xfId="0" applyNumberFormat="1" applyFont="1" applyFill="1" applyBorder="1" applyAlignment="1">
      <alignment horizontal="right" vertical="center"/>
    </xf>
    <xf numFmtId="0" fontId="33" fillId="2" borderId="4" xfId="0" applyFont="1" applyFill="1" applyBorder="1"/>
    <xf numFmtId="3" fontId="33" fillId="2" borderId="4" xfId="0" applyNumberFormat="1" applyFont="1" applyFill="1" applyBorder="1"/>
    <xf numFmtId="1" fontId="33" fillId="2" borderId="4" xfId="0" applyNumberFormat="1" applyFont="1" applyFill="1" applyBorder="1"/>
    <xf numFmtId="3" fontId="30" fillId="2" borderId="4" xfId="0" applyNumberFormat="1" applyFont="1" applyFill="1" applyBorder="1" applyAlignment="1">
      <alignment horizontal="right" vertical="center"/>
    </xf>
    <xf numFmtId="0" fontId="33" fillId="2" borderId="10" xfId="0" applyFont="1" applyFill="1" applyBorder="1"/>
    <xf numFmtId="0" fontId="30" fillId="2" borderId="7" xfId="0" applyFont="1" applyFill="1" applyBorder="1" applyAlignment="1">
      <alignment horizontal="right" vertical="center"/>
    </xf>
    <xf numFmtId="0" fontId="30" fillId="2" borderId="4" xfId="0" applyFont="1" applyFill="1" applyBorder="1" applyAlignment="1">
      <alignment horizontal="right" vertical="center"/>
    </xf>
    <xf numFmtId="0" fontId="30" fillId="2" borderId="0" xfId="0" applyFont="1" applyFill="1" applyBorder="1" applyAlignment="1">
      <alignment wrapText="1"/>
    </xf>
    <xf numFmtId="1" fontId="32" fillId="2" borderId="0" xfId="0" applyNumberFormat="1" applyFont="1" applyFill="1" applyBorder="1" applyAlignment="1">
      <alignment horizontal="left" vertical="center" wrapText="1"/>
    </xf>
    <xf numFmtId="0" fontId="30" fillId="2" borderId="10" xfId="0" applyFont="1" applyFill="1" applyBorder="1" applyAlignment="1">
      <alignment horizontal="center" wrapText="1"/>
    </xf>
    <xf numFmtId="0" fontId="30" fillId="3" borderId="7" xfId="0" applyFont="1" applyFill="1" applyBorder="1" applyAlignment="1">
      <alignment horizontal="right" vertical="center"/>
    </xf>
    <xf numFmtId="164" fontId="30" fillId="3" borderId="0" xfId="1" applyNumberFormat="1" applyFont="1" applyFill="1" applyBorder="1" applyAlignment="1">
      <alignment horizontal="right" vertical="center"/>
    </xf>
    <xf numFmtId="3" fontId="33" fillId="2" borderId="10" xfId="0" applyNumberFormat="1" applyFont="1" applyFill="1" applyBorder="1"/>
    <xf numFmtId="0" fontId="33" fillId="2" borderId="9" xfId="0" applyFont="1" applyFill="1" applyBorder="1"/>
    <xf numFmtId="1" fontId="32" fillId="2" borderId="0" xfId="0" applyNumberFormat="1" applyFont="1" applyFill="1" applyAlignment="1">
      <alignment vertical="center" wrapText="1"/>
    </xf>
    <xf numFmtId="3" fontId="30" fillId="3" borderId="4" xfId="0" applyNumberFormat="1" applyFont="1" applyFill="1" applyBorder="1" applyAlignment="1">
      <alignment horizontal="right" vertical="center"/>
    </xf>
    <xf numFmtId="164" fontId="30" fillId="3" borderId="9" xfId="1" applyNumberFormat="1" applyFont="1" applyFill="1" applyBorder="1" applyAlignment="1">
      <alignment horizontal="right" vertical="center"/>
    </xf>
    <xf numFmtId="3" fontId="30" fillId="2" borderId="8" xfId="0" applyNumberFormat="1" applyFont="1" applyFill="1" applyBorder="1" applyAlignment="1">
      <alignment horizontal="right" vertical="center"/>
    </xf>
    <xf numFmtId="3" fontId="30" fillId="2" borderId="5" xfId="0" applyNumberFormat="1" applyFont="1" applyFill="1" applyBorder="1" applyAlignment="1">
      <alignment horizontal="right" vertical="center"/>
    </xf>
    <xf numFmtId="3" fontId="30" fillId="2" borderId="7" xfId="0" applyNumberFormat="1" applyFont="1" applyFill="1" applyBorder="1" applyAlignment="1">
      <alignment horizontal="right" vertical="center"/>
    </xf>
    <xf numFmtId="0" fontId="33" fillId="2" borderId="33" xfId="0" applyFont="1" applyFill="1" applyBorder="1"/>
    <xf numFmtId="0" fontId="30" fillId="2" borderId="50" xfId="0" applyFont="1" applyFill="1" applyBorder="1" applyAlignment="1">
      <alignment horizontal="right" vertical="center"/>
    </xf>
    <xf numFmtId="3" fontId="30" fillId="2" borderId="51" xfId="0" applyNumberFormat="1" applyFont="1" applyFill="1" applyBorder="1" applyAlignment="1">
      <alignment horizontal="right" vertical="center"/>
    </xf>
    <xf numFmtId="3" fontId="30" fillId="2" borderId="49" xfId="0" applyNumberFormat="1" applyFont="1" applyFill="1" applyBorder="1" applyAlignment="1">
      <alignment horizontal="right" vertical="center"/>
    </xf>
    <xf numFmtId="0" fontId="35" fillId="2" borderId="11" xfId="0" applyFont="1" applyFill="1" applyBorder="1" applyAlignment="1">
      <alignment horizontal="center" wrapText="1"/>
    </xf>
    <xf numFmtId="3" fontId="35" fillId="2" borderId="0" xfId="0" applyNumberFormat="1" applyFont="1" applyFill="1" applyBorder="1" applyAlignment="1">
      <alignment horizontal="right" vertical="center"/>
    </xf>
    <xf numFmtId="3" fontId="35" fillId="2" borderId="5" xfId="0" applyNumberFormat="1" applyFont="1" applyFill="1" applyBorder="1" applyAlignment="1">
      <alignment horizontal="right" vertical="center"/>
    </xf>
    <xf numFmtId="0" fontId="35" fillId="2" borderId="9" xfId="0" applyFont="1" applyFill="1" applyBorder="1" applyAlignment="1">
      <alignment horizontal="center" wrapText="1"/>
    </xf>
    <xf numFmtId="0" fontId="35" fillId="2" borderId="12" xfId="0" applyFont="1" applyFill="1" applyBorder="1" applyAlignment="1">
      <alignment horizontal="center" wrapText="1"/>
    </xf>
    <xf numFmtId="164" fontId="35" fillId="2" borderId="8" xfId="1" applyNumberFormat="1" applyFont="1" applyFill="1" applyBorder="1" applyAlignment="1">
      <alignment horizontal="right" vertical="center"/>
    </xf>
    <xf numFmtId="164" fontId="35" fillId="2" borderId="9" xfId="1" applyNumberFormat="1" applyFont="1" applyFill="1" applyBorder="1" applyAlignment="1">
      <alignment horizontal="right" vertical="center"/>
    </xf>
    <xf numFmtId="3" fontId="35" fillId="3" borderId="0" xfId="0" applyNumberFormat="1" applyFont="1" applyFill="1" applyBorder="1" applyAlignment="1">
      <alignment horizontal="right" vertical="center"/>
    </xf>
    <xf numFmtId="164" fontId="35" fillId="3" borderId="8" xfId="1" applyNumberFormat="1" applyFont="1" applyFill="1" applyBorder="1" applyAlignment="1">
      <alignment horizontal="right" vertical="center"/>
    </xf>
    <xf numFmtId="164" fontId="35" fillId="3" borderId="0" xfId="1" applyNumberFormat="1" applyFont="1" applyFill="1" applyBorder="1" applyAlignment="1">
      <alignment horizontal="right" vertical="center"/>
    </xf>
    <xf numFmtId="164" fontId="35" fillId="3" borderId="9" xfId="1" applyNumberFormat="1" applyFont="1" applyFill="1" applyBorder="1" applyAlignment="1">
      <alignment horizontal="right" vertical="center"/>
    </xf>
    <xf numFmtId="0" fontId="38" fillId="2" borderId="0" xfId="0" applyFont="1" applyFill="1" applyBorder="1" applyAlignment="1">
      <alignment vertical="center" wrapText="1"/>
    </xf>
    <xf numFmtId="0" fontId="34" fillId="2" borderId="0" xfId="0" applyFont="1" applyFill="1" applyBorder="1"/>
    <xf numFmtId="0" fontId="34" fillId="2" borderId="9" xfId="0" applyFont="1" applyFill="1" applyBorder="1"/>
    <xf numFmtId="3" fontId="35" fillId="2" borderId="49" xfId="0" applyNumberFormat="1" applyFont="1" applyFill="1" applyBorder="1" applyAlignment="1">
      <alignment horizontal="right" vertical="center"/>
    </xf>
    <xf numFmtId="0" fontId="30" fillId="2" borderId="11" xfId="0" applyFont="1" applyFill="1" applyBorder="1" applyAlignment="1">
      <alignment horizontal="center" wrapText="1"/>
    </xf>
    <xf numFmtId="0" fontId="30" fillId="3" borderId="0" xfId="0" applyFont="1" applyFill="1" applyAlignment="1"/>
    <xf numFmtId="0" fontId="30" fillId="3" borderId="0" xfId="0" applyFont="1" applyFill="1" applyBorder="1" applyAlignment="1"/>
    <xf numFmtId="0" fontId="30" fillId="3" borderId="24" xfId="0" applyFont="1" applyFill="1" applyBorder="1" applyAlignment="1"/>
    <xf numFmtId="0" fontId="30" fillId="3" borderId="12" xfId="0" applyFont="1" applyFill="1" applyBorder="1" applyAlignment="1">
      <alignment vertical="center"/>
    </xf>
    <xf numFmtId="0" fontId="33" fillId="2" borderId="11" xfId="0" applyFont="1" applyFill="1" applyBorder="1"/>
    <xf numFmtId="0" fontId="30" fillId="2" borderId="0" xfId="0" applyFont="1" applyFill="1" applyBorder="1" applyAlignment="1">
      <alignment horizontal="center" wrapText="1"/>
    </xf>
    <xf numFmtId="3" fontId="30" fillId="3" borderId="12" xfId="0" applyNumberFormat="1" applyFont="1" applyFill="1" applyBorder="1" applyAlignment="1">
      <alignment horizontal="right" vertical="center"/>
    </xf>
    <xf numFmtId="3" fontId="30" fillId="3" borderId="11" xfId="0" applyNumberFormat="1" applyFont="1" applyFill="1" applyBorder="1" applyAlignment="1">
      <alignment horizontal="right" vertical="center"/>
    </xf>
    <xf numFmtId="0" fontId="30" fillId="3" borderId="5" xfId="0" applyFont="1" applyFill="1" applyBorder="1" applyAlignment="1">
      <alignment horizontal="right" vertical="center"/>
    </xf>
    <xf numFmtId="0" fontId="33" fillId="2" borderId="5" xfId="0" applyFont="1" applyFill="1" applyBorder="1"/>
    <xf numFmtId="0" fontId="30" fillId="3" borderId="11" xfId="0" applyFont="1" applyFill="1" applyBorder="1" applyAlignment="1">
      <alignment vertical="center"/>
    </xf>
    <xf numFmtId="0" fontId="30" fillId="3" borderId="11" xfId="0" applyFont="1" applyFill="1" applyBorder="1" applyAlignment="1">
      <alignment horizontal="right" vertical="center"/>
    </xf>
    <xf numFmtId="3" fontId="30" fillId="2" borderId="12" xfId="0" applyNumberFormat="1" applyFont="1" applyFill="1" applyBorder="1" applyAlignment="1">
      <alignment horizontal="right" vertical="center"/>
    </xf>
    <xf numFmtId="3" fontId="30" fillId="2" borderId="11" xfId="0" applyNumberFormat="1" applyFont="1" applyFill="1" applyBorder="1" applyAlignment="1">
      <alignment horizontal="right" vertical="center"/>
    </xf>
    <xf numFmtId="164" fontId="30" fillId="2" borderId="0" xfId="1" applyNumberFormat="1" applyFont="1" applyFill="1" applyBorder="1" applyAlignment="1">
      <alignment horizontal="right" vertical="center"/>
    </xf>
    <xf numFmtId="3" fontId="33" fillId="2" borderId="0" xfId="0" applyNumberFormat="1" applyFont="1" applyFill="1" applyBorder="1"/>
    <xf numFmtId="3" fontId="33" fillId="2" borderId="11" xfId="0" applyNumberFormat="1" applyFont="1" applyFill="1" applyBorder="1"/>
    <xf numFmtId="0" fontId="33" fillId="2" borderId="7" xfId="0" applyFont="1" applyFill="1" applyBorder="1"/>
    <xf numFmtId="0" fontId="33" fillId="2" borderId="8" xfId="0" applyFont="1" applyFill="1" applyBorder="1"/>
    <xf numFmtId="0" fontId="39" fillId="2" borderId="4" xfId="0" applyFont="1" applyFill="1" applyBorder="1" applyAlignment="1">
      <alignment horizontal="center" wrapText="1"/>
    </xf>
    <xf numFmtId="0" fontId="39" fillId="2" borderId="0" xfId="0" applyFont="1" applyFill="1" applyBorder="1" applyAlignment="1">
      <alignment horizontal="center" wrapText="1"/>
    </xf>
    <xf numFmtId="0" fontId="39" fillId="2" borderId="9" xfId="0" applyFont="1" applyFill="1" applyBorder="1" applyAlignment="1">
      <alignment horizontal="center" wrapText="1"/>
    </xf>
    <xf numFmtId="0" fontId="39" fillId="2" borderId="10" xfId="0" applyFont="1" applyFill="1" applyBorder="1" applyAlignment="1">
      <alignment horizontal="center" wrapText="1"/>
    </xf>
    <xf numFmtId="0" fontId="39" fillId="2" borderId="11" xfId="0" applyFont="1" applyFill="1" applyBorder="1" applyAlignment="1">
      <alignment horizontal="center" wrapText="1"/>
    </xf>
    <xf numFmtId="0" fontId="39" fillId="2" borderId="12" xfId="0" applyFont="1" applyFill="1" applyBorder="1" applyAlignment="1">
      <alignment horizontal="center" wrapText="1"/>
    </xf>
    <xf numFmtId="0" fontId="30" fillId="2" borderId="0" xfId="0" applyFont="1" applyFill="1" applyAlignment="1">
      <alignment horizontal="center"/>
    </xf>
    <xf numFmtId="3" fontId="30" fillId="3" borderId="32" xfId="0" applyNumberFormat="1" applyFont="1" applyFill="1" applyBorder="1" applyAlignment="1">
      <alignment horizontal="right" vertical="center"/>
    </xf>
    <xf numFmtId="3" fontId="30" fillId="3" borderId="34" xfId="0" applyNumberFormat="1" applyFont="1" applyFill="1" applyBorder="1" applyAlignment="1">
      <alignment horizontal="right" vertical="center"/>
    </xf>
    <xf numFmtId="3" fontId="33" fillId="2" borderId="34" xfId="0" applyNumberFormat="1" applyFont="1" applyFill="1" applyBorder="1"/>
    <xf numFmtId="0" fontId="30" fillId="3" borderId="4" xfId="0" applyFont="1" applyFill="1" applyBorder="1" applyAlignment="1">
      <alignment vertical="center"/>
    </xf>
    <xf numFmtId="0" fontId="30" fillId="3" borderId="8" xfId="0" applyFont="1" applyFill="1" applyBorder="1" applyAlignment="1">
      <alignment vertical="center"/>
    </xf>
    <xf numFmtId="0" fontId="33" fillId="2" borderId="12" xfId="0" applyFont="1" applyFill="1" applyBorder="1"/>
    <xf numFmtId="165" fontId="39" fillId="2" borderId="7" xfId="1" applyNumberFormat="1" applyFont="1" applyFill="1" applyBorder="1" applyAlignment="1">
      <alignment horizontal="right" vertical="center"/>
    </xf>
    <xf numFmtId="165" fontId="39" fillId="2" borderId="5" xfId="0" applyNumberFormat="1" applyFont="1" applyFill="1" applyBorder="1" applyAlignment="1">
      <alignment horizontal="right" vertical="center"/>
    </xf>
    <xf numFmtId="165" fontId="39" fillId="2" borderId="8" xfId="1" applyNumberFormat="1" applyFont="1" applyFill="1" applyBorder="1" applyAlignment="1">
      <alignment horizontal="right" vertical="center"/>
    </xf>
    <xf numFmtId="165" fontId="39" fillId="2" borderId="10" xfId="1" applyNumberFormat="1" applyFont="1" applyFill="1" applyBorder="1" applyAlignment="1">
      <alignment horizontal="right" vertical="center"/>
    </xf>
    <xf numFmtId="165" fontId="39" fillId="2" borderId="11" xfId="0" applyNumberFormat="1" applyFont="1" applyFill="1" applyBorder="1" applyAlignment="1">
      <alignment horizontal="right" vertical="center"/>
    </xf>
    <xf numFmtId="165" fontId="39" fillId="2" borderId="12" xfId="1" applyNumberFormat="1" applyFont="1" applyFill="1" applyBorder="1" applyAlignment="1">
      <alignment horizontal="right" vertical="center"/>
    </xf>
    <xf numFmtId="165" fontId="39" fillId="2" borderId="4" xfId="1" applyNumberFormat="1" applyFont="1" applyFill="1" applyBorder="1" applyAlignment="1">
      <alignment horizontal="right" vertical="center"/>
    </xf>
    <xf numFmtId="165" fontId="39" fillId="2" borderId="0" xfId="0" applyNumberFormat="1" applyFont="1" applyFill="1" applyBorder="1" applyAlignment="1">
      <alignment horizontal="right" vertical="center"/>
    </xf>
    <xf numFmtId="165" fontId="39" fillId="2" borderId="9" xfId="1" applyNumberFormat="1" applyFont="1" applyFill="1" applyBorder="1" applyAlignment="1">
      <alignment horizontal="right" vertical="center"/>
    </xf>
    <xf numFmtId="165" fontId="39" fillId="3" borderId="4" xfId="1" applyNumberFormat="1" applyFont="1" applyFill="1" applyBorder="1" applyAlignment="1">
      <alignment horizontal="right" vertical="center"/>
    </xf>
    <xf numFmtId="165" fontId="39" fillId="3" borderId="0" xfId="0" applyNumberFormat="1" applyFont="1" applyFill="1" applyBorder="1" applyAlignment="1">
      <alignment horizontal="right" vertical="center"/>
    </xf>
    <xf numFmtId="165" fontId="39" fillId="3" borderId="10" xfId="1" applyNumberFormat="1" applyFont="1" applyFill="1" applyBorder="1" applyAlignment="1">
      <alignment horizontal="right" vertical="center"/>
    </xf>
    <xf numFmtId="165" fontId="39" fillId="3" borderId="11" xfId="0" applyNumberFormat="1" applyFont="1" applyFill="1" applyBorder="1" applyAlignment="1">
      <alignment horizontal="right" vertical="center"/>
    </xf>
    <xf numFmtId="165" fontId="39" fillId="3" borderId="33" xfId="1" applyNumberFormat="1" applyFont="1" applyFill="1" applyBorder="1" applyAlignment="1">
      <alignment horizontal="right" vertical="center"/>
    </xf>
    <xf numFmtId="165" fontId="39" fillId="3" borderId="34" xfId="0" applyNumberFormat="1" applyFont="1" applyFill="1" applyBorder="1" applyAlignment="1">
      <alignment horizontal="right" vertical="center"/>
    </xf>
    <xf numFmtId="165" fontId="39" fillId="3" borderId="32" xfId="1" applyNumberFormat="1" applyFont="1" applyFill="1" applyBorder="1" applyAlignment="1">
      <alignment horizontal="right" vertical="center"/>
    </xf>
    <xf numFmtId="165" fontId="30" fillId="3" borderId="4" xfId="0" applyNumberFormat="1" applyFont="1" applyFill="1" applyBorder="1" applyAlignment="1">
      <alignment vertical="center"/>
    </xf>
    <xf numFmtId="165" fontId="30" fillId="3" borderId="0" xfId="0" applyNumberFormat="1" applyFont="1" applyFill="1" applyBorder="1" applyAlignment="1">
      <alignment vertical="center"/>
    </xf>
    <xf numFmtId="165" fontId="30" fillId="3" borderId="9" xfId="0" applyNumberFormat="1" applyFont="1" applyFill="1" applyBorder="1" applyAlignment="1">
      <alignment vertical="center"/>
    </xf>
    <xf numFmtId="165" fontId="30" fillId="3" borderId="10" xfId="0" applyNumberFormat="1" applyFont="1" applyFill="1" applyBorder="1" applyAlignment="1">
      <alignment vertical="center"/>
    </xf>
    <xf numFmtId="165" fontId="30" fillId="3" borderId="11" xfId="0" applyNumberFormat="1" applyFont="1" applyFill="1" applyBorder="1" applyAlignment="1">
      <alignment vertical="center"/>
    </xf>
    <xf numFmtId="165" fontId="30" fillId="3" borderId="12" xfId="0" applyNumberFormat="1" applyFont="1" applyFill="1" applyBorder="1" applyAlignment="1">
      <alignment vertical="center"/>
    </xf>
    <xf numFmtId="164" fontId="30" fillId="3" borderId="0" xfId="0" applyNumberFormat="1" applyFont="1" applyFill="1" applyBorder="1" applyAlignment="1">
      <alignment vertical="center"/>
    </xf>
    <xf numFmtId="3" fontId="30" fillId="3" borderId="51" xfId="0" applyNumberFormat="1" applyFont="1" applyFill="1" applyBorder="1" applyAlignment="1">
      <alignment vertical="center"/>
    </xf>
    <xf numFmtId="0" fontId="30" fillId="3" borderId="34" xfId="0" applyFont="1" applyFill="1" applyBorder="1" applyAlignment="1">
      <alignment horizontal="right" vertical="center"/>
    </xf>
    <xf numFmtId="0" fontId="33" fillId="2" borderId="32" xfId="0" applyFont="1" applyFill="1" applyBorder="1"/>
    <xf numFmtId="0" fontId="30" fillId="2" borderId="11" xfId="0" applyFont="1" applyFill="1" applyBorder="1" applyAlignment="1">
      <alignment horizontal="center" wrapText="1"/>
    </xf>
    <xf numFmtId="0" fontId="30" fillId="2" borderId="0" xfId="0" applyFont="1" applyFill="1" applyBorder="1" applyAlignment="1">
      <alignment horizontal="center" wrapText="1"/>
    </xf>
    <xf numFmtId="0" fontId="30" fillId="3" borderId="0" xfId="2" applyFont="1" applyFill="1" applyBorder="1"/>
    <xf numFmtId="0" fontId="30" fillId="3" borderId="0" xfId="2" applyFont="1" applyFill="1" applyBorder="1" applyAlignment="1">
      <alignment horizontal="center" vertical="center" wrapText="1"/>
    </xf>
    <xf numFmtId="0" fontId="30" fillId="3" borderId="11" xfId="2" applyFont="1" applyFill="1" applyBorder="1" applyAlignment="1">
      <alignment horizontal="right"/>
    </xf>
    <xf numFmtId="0" fontId="30" fillId="3" borderId="0" xfId="2" applyFont="1" applyFill="1" applyBorder="1" applyAlignment="1">
      <alignment horizontal="right" vertical="center"/>
    </xf>
    <xf numFmtId="165" fontId="30" fillId="3" borderId="24" xfId="2" applyNumberFormat="1" applyFont="1" applyFill="1" applyBorder="1" applyAlignment="1">
      <alignment horizontal="right" vertical="center"/>
    </xf>
    <xf numFmtId="165" fontId="30" fillId="3" borderId="0" xfId="2" applyNumberFormat="1" applyFont="1" applyFill="1" applyBorder="1" applyAlignment="1">
      <alignment vertical="center"/>
    </xf>
    <xf numFmtId="165" fontId="30" fillId="3" borderId="9" xfId="2" applyNumberFormat="1" applyFont="1" applyFill="1" applyBorder="1" applyAlignment="1">
      <alignment vertical="center"/>
    </xf>
    <xf numFmtId="165" fontId="30" fillId="3" borderId="4" xfId="2" applyNumberFormat="1" applyFont="1" applyFill="1" applyBorder="1" applyAlignment="1">
      <alignment vertical="center"/>
    </xf>
    <xf numFmtId="3" fontId="30" fillId="3" borderId="0" xfId="2" applyNumberFormat="1" applyFont="1" applyFill="1" applyBorder="1" applyAlignment="1">
      <alignment horizontal="right"/>
    </xf>
    <xf numFmtId="3" fontId="30" fillId="3" borderId="0" xfId="2" applyNumberFormat="1" applyFont="1" applyFill="1" applyBorder="1"/>
    <xf numFmtId="165" fontId="30" fillId="3" borderId="0" xfId="2" applyNumberFormat="1" applyFont="1" applyFill="1" applyBorder="1" applyAlignment="1">
      <alignment horizontal="right"/>
    </xf>
    <xf numFmtId="0" fontId="30" fillId="3" borderId="11" xfId="2" applyFont="1" applyFill="1" applyBorder="1" applyAlignment="1">
      <alignment horizontal="right" vertical="center"/>
    </xf>
    <xf numFmtId="165" fontId="30" fillId="3" borderId="16" xfId="2" applyNumberFormat="1" applyFont="1" applyFill="1" applyBorder="1" applyAlignment="1">
      <alignment horizontal="right" vertical="center"/>
    </xf>
    <xf numFmtId="165" fontId="30" fillId="3" borderId="11" xfId="2" applyNumberFormat="1" applyFont="1" applyFill="1" applyBorder="1" applyAlignment="1">
      <alignment vertical="center"/>
    </xf>
    <xf numFmtId="165" fontId="30" fillId="3" borderId="12" xfId="2" applyNumberFormat="1" applyFont="1" applyFill="1" applyBorder="1" applyAlignment="1">
      <alignment vertical="center"/>
    </xf>
    <xf numFmtId="165" fontId="30" fillId="3" borderId="10" xfId="2" applyNumberFormat="1" applyFont="1" applyFill="1" applyBorder="1" applyAlignment="1">
      <alignment vertical="center"/>
    </xf>
    <xf numFmtId="166" fontId="30" fillId="3" borderId="0" xfId="2" applyNumberFormat="1" applyFont="1" applyFill="1" applyBorder="1" applyAlignment="1">
      <alignment horizontal="right"/>
    </xf>
    <xf numFmtId="165" fontId="30" fillId="3" borderId="17" xfId="2" applyNumberFormat="1" applyFont="1" applyFill="1" applyBorder="1" applyAlignment="1">
      <alignment horizontal="right" vertical="center"/>
    </xf>
    <xf numFmtId="165" fontId="30" fillId="3" borderId="5" xfId="2" applyNumberFormat="1" applyFont="1" applyFill="1" applyBorder="1" applyAlignment="1">
      <alignment vertical="center"/>
    </xf>
    <xf numFmtId="165" fontId="30" fillId="3" borderId="8" xfId="2" applyNumberFormat="1" applyFont="1" applyFill="1" applyBorder="1" applyAlignment="1">
      <alignment vertical="center"/>
    </xf>
    <xf numFmtId="165" fontId="30" fillId="3" borderId="7" xfId="2" applyNumberFormat="1" applyFont="1" applyFill="1" applyBorder="1" applyAlignment="1">
      <alignment vertical="center"/>
    </xf>
    <xf numFmtId="0" fontId="30" fillId="3" borderId="24" xfId="2" applyFont="1" applyFill="1" applyBorder="1"/>
    <xf numFmtId="0" fontId="30" fillId="2" borderId="0" xfId="2" applyFont="1" applyFill="1" applyBorder="1" applyAlignment="1">
      <alignment wrapText="1"/>
    </xf>
    <xf numFmtId="165" fontId="30" fillId="3" borderId="0" xfId="2" applyNumberFormat="1" applyFont="1" applyFill="1" applyBorder="1"/>
    <xf numFmtId="0" fontId="48" fillId="3" borderId="0" xfId="2" applyFont="1" applyFill="1" applyBorder="1" applyAlignment="1">
      <alignment horizontal="left" vertical="top" wrapText="1"/>
    </xf>
    <xf numFmtId="0" fontId="47" fillId="3" borderId="0" xfId="2" applyFont="1" applyFill="1" applyBorder="1" applyAlignment="1">
      <alignment vertical="top" wrapText="1"/>
    </xf>
    <xf numFmtId="0" fontId="47" fillId="3" borderId="0" xfId="2" applyFont="1" applyFill="1" applyBorder="1" applyAlignment="1">
      <alignment horizontal="right" vertical="top" wrapText="1"/>
    </xf>
    <xf numFmtId="165" fontId="30" fillId="3" borderId="14" xfId="2" applyNumberFormat="1" applyFont="1" applyFill="1" applyBorder="1" applyAlignment="1">
      <alignment vertical="center"/>
    </xf>
    <xf numFmtId="165" fontId="30" fillId="3" borderId="13" xfId="2" applyNumberFormat="1" applyFont="1" applyFill="1" applyBorder="1" applyAlignment="1">
      <alignment vertical="center"/>
    </xf>
    <xf numFmtId="165" fontId="30" fillId="3" borderId="2" xfId="2" applyNumberFormat="1" applyFont="1" applyFill="1" applyBorder="1" applyAlignment="1">
      <alignment vertical="center"/>
    </xf>
    <xf numFmtId="165" fontId="30" fillId="3" borderId="5" xfId="2" applyNumberFormat="1" applyFont="1" applyFill="1" applyBorder="1" applyAlignment="1">
      <alignment horizontal="right" vertical="center"/>
    </xf>
    <xf numFmtId="165" fontId="30" fillId="3" borderId="52" xfId="2" applyNumberFormat="1" applyFont="1" applyFill="1" applyBorder="1" applyAlignment="1">
      <alignment vertical="center"/>
    </xf>
    <xf numFmtId="165" fontId="30" fillId="3" borderId="23" xfId="2" applyNumberFormat="1" applyFont="1" applyFill="1" applyBorder="1" applyAlignment="1">
      <alignment vertical="center"/>
    </xf>
    <xf numFmtId="165" fontId="30" fillId="3" borderId="31" xfId="2" applyNumberFormat="1" applyFont="1" applyFill="1" applyBorder="1" applyAlignment="1">
      <alignment vertical="center"/>
    </xf>
    <xf numFmtId="0" fontId="30" fillId="3" borderId="30" xfId="2" applyFont="1" applyFill="1" applyBorder="1"/>
    <xf numFmtId="0" fontId="30" fillId="3" borderId="5" xfId="2" applyFont="1" applyFill="1" applyBorder="1"/>
    <xf numFmtId="0" fontId="30" fillId="3" borderId="16" xfId="2" applyFont="1" applyFill="1" applyBorder="1"/>
    <xf numFmtId="0" fontId="30" fillId="3" borderId="39" xfId="2" applyFont="1" applyFill="1" applyBorder="1"/>
    <xf numFmtId="0" fontId="30" fillId="3" borderId="39" xfId="2" applyFont="1" applyFill="1" applyBorder="1" applyAlignment="1">
      <alignment horizontal="center" wrapText="1"/>
    </xf>
    <xf numFmtId="0" fontId="30" fillId="3" borderId="6" xfId="2" applyFont="1" applyFill="1" applyBorder="1" applyAlignment="1">
      <alignment horizontal="center" wrapText="1"/>
    </xf>
    <xf numFmtId="0" fontId="30" fillId="3" borderId="15" xfId="2" applyFont="1" applyFill="1" applyBorder="1" applyAlignment="1">
      <alignment horizontal="center" wrapText="1"/>
    </xf>
    <xf numFmtId="0" fontId="30" fillId="3" borderId="3" xfId="2" applyFont="1" applyFill="1" applyBorder="1" applyAlignment="1">
      <alignment horizontal="center" wrapText="1"/>
    </xf>
    <xf numFmtId="0" fontId="30" fillId="3" borderId="6" xfId="2" applyFont="1" applyFill="1" applyBorder="1" applyAlignment="1">
      <alignment horizontal="right" vertical="center"/>
    </xf>
    <xf numFmtId="165" fontId="30" fillId="3" borderId="16" xfId="2" applyNumberFormat="1" applyFont="1" applyFill="1" applyBorder="1" applyAlignment="1">
      <alignment horizontal="right"/>
    </xf>
    <xf numFmtId="0" fontId="30" fillId="3" borderId="30" xfId="2" applyFont="1" applyFill="1" applyBorder="1" applyAlignment="1">
      <alignment horizontal="right" vertical="center"/>
    </xf>
    <xf numFmtId="0" fontId="30" fillId="3" borderId="42" xfId="2" applyFont="1" applyFill="1" applyBorder="1" applyAlignment="1">
      <alignment horizontal="right" vertical="center"/>
    </xf>
    <xf numFmtId="0" fontId="47" fillId="3" borderId="0" xfId="2" applyFont="1" applyFill="1" applyBorder="1" applyAlignment="1">
      <alignment horizontal="right" vertical="top" wrapText="1"/>
    </xf>
    <xf numFmtId="0" fontId="30" fillId="2" borderId="11" xfId="0" applyFont="1" applyFill="1" applyBorder="1" applyAlignment="1">
      <alignment horizontal="right" wrapText="1"/>
    </xf>
    <xf numFmtId="0" fontId="30" fillId="2" borderId="9" xfId="0" applyFont="1" applyFill="1" applyBorder="1" applyAlignment="1">
      <alignment horizontal="center" wrapText="1"/>
    </xf>
    <xf numFmtId="0" fontId="30" fillId="2" borderId="0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3" fontId="30" fillId="3" borderId="24" xfId="2" applyNumberFormat="1" applyFont="1" applyFill="1" applyBorder="1" applyAlignment="1">
      <alignment horizontal="right"/>
    </xf>
    <xf numFmtId="165" fontId="30" fillId="3" borderId="24" xfId="2" applyNumberFormat="1" applyFont="1" applyFill="1" applyBorder="1" applyAlignment="1">
      <alignment horizontal="right"/>
    </xf>
    <xf numFmtId="166" fontId="30" fillId="3" borderId="24" xfId="2" applyNumberFormat="1" applyFont="1" applyFill="1" applyBorder="1" applyAlignment="1">
      <alignment horizontal="right"/>
    </xf>
    <xf numFmtId="3" fontId="30" fillId="3" borderId="24" xfId="2" applyNumberFormat="1" applyFont="1" applyFill="1" applyBorder="1" applyAlignment="1">
      <alignment horizontal="right" vertical="center"/>
    </xf>
    <xf numFmtId="3" fontId="30" fillId="3" borderId="9" xfId="2" applyNumberFormat="1" applyFont="1" applyFill="1" applyBorder="1" applyAlignment="1">
      <alignment horizontal="right" vertical="center"/>
    </xf>
    <xf numFmtId="3" fontId="30" fillId="3" borderId="0" xfId="2" applyNumberFormat="1" applyFont="1" applyFill="1" applyBorder="1" applyAlignment="1">
      <alignment vertical="center"/>
    </xf>
    <xf numFmtId="3" fontId="30" fillId="3" borderId="9" xfId="2" applyNumberFormat="1" applyFont="1" applyFill="1" applyBorder="1" applyAlignment="1">
      <alignment vertical="center"/>
    </xf>
    <xf numFmtId="3" fontId="30" fillId="3" borderId="0" xfId="2" applyNumberFormat="1" applyFont="1" applyFill="1" applyBorder="1" applyAlignment="1">
      <alignment horizontal="right" vertical="center"/>
    </xf>
    <xf numFmtId="3" fontId="30" fillId="3" borderId="16" xfId="2" applyNumberFormat="1" applyFont="1" applyFill="1" applyBorder="1" applyAlignment="1">
      <alignment horizontal="right" vertical="center"/>
    </xf>
    <xf numFmtId="3" fontId="30" fillId="3" borderId="12" xfId="2" applyNumberFormat="1" applyFont="1" applyFill="1" applyBorder="1" applyAlignment="1">
      <alignment vertical="center"/>
    </xf>
    <xf numFmtId="3" fontId="30" fillId="3" borderId="11" xfId="2" applyNumberFormat="1" applyFont="1" applyFill="1" applyBorder="1" applyAlignment="1">
      <alignment vertical="center"/>
    </xf>
    <xf numFmtId="3" fontId="30" fillId="3" borderId="12" xfId="2" applyNumberFormat="1" applyFont="1" applyFill="1" applyBorder="1" applyAlignment="1">
      <alignment horizontal="right" vertical="center"/>
    </xf>
    <xf numFmtId="3" fontId="30" fillId="3" borderId="35" xfId="2" applyNumberFormat="1" applyFont="1" applyFill="1" applyBorder="1" applyAlignment="1">
      <alignment vertical="center"/>
    </xf>
    <xf numFmtId="3" fontId="30" fillId="3" borderId="54" xfId="2" applyNumberFormat="1" applyFont="1" applyFill="1" applyBorder="1" applyAlignment="1">
      <alignment vertical="center"/>
    </xf>
    <xf numFmtId="3" fontId="30" fillId="3" borderId="2" xfId="2" applyNumberFormat="1" applyFont="1" applyFill="1" applyBorder="1" applyAlignment="1">
      <alignment vertical="center"/>
    </xf>
    <xf numFmtId="3" fontId="30" fillId="3" borderId="13" xfId="2" applyNumberFormat="1" applyFont="1" applyFill="1" applyBorder="1" applyAlignment="1">
      <alignment vertical="center"/>
    </xf>
    <xf numFmtId="3" fontId="30" fillId="3" borderId="57" xfId="2" applyNumberFormat="1" applyFont="1" applyFill="1" applyBorder="1" applyAlignment="1">
      <alignment vertical="center"/>
    </xf>
    <xf numFmtId="3" fontId="30" fillId="3" borderId="58" xfId="2" applyNumberFormat="1" applyFont="1" applyFill="1" applyBorder="1" applyAlignment="1">
      <alignment vertical="center"/>
    </xf>
    <xf numFmtId="0" fontId="30" fillId="3" borderId="11" xfId="2" applyFont="1" applyFill="1" applyBorder="1"/>
    <xf numFmtId="0" fontId="30" fillId="3" borderId="39" xfId="2" applyFont="1" applyFill="1" applyBorder="1" applyAlignment="1">
      <alignment horizontal="right" textRotation="90" wrapText="1"/>
    </xf>
    <xf numFmtId="0" fontId="30" fillId="3" borderId="6" xfId="2" applyFont="1" applyFill="1" applyBorder="1" applyAlignment="1">
      <alignment horizontal="right" textRotation="90" wrapText="1"/>
    </xf>
    <xf numFmtId="3" fontId="30" fillId="3" borderId="25" xfId="2" applyNumberFormat="1" applyFont="1" applyFill="1" applyBorder="1" applyAlignment="1">
      <alignment vertical="center"/>
    </xf>
    <xf numFmtId="3" fontId="30" fillId="3" borderId="0" xfId="0" applyNumberFormat="1" applyFont="1" applyFill="1" applyBorder="1" applyAlignment="1">
      <alignment vertical="center"/>
    </xf>
    <xf numFmtId="164" fontId="30" fillId="3" borderId="0" xfId="1" applyNumberFormat="1" applyFont="1" applyFill="1" applyBorder="1" applyAlignment="1">
      <alignment vertical="center"/>
    </xf>
    <xf numFmtId="0" fontId="30" fillId="2" borderId="0" xfId="2" applyFont="1" applyFill="1"/>
    <xf numFmtId="165" fontId="30" fillId="3" borderId="0" xfId="2" applyNumberFormat="1" applyFont="1" applyFill="1" applyBorder="1" applyAlignment="1">
      <alignment wrapText="1"/>
    </xf>
    <xf numFmtId="49" fontId="30" fillId="2" borderId="0" xfId="2" applyNumberFormat="1" applyFont="1" applyFill="1" applyBorder="1" applyAlignment="1">
      <alignment wrapText="1"/>
    </xf>
    <xf numFmtId="0" fontId="53" fillId="2" borderId="0" xfId="2" applyFont="1" applyFill="1" applyBorder="1" applyAlignment="1">
      <alignment vertical="center" wrapText="1"/>
    </xf>
    <xf numFmtId="16" fontId="30" fillId="3" borderId="0" xfId="2" applyNumberFormat="1" applyFont="1" applyFill="1" applyBorder="1" applyAlignment="1">
      <alignment horizontal="center" wrapText="1"/>
    </xf>
    <xf numFmtId="0" fontId="53" fillId="2" borderId="0" xfId="2" applyFont="1" applyFill="1" applyBorder="1" applyAlignment="1">
      <alignment wrapText="1"/>
    </xf>
    <xf numFmtId="165" fontId="54" fillId="3" borderId="0" xfId="2" applyNumberFormat="1" applyFont="1" applyFill="1" applyBorder="1" applyAlignment="1">
      <alignment horizontal="center" vertical="center" wrapText="1"/>
    </xf>
    <xf numFmtId="165" fontId="53" fillId="3" borderId="0" xfId="2" applyNumberFormat="1" applyFont="1" applyFill="1" applyBorder="1" applyAlignment="1">
      <alignment vertical="center" wrapText="1"/>
    </xf>
    <xf numFmtId="0" fontId="30" fillId="2" borderId="0" xfId="2" applyFont="1" applyFill="1" applyBorder="1"/>
    <xf numFmtId="165" fontId="30" fillId="3" borderId="0" xfId="2" applyNumberFormat="1" applyFont="1" applyFill="1" applyBorder="1" applyAlignment="1">
      <alignment horizontal="left" vertical="top" wrapText="1"/>
    </xf>
    <xf numFmtId="0" fontId="30" fillId="3" borderId="0" xfId="2" applyFont="1" applyFill="1"/>
    <xf numFmtId="0" fontId="56" fillId="2" borderId="0" xfId="2" applyFont="1" applyFill="1" applyAlignment="1">
      <alignment vertical="center" wrapText="1"/>
    </xf>
    <xf numFmtId="165" fontId="57" fillId="3" borderId="0" xfId="2" applyNumberFormat="1" applyFont="1" applyFill="1" applyBorder="1" applyAlignment="1">
      <alignment vertical="center" wrapText="1"/>
    </xf>
    <xf numFmtId="165" fontId="56" fillId="3" borderId="0" xfId="2" applyNumberFormat="1" applyFont="1" applyFill="1" applyBorder="1" applyAlignment="1">
      <alignment vertical="center" wrapText="1"/>
    </xf>
    <xf numFmtId="165" fontId="55" fillId="3" borderId="0" xfId="2" applyNumberFormat="1" applyFont="1" applyFill="1" applyBorder="1" applyAlignment="1">
      <alignment wrapText="1"/>
    </xf>
    <xf numFmtId="0" fontId="55" fillId="2" borderId="0" xfId="2" applyFont="1" applyFill="1" applyBorder="1" applyAlignment="1">
      <alignment wrapText="1"/>
    </xf>
    <xf numFmtId="0" fontId="30" fillId="2" borderId="0" xfId="2" applyFont="1" applyFill="1" applyAlignment="1">
      <alignment horizontal="left"/>
    </xf>
    <xf numFmtId="0" fontId="30" fillId="2" borderId="0" xfId="2" applyFont="1" applyFill="1" applyAlignment="1"/>
    <xf numFmtId="0" fontId="30" fillId="2" borderId="0" xfId="2" applyFont="1" applyFill="1" applyBorder="1" applyAlignment="1">
      <alignment horizontal="right"/>
    </xf>
    <xf numFmtId="0" fontId="5" fillId="3" borderId="0" xfId="2" applyFill="1" applyBorder="1" applyAlignment="1"/>
    <xf numFmtId="0" fontId="30" fillId="3" borderId="6" xfId="2" applyFont="1" applyFill="1" applyBorder="1" applyAlignment="1">
      <alignment horizontal="center" wrapText="1"/>
    </xf>
    <xf numFmtId="0" fontId="47" fillId="3" borderId="0" xfId="2" applyFont="1" applyFill="1" applyBorder="1" applyAlignment="1">
      <alignment horizontal="right" vertical="top" wrapText="1"/>
    </xf>
    <xf numFmtId="0" fontId="33" fillId="3" borderId="0" xfId="0" applyFont="1" applyFill="1" applyBorder="1" applyAlignment="1">
      <alignment horizontal="right" vertical="center"/>
    </xf>
    <xf numFmtId="0" fontId="33" fillId="3" borderId="0" xfId="0" applyFont="1" applyFill="1" applyBorder="1" applyAlignment="1">
      <alignment horizontal="left" vertical="center"/>
    </xf>
    <xf numFmtId="1" fontId="32" fillId="2" borderId="0" xfId="0" applyNumberFormat="1" applyFont="1" applyFill="1" applyBorder="1" applyAlignment="1">
      <alignment vertical="center" wrapText="1"/>
    </xf>
    <xf numFmtId="0" fontId="30" fillId="3" borderId="56" xfId="2" applyFont="1" applyFill="1" applyBorder="1" applyAlignment="1">
      <alignment horizontal="right" textRotation="90" wrapText="1"/>
    </xf>
    <xf numFmtId="0" fontId="30" fillId="3" borderId="55" xfId="2" applyFont="1" applyFill="1" applyBorder="1" applyAlignment="1">
      <alignment horizontal="right" textRotation="90" wrapText="1"/>
    </xf>
    <xf numFmtId="0" fontId="30" fillId="3" borderId="0" xfId="0" applyFont="1" applyFill="1" applyBorder="1" applyAlignment="1">
      <alignment vertical="center" wrapText="1"/>
    </xf>
    <xf numFmtId="0" fontId="30" fillId="3" borderId="4" xfId="0" applyFont="1" applyFill="1" applyBorder="1" applyAlignment="1">
      <alignment horizontal="right" vertical="center"/>
    </xf>
    <xf numFmtId="0" fontId="49" fillId="3" borderId="0" xfId="2" applyFont="1" applyFill="1" applyBorder="1" applyAlignment="1"/>
    <xf numFmtId="0" fontId="30" fillId="2" borderId="0" xfId="0" applyFont="1" applyFill="1" applyBorder="1"/>
    <xf numFmtId="0" fontId="30" fillId="2" borderId="0" xfId="0" applyFont="1" applyFill="1" applyBorder="1" applyAlignment="1">
      <alignment horizontal="right"/>
    </xf>
    <xf numFmtId="0" fontId="30" fillId="2" borderId="0" xfId="0" applyFont="1" applyFill="1" applyBorder="1" applyAlignment="1">
      <alignment vertical="center"/>
    </xf>
    <xf numFmtId="0" fontId="33" fillId="2" borderId="0" xfId="0" applyFont="1" applyFill="1" applyBorder="1" applyAlignment="1">
      <alignment vertical="top" wrapText="1"/>
    </xf>
    <xf numFmtId="165" fontId="30" fillId="2" borderId="0" xfId="0" applyNumberFormat="1" applyFont="1" applyFill="1" applyBorder="1" applyAlignment="1">
      <alignment horizontal="center"/>
    </xf>
    <xf numFmtId="165" fontId="30" fillId="2" borderId="9" xfId="0" applyNumberFormat="1" applyFont="1" applyFill="1" applyBorder="1" applyAlignment="1">
      <alignment horizontal="center"/>
    </xf>
    <xf numFmtId="3" fontId="30" fillId="2" borderId="3" xfId="0" applyNumberFormat="1" applyFont="1" applyFill="1" applyBorder="1" applyAlignment="1">
      <alignment horizontal="right" vertical="center"/>
    </xf>
    <xf numFmtId="3" fontId="30" fillId="2" borderId="6" xfId="0" applyNumberFormat="1" applyFont="1" applyFill="1" applyBorder="1" applyAlignment="1">
      <alignment horizontal="right" vertical="center"/>
    </xf>
    <xf numFmtId="165" fontId="30" fillId="2" borderId="15" xfId="0" applyNumberFormat="1" applyFont="1" applyFill="1" applyBorder="1" applyAlignment="1">
      <alignment horizontal="center"/>
    </xf>
    <xf numFmtId="165" fontId="30" fillId="2" borderId="6" xfId="0" applyNumberFormat="1" applyFont="1" applyFill="1" applyBorder="1" applyAlignment="1">
      <alignment horizontal="center"/>
    </xf>
    <xf numFmtId="3" fontId="30" fillId="3" borderId="3" xfId="0" applyNumberFormat="1" applyFont="1" applyFill="1" applyBorder="1" applyAlignment="1">
      <alignment horizontal="right" vertical="center"/>
    </xf>
    <xf numFmtId="3" fontId="30" fillId="3" borderId="6" xfId="0" applyNumberFormat="1" applyFont="1" applyFill="1" applyBorder="1" applyAlignment="1">
      <alignment horizontal="right" vertical="center"/>
    </xf>
    <xf numFmtId="165" fontId="30" fillId="3" borderId="15" xfId="0" applyNumberFormat="1" applyFont="1" applyFill="1" applyBorder="1" applyAlignment="1">
      <alignment horizontal="center" vertical="center"/>
    </xf>
    <xf numFmtId="165" fontId="30" fillId="3" borderId="6" xfId="0" applyNumberFormat="1" applyFont="1" applyFill="1" applyBorder="1" applyAlignment="1">
      <alignment horizontal="center" vertical="center"/>
    </xf>
    <xf numFmtId="3" fontId="30" fillId="3" borderId="6" xfId="0" applyNumberFormat="1" applyFont="1" applyFill="1" applyBorder="1" applyAlignment="1">
      <alignment horizontal="right" vertical="top" wrapText="1"/>
    </xf>
    <xf numFmtId="165" fontId="30" fillId="3" borderId="15" xfId="0" applyNumberFormat="1" applyFont="1" applyFill="1" applyBorder="1" applyAlignment="1">
      <alignment horizontal="center" vertical="top" wrapText="1"/>
    </xf>
    <xf numFmtId="165" fontId="30" fillId="3" borderId="6" xfId="0" applyNumberFormat="1" applyFont="1" applyFill="1" applyBorder="1" applyAlignment="1">
      <alignment horizontal="center" vertical="top" wrapText="1"/>
    </xf>
    <xf numFmtId="3" fontId="30" fillId="3" borderId="3" xfId="0" applyNumberFormat="1" applyFont="1" applyFill="1" applyBorder="1" applyAlignment="1">
      <alignment horizontal="right"/>
    </xf>
    <xf numFmtId="3" fontId="30" fillId="3" borderId="6" xfId="0" applyNumberFormat="1" applyFont="1" applyFill="1" applyBorder="1" applyAlignment="1">
      <alignment horizontal="right"/>
    </xf>
    <xf numFmtId="165" fontId="30" fillId="3" borderId="15" xfId="0" applyNumberFormat="1" applyFont="1" applyFill="1" applyBorder="1" applyAlignment="1">
      <alignment horizontal="center"/>
    </xf>
    <xf numFmtId="165" fontId="30" fillId="3" borderId="6" xfId="0" applyNumberFormat="1" applyFont="1" applyFill="1" applyBorder="1" applyAlignment="1">
      <alignment horizontal="center"/>
    </xf>
    <xf numFmtId="3" fontId="30" fillId="2" borderId="3" xfId="0" applyNumberFormat="1" applyFont="1" applyFill="1" applyBorder="1" applyAlignment="1">
      <alignment horizontal="right" vertical="top"/>
    </xf>
    <xf numFmtId="3" fontId="30" fillId="2" borderId="6" xfId="0" applyNumberFormat="1" applyFont="1" applyFill="1" applyBorder="1" applyAlignment="1">
      <alignment horizontal="right" vertical="top"/>
    </xf>
    <xf numFmtId="0" fontId="30" fillId="3" borderId="6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vertical="center"/>
    </xf>
    <xf numFmtId="0" fontId="33" fillId="2" borderId="9" xfId="0" applyFont="1" applyFill="1" applyBorder="1" applyAlignment="1">
      <alignment vertical="center"/>
    </xf>
    <xf numFmtId="0" fontId="30" fillId="3" borderId="1" xfId="2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0" fontId="30" fillId="3" borderId="0" xfId="0" applyFont="1" applyFill="1" applyBorder="1" applyAlignment="1">
      <alignment horizontal="center" vertical="center"/>
    </xf>
    <xf numFmtId="165" fontId="30" fillId="3" borderId="9" xfId="0" applyNumberFormat="1" applyFont="1" applyFill="1" applyBorder="1" applyAlignment="1">
      <alignment horizontal="center" vertical="center"/>
    </xf>
    <xf numFmtId="3" fontId="30" fillId="3" borderId="7" xfId="0" applyNumberFormat="1" applyFont="1" applyFill="1" applyBorder="1" applyAlignment="1">
      <alignment vertical="center"/>
    </xf>
    <xf numFmtId="3" fontId="30" fillId="3" borderId="5" xfId="0" applyNumberFormat="1" applyFont="1" applyFill="1" applyBorder="1" applyAlignment="1">
      <alignment vertical="center"/>
    </xf>
    <xf numFmtId="3" fontId="30" fillId="3" borderId="4" xfId="0" applyNumberFormat="1" applyFont="1" applyFill="1" applyBorder="1" applyAlignment="1">
      <alignment vertical="center"/>
    </xf>
    <xf numFmtId="0" fontId="33" fillId="3" borderId="11" xfId="0" applyFont="1" applyFill="1" applyBorder="1"/>
    <xf numFmtId="0" fontId="30" fillId="2" borderId="9" xfId="0" applyFont="1" applyFill="1" applyBorder="1" applyAlignment="1">
      <alignment horizontal="right"/>
    </xf>
    <xf numFmtId="0" fontId="28" fillId="2" borderId="0" xfId="0" applyFont="1" applyFill="1" applyBorder="1"/>
    <xf numFmtId="0" fontId="28" fillId="2" borderId="9" xfId="0" applyFont="1" applyFill="1" applyBorder="1"/>
    <xf numFmtId="0" fontId="28" fillId="2" borderId="4" xfId="0" applyFont="1" applyFill="1" applyBorder="1"/>
    <xf numFmtId="3" fontId="55" fillId="2" borderId="4" xfId="0" applyNumberFormat="1" applyFont="1" applyFill="1" applyBorder="1" applyAlignment="1">
      <alignment horizontal="right"/>
    </xf>
    <xf numFmtId="3" fontId="55" fillId="2" borderId="0" xfId="0" applyNumberFormat="1" applyFont="1" applyFill="1" applyBorder="1"/>
    <xf numFmtId="0" fontId="55" fillId="2" borderId="4" xfId="0" applyFont="1" applyFill="1" applyBorder="1" applyAlignment="1">
      <alignment horizontal="right"/>
    </xf>
    <xf numFmtId="1" fontId="30" fillId="3" borderId="39" xfId="2" applyNumberFormat="1" applyFont="1" applyFill="1" applyBorder="1" applyAlignment="1">
      <alignment horizontal="center" wrapText="1"/>
    </xf>
    <xf numFmtId="1" fontId="30" fillId="3" borderId="6" xfId="2" applyNumberFormat="1" applyFont="1" applyFill="1" applyBorder="1" applyAlignment="1">
      <alignment horizontal="center" wrapText="1"/>
    </xf>
    <xf numFmtId="1" fontId="30" fillId="3" borderId="3" xfId="2" applyNumberFormat="1" applyFont="1" applyFill="1" applyBorder="1" applyAlignment="1">
      <alignment horizontal="center" wrapText="1"/>
    </xf>
    <xf numFmtId="165" fontId="30" fillId="3" borderId="11" xfId="2" applyNumberFormat="1" applyFont="1" applyFill="1" applyBorder="1" applyAlignment="1">
      <alignment horizontal="right"/>
    </xf>
    <xf numFmtId="0" fontId="30" fillId="3" borderId="6" xfId="2" applyFont="1" applyFill="1" applyBorder="1"/>
    <xf numFmtId="165" fontId="30" fillId="3" borderId="43" xfId="2" applyNumberFormat="1" applyFont="1" applyFill="1" applyBorder="1" applyAlignment="1">
      <alignment horizontal="right" vertical="center"/>
    </xf>
    <xf numFmtId="165" fontId="30" fillId="3" borderId="30" xfId="2" applyNumberFormat="1" applyFont="1" applyFill="1" applyBorder="1" applyAlignment="1">
      <alignment horizontal="right" vertical="center"/>
    </xf>
    <xf numFmtId="165" fontId="30" fillId="3" borderId="17" xfId="2" applyNumberFormat="1" applyFont="1" applyFill="1" applyBorder="1" applyAlignment="1">
      <alignment vertical="center"/>
    </xf>
    <xf numFmtId="165" fontId="30" fillId="3" borderId="24" xfId="2" applyNumberFormat="1" applyFont="1" applyFill="1" applyBorder="1" applyAlignment="1">
      <alignment vertical="center"/>
    </xf>
    <xf numFmtId="165" fontId="30" fillId="3" borderId="16" xfId="2" applyNumberFormat="1" applyFont="1" applyFill="1" applyBorder="1" applyAlignment="1">
      <alignment vertical="center"/>
    </xf>
    <xf numFmtId="1" fontId="35" fillId="3" borderId="6" xfId="2" applyNumberFormat="1" applyFont="1" applyFill="1" applyBorder="1" applyAlignment="1">
      <alignment horizontal="center" wrapText="1"/>
    </xf>
    <xf numFmtId="165" fontId="35" fillId="3" borderId="5" xfId="2" applyNumberFormat="1" applyFont="1" applyFill="1" applyBorder="1" applyAlignment="1">
      <alignment horizontal="right" vertical="center"/>
    </xf>
    <xf numFmtId="165" fontId="35" fillId="3" borderId="0" xfId="2" applyNumberFormat="1" applyFont="1" applyFill="1" applyBorder="1" applyAlignment="1">
      <alignment vertical="center"/>
    </xf>
    <xf numFmtId="165" fontId="35" fillId="3" borderId="11" xfId="2" applyNumberFormat="1" applyFont="1" applyFill="1" applyBorder="1" applyAlignment="1">
      <alignment vertical="center"/>
    </xf>
    <xf numFmtId="165" fontId="35" fillId="3" borderId="5" xfId="2" applyNumberFormat="1" applyFont="1" applyFill="1" applyBorder="1" applyAlignment="1">
      <alignment vertical="center"/>
    </xf>
    <xf numFmtId="1" fontId="35" fillId="3" borderId="15" xfId="2" applyNumberFormat="1" applyFont="1" applyFill="1" applyBorder="1" applyAlignment="1">
      <alignment horizontal="center" wrapText="1"/>
    </xf>
    <xf numFmtId="165" fontId="35" fillId="3" borderId="8" xfId="2" applyNumberFormat="1" applyFont="1" applyFill="1" applyBorder="1" applyAlignment="1">
      <alignment vertical="center"/>
    </xf>
    <xf numFmtId="165" fontId="35" fillId="3" borderId="9" xfId="2" applyNumberFormat="1" applyFont="1" applyFill="1" applyBorder="1" applyAlignment="1">
      <alignment vertical="center"/>
    </xf>
    <xf numFmtId="165" fontId="35" fillId="3" borderId="12" xfId="2" applyNumberFormat="1" applyFont="1" applyFill="1" applyBorder="1" applyAlignment="1">
      <alignment vertical="center"/>
    </xf>
    <xf numFmtId="165" fontId="35" fillId="3" borderId="8" xfId="2" applyNumberFormat="1" applyFont="1" applyFill="1" applyBorder="1" applyAlignment="1">
      <alignment horizontal="right" vertical="center"/>
    </xf>
    <xf numFmtId="165" fontId="35" fillId="3" borderId="9" xfId="2" applyNumberFormat="1" applyFont="1" applyFill="1" applyBorder="1" applyAlignment="1">
      <alignment horizontal="right" vertical="center"/>
    </xf>
    <xf numFmtId="165" fontId="35" fillId="3" borderId="12" xfId="2" applyNumberFormat="1" applyFont="1" applyFill="1" applyBorder="1" applyAlignment="1">
      <alignment horizontal="right" vertical="center"/>
    </xf>
    <xf numFmtId="1" fontId="30" fillId="3" borderId="55" xfId="2" applyNumberFormat="1" applyFont="1" applyFill="1" applyBorder="1" applyAlignment="1">
      <alignment horizontal="center" wrapText="1"/>
    </xf>
    <xf numFmtId="0" fontId="30" fillId="3" borderId="17" xfId="2" applyFont="1" applyFill="1" applyBorder="1"/>
    <xf numFmtId="0" fontId="30" fillId="3" borderId="43" xfId="2" applyFont="1" applyFill="1" applyBorder="1"/>
    <xf numFmtId="165" fontId="30" fillId="3" borderId="30" xfId="2" applyNumberFormat="1" applyFont="1" applyFill="1" applyBorder="1"/>
    <xf numFmtId="3" fontId="30" fillId="3" borderId="17" xfId="2" applyNumberFormat="1" applyFont="1" applyFill="1" applyBorder="1" applyAlignment="1">
      <alignment horizontal="right" vertical="center"/>
    </xf>
    <xf numFmtId="3" fontId="30" fillId="3" borderId="5" xfId="2" applyNumberFormat="1" applyFont="1" applyFill="1" applyBorder="1" applyAlignment="1">
      <alignment horizontal="right" vertical="center"/>
    </xf>
    <xf numFmtId="3" fontId="30" fillId="3" borderId="5" xfId="2" applyNumberFormat="1" applyFont="1" applyFill="1" applyBorder="1" applyAlignment="1">
      <alignment vertical="center"/>
    </xf>
    <xf numFmtId="3" fontId="30" fillId="3" borderId="61" xfId="2" applyNumberFormat="1" applyFont="1" applyFill="1" applyBorder="1" applyAlignment="1">
      <alignment vertical="center"/>
    </xf>
    <xf numFmtId="3" fontId="30" fillId="3" borderId="59" xfId="2" applyNumberFormat="1" applyFont="1" applyFill="1" applyBorder="1" applyAlignment="1">
      <alignment vertical="center"/>
    </xf>
    <xf numFmtId="0" fontId="30" fillId="2" borderId="12" xfId="0" applyFont="1" applyFill="1" applyBorder="1" applyAlignment="1">
      <alignment horizontal="right" wrapText="1"/>
    </xf>
    <xf numFmtId="0" fontId="30" fillId="3" borderId="11" xfId="0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right" wrapText="1"/>
    </xf>
    <xf numFmtId="0" fontId="39" fillId="2" borderId="43" xfId="0" applyFont="1" applyFill="1" applyBorder="1" applyAlignment="1">
      <alignment horizontal="right" wrapText="1"/>
    </xf>
    <xf numFmtId="3" fontId="30" fillId="3" borderId="11" xfId="2" applyNumberFormat="1" applyFont="1" applyFill="1" applyBorder="1"/>
    <xf numFmtId="165" fontId="30" fillId="3" borderId="30" xfId="2" applyNumberFormat="1" applyFont="1" applyFill="1" applyBorder="1" applyAlignment="1">
      <alignment horizontal="right"/>
    </xf>
    <xf numFmtId="165" fontId="30" fillId="3" borderId="42" xfId="2" applyNumberFormat="1" applyFont="1" applyFill="1" applyBorder="1" applyAlignment="1">
      <alignment horizontal="right"/>
    </xf>
    <xf numFmtId="0" fontId="39" fillId="2" borderId="17" xfId="0" applyFont="1" applyFill="1" applyBorder="1" applyAlignment="1">
      <alignment horizontal="right" wrapText="1"/>
    </xf>
    <xf numFmtId="0" fontId="30" fillId="3" borderId="0" xfId="2" applyFont="1" applyFill="1" applyBorder="1" applyAlignment="1">
      <alignment horizontal="right"/>
    </xf>
    <xf numFmtId="0" fontId="30" fillId="3" borderId="0" xfId="2" applyFont="1" applyFill="1" applyBorder="1" applyAlignment="1"/>
    <xf numFmtId="0" fontId="30" fillId="3" borderId="0" xfId="0" applyFont="1" applyFill="1" applyBorder="1" applyAlignment="1">
      <alignment vertical="top" wrapText="1"/>
    </xf>
    <xf numFmtId="0" fontId="32" fillId="3" borderId="0" xfId="0" applyFont="1" applyFill="1" applyBorder="1" applyAlignment="1">
      <alignment vertical="center"/>
    </xf>
    <xf numFmtId="0" fontId="59" fillId="3" borderId="0" xfId="0" applyFont="1" applyFill="1" applyBorder="1" applyAlignment="1">
      <alignment vertical="center"/>
    </xf>
    <xf numFmtId="0" fontId="30" fillId="3" borderId="0" xfId="0" applyFont="1" applyFill="1" applyBorder="1" applyAlignment="1">
      <alignment horizontal="left" vertical="center" wrapText="1"/>
    </xf>
    <xf numFmtId="3" fontId="30" fillId="3" borderId="6" xfId="0" applyNumberFormat="1" applyFont="1" applyFill="1" applyBorder="1"/>
    <xf numFmtId="3" fontId="30" fillId="3" borderId="39" xfId="0" applyNumberFormat="1" applyFont="1" applyFill="1" applyBorder="1"/>
    <xf numFmtId="0" fontId="50" fillId="3" borderId="0" xfId="0" applyFont="1" applyFill="1" applyBorder="1" applyAlignment="1">
      <alignment vertical="center"/>
    </xf>
    <xf numFmtId="165" fontId="39" fillId="2" borderId="5" xfId="1" applyNumberFormat="1" applyFont="1" applyFill="1" applyBorder="1" applyAlignment="1">
      <alignment horizontal="right" vertical="center"/>
    </xf>
    <xf numFmtId="165" fontId="39" fillId="2" borderId="0" xfId="1" applyNumberFormat="1" applyFont="1" applyFill="1" applyBorder="1" applyAlignment="1">
      <alignment horizontal="right" vertical="center"/>
    </xf>
    <xf numFmtId="165" fontId="39" fillId="2" borderId="50" xfId="1" applyNumberFormat="1" applyFont="1" applyFill="1" applyBorder="1" applyAlignment="1">
      <alignment horizontal="right" vertical="center"/>
    </xf>
    <xf numFmtId="165" fontId="39" fillId="2" borderId="49" xfId="1" applyNumberFormat="1" applyFont="1" applyFill="1" applyBorder="1" applyAlignment="1">
      <alignment horizontal="right" vertical="center"/>
    </xf>
    <xf numFmtId="165" fontId="39" fillId="2" borderId="51" xfId="1" applyNumberFormat="1" applyFont="1" applyFill="1" applyBorder="1" applyAlignment="1">
      <alignment horizontal="right" vertical="center"/>
    </xf>
    <xf numFmtId="3" fontId="30" fillId="3" borderId="3" xfId="0" applyNumberFormat="1" applyFont="1" applyFill="1" applyBorder="1"/>
    <xf numFmtId="165" fontId="30" fillId="2" borderId="12" xfId="0" applyNumberFormat="1" applyFont="1" applyFill="1" applyBorder="1" applyAlignment="1">
      <alignment horizontal="center"/>
    </xf>
    <xf numFmtId="165" fontId="30" fillId="3" borderId="0" xfId="20" applyNumberFormat="1" applyFont="1" applyFill="1" applyBorder="1" applyAlignment="1">
      <alignment horizontal="right" vertical="center"/>
    </xf>
    <xf numFmtId="165" fontId="30" fillId="3" borderId="5" xfId="20" applyNumberFormat="1" applyFont="1" applyFill="1" applyBorder="1" applyAlignment="1">
      <alignment horizontal="right" vertical="center"/>
    </xf>
    <xf numFmtId="164" fontId="30" fillId="3" borderId="2" xfId="1" applyNumberFormat="1" applyFont="1" applyFill="1" applyBorder="1" applyAlignment="1">
      <alignment vertical="center"/>
    </xf>
    <xf numFmtId="164" fontId="30" fillId="3" borderId="14" xfId="1" applyNumberFormat="1" applyFont="1" applyFill="1" applyBorder="1" applyAlignment="1">
      <alignment vertical="center"/>
    </xf>
    <xf numFmtId="164" fontId="30" fillId="3" borderId="13" xfId="1" applyNumberFormat="1" applyFont="1" applyFill="1" applyBorder="1" applyAlignment="1">
      <alignment vertical="center"/>
    </xf>
    <xf numFmtId="0" fontId="30" fillId="2" borderId="9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164" fontId="30" fillId="2" borderId="5" xfId="1" applyNumberFormat="1" applyFont="1" applyFill="1" applyBorder="1" applyAlignment="1">
      <alignment horizontal="right" vertical="center"/>
    </xf>
    <xf numFmtId="164" fontId="30" fillId="2" borderId="11" xfId="1" applyNumberFormat="1" applyFont="1" applyFill="1" applyBorder="1" applyAlignment="1">
      <alignment horizontal="right" vertical="center"/>
    </xf>
    <xf numFmtId="0" fontId="30" fillId="3" borderId="0" xfId="0" applyFont="1" applyFill="1" applyBorder="1" applyAlignment="1">
      <alignment wrapText="1"/>
    </xf>
    <xf numFmtId="164" fontId="30" fillId="2" borderId="34" xfId="1" applyNumberFormat="1" applyFont="1" applyFill="1" applyBorder="1" applyAlignment="1">
      <alignment horizontal="right" vertical="center"/>
    </xf>
    <xf numFmtId="164" fontId="30" fillId="3" borderId="11" xfId="1" applyNumberFormat="1" applyFont="1" applyFill="1" applyBorder="1" applyAlignment="1">
      <alignment horizontal="right" vertical="center"/>
    </xf>
    <xf numFmtId="164" fontId="30" fillId="3" borderId="34" xfId="1" applyNumberFormat="1" applyFont="1" applyFill="1" applyBorder="1" applyAlignment="1">
      <alignment horizontal="right" vertical="center"/>
    </xf>
    <xf numFmtId="164" fontId="30" fillId="3" borderId="12" xfId="1" applyNumberFormat="1" applyFont="1" applyFill="1" applyBorder="1" applyAlignment="1">
      <alignment horizontal="right" vertical="center"/>
    </xf>
    <xf numFmtId="0" fontId="54" fillId="2" borderId="0" xfId="0" applyFont="1" applyFill="1" applyBorder="1" applyAlignment="1">
      <alignment horizontal="right" vertical="center"/>
    </xf>
    <xf numFmtId="1" fontId="54" fillId="2" borderId="0" xfId="0" applyNumberFormat="1" applyFont="1" applyFill="1" applyBorder="1" applyAlignment="1">
      <alignment horizontal="right" vertical="center"/>
    </xf>
    <xf numFmtId="0" fontId="62" fillId="2" borderId="0" xfId="0" applyFont="1" applyFill="1" applyBorder="1"/>
    <xf numFmtId="0" fontId="37" fillId="2" borderId="0" xfId="0" applyFont="1" applyFill="1" applyBorder="1"/>
    <xf numFmtId="0" fontId="30" fillId="2" borderId="0" xfId="0" applyFont="1" applyFill="1" applyBorder="1" applyAlignment="1">
      <alignment horizontal="right" vertical="center"/>
    </xf>
    <xf numFmtId="4" fontId="30" fillId="3" borderId="0" xfId="2" applyNumberFormat="1" applyFont="1" applyFill="1" applyBorder="1"/>
    <xf numFmtId="165" fontId="30" fillId="2" borderId="8" xfId="0" applyNumberFormat="1" applyFont="1" applyFill="1" applyBorder="1" applyAlignment="1">
      <alignment horizontal="center" vertical="center"/>
    </xf>
    <xf numFmtId="165" fontId="30" fillId="2" borderId="9" xfId="0" applyNumberFormat="1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/>
    </xf>
    <xf numFmtId="0" fontId="34" fillId="2" borderId="9" xfId="0" applyFont="1" applyFill="1" applyBorder="1" applyAlignment="1"/>
    <xf numFmtId="0" fontId="35" fillId="2" borderId="10" xfId="0" applyFont="1" applyFill="1" applyBorder="1" applyAlignment="1">
      <alignment horizontal="center" wrapText="1"/>
    </xf>
    <xf numFmtId="3" fontId="35" fillId="2" borderId="7" xfId="0" applyNumberFormat="1" applyFont="1" applyFill="1" applyBorder="1" applyAlignment="1">
      <alignment horizontal="right" vertical="center"/>
    </xf>
    <xf numFmtId="3" fontId="35" fillId="2" borderId="4" xfId="0" applyNumberFormat="1" applyFont="1" applyFill="1" applyBorder="1" applyAlignment="1">
      <alignment horizontal="right" vertical="center"/>
    </xf>
    <xf numFmtId="3" fontId="35" fillId="2" borderId="50" xfId="0" applyNumberFormat="1" applyFont="1" applyFill="1" applyBorder="1" applyAlignment="1">
      <alignment horizontal="right" vertical="center"/>
    </xf>
    <xf numFmtId="3" fontId="35" fillId="3" borderId="7" xfId="0" applyNumberFormat="1" applyFont="1" applyFill="1" applyBorder="1" applyAlignment="1">
      <alignment horizontal="right" vertical="center"/>
    </xf>
    <xf numFmtId="3" fontId="35" fillId="3" borderId="4" xfId="0" applyNumberFormat="1" applyFont="1" applyFill="1" applyBorder="1" applyAlignment="1">
      <alignment horizontal="right" vertical="center"/>
    </xf>
    <xf numFmtId="0" fontId="33" fillId="2" borderId="4" xfId="0" applyFont="1" applyFill="1" applyBorder="1" applyAlignment="1"/>
    <xf numFmtId="3" fontId="54" fillId="2" borderId="9" xfId="0" applyNumberFormat="1" applyFont="1" applyFill="1" applyBorder="1" applyAlignment="1">
      <alignment horizontal="right" vertical="center"/>
    </xf>
    <xf numFmtId="0" fontId="30" fillId="2" borderId="0" xfId="0" applyFont="1" applyFill="1" applyBorder="1" applyAlignment="1">
      <alignment vertical="top" wrapText="1"/>
    </xf>
    <xf numFmtId="1" fontId="55" fillId="2" borderId="24" xfId="2" applyNumberFormat="1" applyFont="1" applyFill="1" applyBorder="1" applyAlignment="1">
      <alignment horizontal="right" wrapText="1"/>
    </xf>
    <xf numFmtId="1" fontId="55" fillId="2" borderId="0" xfId="2" applyNumberFormat="1" applyFont="1" applyFill="1" applyBorder="1" applyAlignment="1">
      <alignment horizontal="right" wrapText="1"/>
    </xf>
    <xf numFmtId="0" fontId="60" fillId="3" borderId="0" xfId="0" applyFont="1" applyFill="1" applyBorder="1" applyAlignment="1">
      <alignment horizontal="left" wrapText="1"/>
    </xf>
    <xf numFmtId="167" fontId="30" fillId="3" borderId="0" xfId="2" applyNumberFormat="1" applyFont="1" applyFill="1" applyBorder="1" applyAlignment="1">
      <alignment horizontal="right"/>
    </xf>
    <xf numFmtId="2" fontId="30" fillId="3" borderId="0" xfId="0" applyNumberFormat="1" applyFont="1" applyFill="1"/>
    <xf numFmtId="3" fontId="30" fillId="2" borderId="11" xfId="0" applyNumberFormat="1" applyFont="1" applyFill="1" applyBorder="1" applyAlignment="1">
      <alignment horizontal="right"/>
    </xf>
    <xf numFmtId="3" fontId="30" fillId="2" borderId="10" xfId="0" applyNumberFormat="1" applyFont="1" applyFill="1" applyBorder="1" applyAlignment="1">
      <alignment horizontal="right"/>
    </xf>
    <xf numFmtId="164" fontId="33" fillId="2" borderId="0" xfId="0" applyNumberFormat="1" applyFont="1" applyFill="1"/>
    <xf numFmtId="0" fontId="30" fillId="2" borderId="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164" fontId="30" fillId="2" borderId="49" xfId="1" applyNumberFormat="1" applyFont="1" applyFill="1" applyBorder="1" applyAlignment="1">
      <alignment horizontal="right" vertical="center"/>
    </xf>
    <xf numFmtId="1" fontId="30" fillId="2" borderId="8" xfId="0" applyNumberFormat="1" applyFont="1" applyFill="1" applyBorder="1" applyAlignment="1">
      <alignment horizontal="left" wrapText="1"/>
    </xf>
    <xf numFmtId="164" fontId="30" fillId="2" borderId="8" xfId="1" applyNumberFormat="1" applyFont="1" applyFill="1" applyBorder="1" applyAlignment="1">
      <alignment horizontal="right" vertical="center"/>
    </xf>
    <xf numFmtId="164" fontId="30" fillId="2" borderId="9" xfId="1" applyNumberFormat="1" applyFont="1" applyFill="1" applyBorder="1" applyAlignment="1">
      <alignment horizontal="right" vertical="center"/>
    </xf>
    <xf numFmtId="3" fontId="30" fillId="2" borderId="50" xfId="0" applyNumberFormat="1" applyFont="1" applyFill="1" applyBorder="1" applyAlignment="1">
      <alignment horizontal="right" vertical="center"/>
    </xf>
    <xf numFmtId="164" fontId="30" fillId="2" borderId="51" xfId="1" applyNumberFormat="1" applyFont="1" applyFill="1" applyBorder="1" applyAlignment="1">
      <alignment horizontal="right" vertical="center"/>
    </xf>
    <xf numFmtId="164" fontId="30" fillId="3" borderId="8" xfId="1" applyNumberFormat="1" applyFont="1" applyFill="1" applyBorder="1" applyAlignment="1">
      <alignment horizontal="right" vertical="center"/>
    </xf>
    <xf numFmtId="3" fontId="30" fillId="3" borderId="60" xfId="2" applyNumberFormat="1" applyFont="1" applyFill="1" applyBorder="1" applyAlignment="1">
      <alignment vertical="center"/>
    </xf>
    <xf numFmtId="0" fontId="30" fillId="3" borderId="0" xfId="0" applyFont="1" applyFill="1" applyBorder="1" applyAlignment="1">
      <alignment horizontal="right" vertical="top"/>
    </xf>
    <xf numFmtId="0" fontId="30" fillId="2" borderId="0" xfId="0" applyFont="1" applyFill="1" applyBorder="1" applyAlignment="1">
      <alignment horizontal="right" vertical="top"/>
    </xf>
    <xf numFmtId="0" fontId="30" fillId="2" borderId="0" xfId="0" applyFont="1" applyFill="1" applyBorder="1" applyAlignment="1">
      <alignment horizontal="right" vertical="top" wrapText="1"/>
    </xf>
    <xf numFmtId="165" fontId="33" fillId="2" borderId="0" xfId="0" applyNumberFormat="1" applyFont="1" applyFill="1"/>
    <xf numFmtId="1" fontId="30" fillId="3" borderId="0" xfId="0" applyNumberFormat="1" applyFont="1" applyFill="1"/>
    <xf numFmtId="0" fontId="30" fillId="2" borderId="30" xfId="2" applyFont="1" applyFill="1" applyBorder="1" applyAlignment="1">
      <alignment wrapText="1"/>
    </xf>
    <xf numFmtId="1" fontId="30" fillId="2" borderId="0" xfId="2" applyNumberFormat="1" applyFont="1" applyFill="1" applyBorder="1" applyAlignment="1">
      <alignment horizontal="right" wrapText="1"/>
    </xf>
    <xf numFmtId="0" fontId="30" fillId="2" borderId="24" xfId="2" applyFont="1" applyFill="1" applyBorder="1" applyAlignment="1">
      <alignment horizontal="right" wrapText="1"/>
    </xf>
    <xf numFmtId="0" fontId="30" fillId="2" borderId="0" xfId="2" applyFont="1" applyFill="1" applyBorder="1" applyAlignment="1">
      <alignment horizontal="right" wrapText="1"/>
    </xf>
    <xf numFmtId="0" fontId="30" fillId="3" borderId="24" xfId="2" applyFont="1" applyFill="1" applyBorder="1" applyAlignment="1">
      <alignment horizontal="right"/>
    </xf>
    <xf numFmtId="3" fontId="30" fillId="3" borderId="0" xfId="0" applyNumberFormat="1" applyFont="1" applyFill="1"/>
    <xf numFmtId="165" fontId="54" fillId="3" borderId="17" xfId="2" applyNumberFormat="1" applyFont="1" applyFill="1" applyBorder="1" applyAlignment="1">
      <alignment horizontal="right" vertical="center"/>
    </xf>
    <xf numFmtId="165" fontId="54" fillId="3" borderId="24" xfId="2" applyNumberFormat="1" applyFont="1" applyFill="1" applyBorder="1" applyAlignment="1">
      <alignment horizontal="right" vertical="center"/>
    </xf>
    <xf numFmtId="165" fontId="54" fillId="3" borderId="5" xfId="2" applyNumberFormat="1" applyFont="1" applyFill="1" applyBorder="1" applyAlignment="1">
      <alignment horizontal="right" vertical="center"/>
    </xf>
    <xf numFmtId="165" fontId="54" fillId="3" borderId="8" xfId="2" applyNumberFormat="1" applyFont="1" applyFill="1" applyBorder="1" applyAlignment="1">
      <alignment horizontal="right" vertical="center"/>
    </xf>
    <xf numFmtId="165" fontId="54" fillId="3" borderId="7" xfId="2" applyNumberFormat="1" applyFont="1" applyFill="1" applyBorder="1" applyAlignment="1">
      <alignment horizontal="right" vertical="center"/>
    </xf>
    <xf numFmtId="165" fontId="54" fillId="3" borderId="14" xfId="2" applyNumberFormat="1" applyFont="1" applyFill="1" applyBorder="1" applyAlignment="1">
      <alignment horizontal="right" vertical="center"/>
    </xf>
    <xf numFmtId="165" fontId="54" fillId="3" borderId="52" xfId="2" applyNumberFormat="1" applyFont="1" applyFill="1" applyBorder="1" applyAlignment="1">
      <alignment horizontal="right" vertical="center"/>
    </xf>
    <xf numFmtId="165" fontId="54" fillId="3" borderId="0" xfId="2" applyNumberFormat="1" applyFont="1" applyFill="1" applyBorder="1" applyAlignment="1">
      <alignment horizontal="right" vertical="center"/>
    </xf>
    <xf numFmtId="165" fontId="54" fillId="3" borderId="9" xfId="2" applyNumberFormat="1" applyFont="1" applyFill="1" applyBorder="1" applyAlignment="1">
      <alignment horizontal="right" vertical="center"/>
    </xf>
    <xf numFmtId="165" fontId="54" fillId="3" borderId="4" xfId="2" applyNumberFormat="1" applyFont="1" applyFill="1" applyBorder="1" applyAlignment="1">
      <alignment horizontal="right" vertical="center"/>
    </xf>
    <xf numFmtId="165" fontId="54" fillId="3" borderId="2" xfId="2" applyNumberFormat="1" applyFont="1" applyFill="1" applyBorder="1" applyAlignment="1">
      <alignment horizontal="right" vertical="center"/>
    </xf>
    <xf numFmtId="165" fontId="54" fillId="3" borderId="23" xfId="2" applyNumberFormat="1" applyFont="1" applyFill="1" applyBorder="1" applyAlignment="1">
      <alignment horizontal="right" vertical="center"/>
    </xf>
    <xf numFmtId="165" fontId="54" fillId="3" borderId="17" xfId="20" applyNumberFormat="1" applyFont="1" applyFill="1" applyBorder="1" applyAlignment="1">
      <alignment horizontal="right" vertical="center"/>
    </xf>
    <xf numFmtId="165" fontId="54" fillId="3" borderId="5" xfId="20" applyNumberFormat="1" applyFont="1" applyFill="1" applyBorder="1" applyAlignment="1">
      <alignment horizontal="right" vertical="center"/>
    </xf>
    <xf numFmtId="164" fontId="54" fillId="3" borderId="2" xfId="1" applyNumberFormat="1" applyFont="1" applyFill="1" applyBorder="1" applyAlignment="1">
      <alignment vertical="center"/>
    </xf>
    <xf numFmtId="165" fontId="54" fillId="3" borderId="4" xfId="20" applyNumberFormat="1" applyFont="1" applyFill="1" applyBorder="1" applyAlignment="1">
      <alignment horizontal="right" vertical="center"/>
    </xf>
    <xf numFmtId="165" fontId="54" fillId="3" borderId="0" xfId="20" applyNumberFormat="1" applyFont="1" applyFill="1" applyBorder="1" applyAlignment="1">
      <alignment horizontal="right" vertical="center"/>
    </xf>
    <xf numFmtId="165" fontId="54" fillId="3" borderId="24" xfId="20" applyNumberFormat="1" applyFont="1" applyFill="1" applyBorder="1" applyAlignment="1">
      <alignment horizontal="right" vertical="center"/>
    </xf>
    <xf numFmtId="165" fontId="54" fillId="3" borderId="8" xfId="20" applyNumberFormat="1" applyFont="1" applyFill="1" applyBorder="1" applyAlignment="1">
      <alignment horizontal="right" vertical="center"/>
    </xf>
    <xf numFmtId="165" fontId="54" fillId="3" borderId="7" xfId="20" applyNumberFormat="1" applyFont="1" applyFill="1" applyBorder="1" applyAlignment="1">
      <alignment horizontal="right" vertical="center"/>
    </xf>
    <xf numFmtId="165" fontId="54" fillId="3" borderId="9" xfId="20" applyNumberFormat="1" applyFont="1" applyFill="1" applyBorder="1" applyAlignment="1">
      <alignment horizontal="right" vertical="center"/>
    </xf>
    <xf numFmtId="165" fontId="54" fillId="3" borderId="30" xfId="20" applyNumberFormat="1" applyFont="1" applyFill="1" applyBorder="1" applyAlignment="1">
      <alignment horizontal="right" vertical="center"/>
    </xf>
    <xf numFmtId="165" fontId="54" fillId="3" borderId="43" xfId="20" applyNumberFormat="1" applyFont="1" applyFill="1" applyBorder="1" applyAlignment="1">
      <alignment horizontal="right" vertical="center"/>
    </xf>
    <xf numFmtId="3" fontId="54" fillId="3" borderId="17" xfId="2" applyNumberFormat="1" applyFont="1" applyFill="1" applyBorder="1" applyAlignment="1">
      <alignment horizontal="right" vertical="center"/>
    </xf>
    <xf numFmtId="3" fontId="54" fillId="3" borderId="5" xfId="2" applyNumberFormat="1" applyFont="1" applyFill="1" applyBorder="1" applyAlignment="1">
      <alignment horizontal="right" vertical="center"/>
    </xf>
    <xf numFmtId="3" fontId="54" fillId="3" borderId="61" xfId="2" applyNumberFormat="1" applyFont="1" applyFill="1" applyBorder="1" applyAlignment="1">
      <alignment horizontal="right" vertical="center"/>
    </xf>
    <xf numFmtId="3" fontId="54" fillId="3" borderId="24" xfId="2" applyNumberFormat="1" applyFont="1" applyFill="1" applyBorder="1" applyAlignment="1">
      <alignment horizontal="right" vertical="center"/>
    </xf>
    <xf numFmtId="3" fontId="54" fillId="3" borderId="0" xfId="2" applyNumberFormat="1" applyFont="1" applyFill="1" applyBorder="1" applyAlignment="1">
      <alignment horizontal="right" vertical="center"/>
    </xf>
    <xf numFmtId="3" fontId="54" fillId="3" borderId="59" xfId="2" applyNumberFormat="1" applyFont="1" applyFill="1" applyBorder="1" applyAlignment="1">
      <alignment horizontal="right" vertical="center"/>
    </xf>
    <xf numFmtId="3" fontId="54" fillId="3" borderId="57" xfId="2" applyNumberFormat="1" applyFont="1" applyFill="1" applyBorder="1" applyAlignment="1">
      <alignment horizontal="right" vertical="center"/>
    </xf>
    <xf numFmtId="3" fontId="54" fillId="3" borderId="9" xfId="2" applyNumberFormat="1" applyFont="1" applyFill="1" applyBorder="1" applyAlignment="1">
      <alignment horizontal="right" vertical="center"/>
    </xf>
    <xf numFmtId="3" fontId="54" fillId="3" borderId="35" xfId="2" applyNumberFormat="1" applyFont="1" applyFill="1" applyBorder="1" applyAlignment="1">
      <alignment horizontal="right" vertical="center"/>
    </xf>
    <xf numFmtId="3" fontId="54" fillId="3" borderId="2" xfId="2" applyNumberFormat="1" applyFont="1" applyFill="1" applyBorder="1" applyAlignment="1">
      <alignment horizontal="right" vertical="center"/>
    </xf>
    <xf numFmtId="3" fontId="64" fillId="9" borderId="0" xfId="2" applyNumberFormat="1" applyFont="1" applyFill="1" applyBorder="1" applyAlignment="1">
      <alignment horizontal="right" vertical="center"/>
    </xf>
    <xf numFmtId="3" fontId="64" fillId="9" borderId="11" xfId="2" applyNumberFormat="1" applyFont="1" applyFill="1" applyBorder="1" applyAlignment="1">
      <alignment horizontal="right" vertical="center"/>
    </xf>
    <xf numFmtId="3" fontId="64" fillId="9" borderId="6" xfId="2" applyNumberFormat="1" applyFont="1" applyFill="1" applyBorder="1" applyAlignment="1">
      <alignment horizontal="right" vertical="center"/>
    </xf>
    <xf numFmtId="0" fontId="30" fillId="2" borderId="0" xfId="2" applyFont="1" applyFill="1" applyAlignment="1">
      <alignment horizontal="right"/>
    </xf>
    <xf numFmtId="0" fontId="30" fillId="3" borderId="0" xfId="2" applyFont="1" applyFill="1" applyBorder="1" applyAlignment="1">
      <alignment horizontal="left"/>
    </xf>
    <xf numFmtId="165" fontId="30" fillId="3" borderId="0" xfId="2" applyNumberFormat="1" applyFont="1" applyFill="1" applyBorder="1" applyAlignment="1">
      <alignment horizontal="center" wrapText="1"/>
    </xf>
    <xf numFmtId="0" fontId="30" fillId="2" borderId="0" xfId="2" applyFont="1" applyFill="1" applyBorder="1" applyAlignment="1">
      <alignment horizontal="left"/>
    </xf>
    <xf numFmtId="0" fontId="58" fillId="2" borderId="0" xfId="2" applyFont="1" applyFill="1" applyAlignment="1">
      <alignment horizontal="right"/>
    </xf>
    <xf numFmtId="0" fontId="30" fillId="3" borderId="3" xfId="2" applyFont="1" applyFill="1" applyBorder="1" applyAlignment="1">
      <alignment horizontal="center" vertical="center" wrapText="1"/>
    </xf>
    <xf numFmtId="0" fontId="30" fillId="3" borderId="6" xfId="2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wrapText="1"/>
    </xf>
    <xf numFmtId="0" fontId="54" fillId="3" borderId="0" xfId="2" applyFont="1" applyFill="1" applyBorder="1" applyAlignment="1">
      <alignment horizontal="right"/>
    </xf>
    <xf numFmtId="167" fontId="54" fillId="3" borderId="0" xfId="2" applyNumberFormat="1" applyFont="1" applyFill="1" applyBorder="1" applyAlignment="1">
      <alignment horizontal="right"/>
    </xf>
    <xf numFmtId="167" fontId="54" fillId="2" borderId="0" xfId="2" applyNumberFormat="1" applyFont="1" applyFill="1" applyBorder="1" applyAlignment="1">
      <alignment horizontal="right"/>
    </xf>
    <xf numFmtId="0" fontId="54" fillId="2" borderId="0" xfId="2" applyFont="1" applyFill="1" applyBorder="1"/>
    <xf numFmtId="167" fontId="30" fillId="2" borderId="0" xfId="2" applyNumberFormat="1" applyFont="1" applyFill="1" applyBorder="1" applyAlignment="1">
      <alignment horizontal="right"/>
    </xf>
    <xf numFmtId="3" fontId="22" fillId="2" borderId="0" xfId="2" applyNumberFormat="1" applyFont="1" applyFill="1" applyBorder="1"/>
    <xf numFmtId="3" fontId="5" fillId="2" borderId="0" xfId="2" applyNumberFormat="1" applyFill="1" applyBorder="1"/>
    <xf numFmtId="0" fontId="30" fillId="2" borderId="0" xfId="2" applyFont="1" applyFill="1" applyBorder="1" applyAlignment="1"/>
    <xf numFmtId="0" fontId="52" fillId="2" borderId="0" xfId="2" applyFont="1" applyFill="1" applyAlignment="1">
      <alignment wrapText="1"/>
    </xf>
    <xf numFmtId="0" fontId="66" fillId="2" borderId="0" xfId="2" applyFont="1" applyFill="1" applyBorder="1" applyAlignment="1">
      <alignment horizontal="center" wrapText="1"/>
    </xf>
    <xf numFmtId="0" fontId="67" fillId="3" borderId="0" xfId="2" applyFont="1" applyFill="1" applyAlignment="1">
      <alignment vertical="center" wrapText="1"/>
    </xf>
    <xf numFmtId="0" fontId="68" fillId="3" borderId="0" xfId="2" applyFont="1" applyFill="1" applyAlignment="1">
      <alignment vertical="center" wrapText="1"/>
    </xf>
    <xf numFmtId="3" fontId="66" fillId="3" borderId="0" xfId="2" applyNumberFormat="1" applyFont="1" applyFill="1" applyBorder="1" applyAlignment="1">
      <alignment vertical="center" wrapText="1"/>
    </xf>
    <xf numFmtId="165" fontId="66" fillId="3" borderId="0" xfId="2" applyNumberFormat="1" applyFont="1" applyFill="1" applyBorder="1" applyAlignment="1">
      <alignment horizontal="left" wrapText="1"/>
    </xf>
    <xf numFmtId="0" fontId="66" fillId="2" borderId="0" xfId="2" applyFont="1" applyFill="1"/>
    <xf numFmtId="3" fontId="30" fillId="3" borderId="0" xfId="2" applyNumberFormat="1" applyFont="1" applyFill="1" applyBorder="1" applyAlignment="1">
      <alignment horizontal="center" vertical="center" wrapText="1"/>
    </xf>
    <xf numFmtId="0" fontId="30" fillId="2" borderId="0" xfId="2" applyFont="1" applyFill="1" applyAlignment="1">
      <alignment wrapText="1"/>
    </xf>
    <xf numFmtId="0" fontId="30" fillId="2" borderId="0" xfId="2" applyFont="1" applyFill="1" applyBorder="1" applyAlignment="1">
      <alignment vertical="center"/>
    </xf>
    <xf numFmtId="0" fontId="30" fillId="2" borderId="0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0" fontId="30" fillId="2" borderId="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0" fontId="5" fillId="3" borderId="0" xfId="2" applyFill="1" applyBorder="1"/>
    <xf numFmtId="1" fontId="22" fillId="3" borderId="0" xfId="2" applyNumberFormat="1" applyFont="1" applyFill="1" applyBorder="1" applyAlignment="1">
      <alignment vertical="center" wrapText="1"/>
    </xf>
    <xf numFmtId="1" fontId="26" fillId="3" borderId="0" xfId="2" applyNumberFormat="1" applyFont="1" applyFill="1" applyBorder="1" applyAlignment="1">
      <alignment vertical="center" wrapText="1"/>
    </xf>
    <xf numFmtId="1" fontId="21" fillId="3" borderId="0" xfId="2" applyNumberFormat="1" applyFont="1" applyFill="1" applyBorder="1" applyAlignment="1">
      <alignment vertical="center" wrapText="1"/>
    </xf>
    <xf numFmtId="0" fontId="5" fillId="3" borderId="0" xfId="2" applyFill="1"/>
    <xf numFmtId="1" fontId="74" fillId="3" borderId="0" xfId="2" applyNumberFormat="1" applyFont="1" applyFill="1" applyBorder="1" applyAlignment="1">
      <alignment horizontal="center" vertical="center" wrapText="1"/>
    </xf>
    <xf numFmtId="0" fontId="5" fillId="3" borderId="0" xfId="2" applyFill="1" applyBorder="1" applyAlignment="1">
      <alignment horizontal="center"/>
    </xf>
    <xf numFmtId="0" fontId="30" fillId="2" borderId="0" xfId="0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/>
    </xf>
    <xf numFmtId="0" fontId="16" fillId="2" borderId="0" xfId="0" applyFont="1" applyFill="1" applyBorder="1"/>
    <xf numFmtId="0" fontId="80" fillId="2" borderId="0" xfId="0" applyFont="1" applyFill="1" applyBorder="1"/>
    <xf numFmtId="0" fontId="81" fillId="2" borderId="0" xfId="0" applyFont="1" applyFill="1" applyBorder="1" applyAlignment="1">
      <alignment horizontal="left"/>
    </xf>
    <xf numFmtId="0" fontId="81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center"/>
    </xf>
    <xf numFmtId="165" fontId="80" fillId="28" borderId="24" xfId="2" applyNumberFormat="1" applyFont="1" applyFill="1" applyBorder="1" applyAlignment="1">
      <alignment horizontal="right" vertical="center"/>
    </xf>
    <xf numFmtId="165" fontId="80" fillId="28" borderId="0" xfId="2" applyNumberFormat="1" applyFont="1" applyFill="1" applyBorder="1" applyAlignment="1">
      <alignment horizontal="right" vertical="center"/>
    </xf>
    <xf numFmtId="165" fontId="80" fillId="28" borderId="9" xfId="2" applyNumberFormat="1" applyFont="1" applyFill="1" applyBorder="1" applyAlignment="1">
      <alignment horizontal="right" vertical="center"/>
    </xf>
    <xf numFmtId="165" fontId="80" fillId="28" borderId="4" xfId="2" applyNumberFormat="1" applyFont="1" applyFill="1" applyBorder="1" applyAlignment="1">
      <alignment horizontal="right" vertical="center"/>
    </xf>
    <xf numFmtId="165" fontId="80" fillId="28" borderId="2" xfId="2" applyNumberFormat="1" applyFont="1" applyFill="1" applyBorder="1" applyAlignment="1">
      <alignment horizontal="right" vertical="center"/>
    </xf>
    <xf numFmtId="165" fontId="80" fillId="28" borderId="23" xfId="2" applyNumberFormat="1" applyFont="1" applyFill="1" applyBorder="1" applyAlignment="1">
      <alignment horizontal="right" vertical="center"/>
    </xf>
    <xf numFmtId="165" fontId="80" fillId="28" borderId="16" xfId="2" applyNumberFormat="1" applyFont="1" applyFill="1" applyBorder="1" applyAlignment="1">
      <alignment horizontal="right" vertical="center"/>
    </xf>
    <xf numFmtId="165" fontId="80" fillId="28" borderId="11" xfId="2" applyNumberFormat="1" applyFont="1" applyFill="1" applyBorder="1" applyAlignment="1">
      <alignment horizontal="right" vertical="center"/>
    </xf>
    <xf numFmtId="165" fontId="80" fillId="28" borderId="12" xfId="2" applyNumberFormat="1" applyFont="1" applyFill="1" applyBorder="1" applyAlignment="1">
      <alignment horizontal="right" vertical="center"/>
    </xf>
    <xf numFmtId="165" fontId="80" fillId="28" borderId="10" xfId="2" applyNumberFormat="1" applyFont="1" applyFill="1" applyBorder="1" applyAlignment="1">
      <alignment horizontal="right" vertical="center"/>
    </xf>
    <xf numFmtId="165" fontId="80" fillId="28" borderId="13" xfId="2" applyNumberFormat="1" applyFont="1" applyFill="1" applyBorder="1" applyAlignment="1">
      <alignment horizontal="right" vertical="center"/>
    </xf>
    <xf numFmtId="165" fontId="80" fillId="28" borderId="31" xfId="2" applyNumberFormat="1" applyFont="1" applyFill="1" applyBorder="1" applyAlignment="1">
      <alignment horizontal="right" vertical="center"/>
    </xf>
    <xf numFmtId="165" fontId="80" fillId="28" borderId="39" xfId="2" applyNumberFormat="1" applyFont="1" applyFill="1" applyBorder="1" applyAlignment="1">
      <alignment horizontal="right" vertical="center"/>
    </xf>
    <xf numFmtId="165" fontId="80" fillId="28" borderId="6" xfId="2" applyNumberFormat="1" applyFont="1" applyFill="1" applyBorder="1" applyAlignment="1">
      <alignment horizontal="right" vertical="center"/>
    </xf>
    <xf numFmtId="165" fontId="80" fillId="28" borderId="15" xfId="2" applyNumberFormat="1" applyFont="1" applyFill="1" applyBorder="1" applyAlignment="1">
      <alignment horizontal="right" vertical="center"/>
    </xf>
    <xf numFmtId="165" fontId="80" fillId="28" borderId="3" xfId="2" applyNumberFormat="1" applyFont="1" applyFill="1" applyBorder="1" applyAlignment="1">
      <alignment horizontal="right" vertical="center"/>
    </xf>
    <xf numFmtId="165" fontId="80" fillId="28" borderId="1" xfId="2" applyNumberFormat="1" applyFont="1" applyFill="1" applyBorder="1" applyAlignment="1">
      <alignment horizontal="right" vertical="center"/>
    </xf>
    <xf numFmtId="165" fontId="80" fillId="28" borderId="44" xfId="2" applyNumberFormat="1" applyFont="1" applyFill="1" applyBorder="1" applyAlignment="1">
      <alignment horizontal="right" vertical="center"/>
    </xf>
    <xf numFmtId="165" fontId="80" fillId="28" borderId="24" xfId="20" applyNumberFormat="1" applyFont="1" applyFill="1" applyBorder="1" applyAlignment="1">
      <alignment horizontal="right" vertical="center"/>
    </xf>
    <xf numFmtId="165" fontId="80" fillId="28" borderId="0" xfId="20" applyNumberFormat="1" applyFont="1" applyFill="1" applyBorder="1" applyAlignment="1">
      <alignment horizontal="right" vertical="center"/>
    </xf>
    <xf numFmtId="164" fontId="80" fillId="28" borderId="2" xfId="1" applyNumberFormat="1" applyFont="1" applyFill="1" applyBorder="1" applyAlignment="1">
      <alignment vertical="center"/>
    </xf>
    <xf numFmtId="165" fontId="80" fillId="28" borderId="4" xfId="20" applyNumberFormat="1" applyFont="1" applyFill="1" applyBorder="1" applyAlignment="1">
      <alignment horizontal="right" vertical="center"/>
    </xf>
    <xf numFmtId="165" fontId="80" fillId="28" borderId="16" xfId="20" applyNumberFormat="1" applyFont="1" applyFill="1" applyBorder="1" applyAlignment="1">
      <alignment horizontal="right" vertical="center"/>
    </xf>
    <xf numFmtId="165" fontId="80" fillId="28" borderId="11" xfId="20" applyNumberFormat="1" applyFont="1" applyFill="1" applyBorder="1" applyAlignment="1">
      <alignment horizontal="right" vertical="center"/>
    </xf>
    <xf numFmtId="164" fontId="80" fillId="28" borderId="13" xfId="1" applyNumberFormat="1" applyFont="1" applyFill="1" applyBorder="1" applyAlignment="1">
      <alignment vertical="center"/>
    </xf>
    <xf numFmtId="165" fontId="80" fillId="28" borderId="10" xfId="20" applyNumberFormat="1" applyFont="1" applyFill="1" applyBorder="1" applyAlignment="1">
      <alignment horizontal="right" vertical="center"/>
    </xf>
    <xf numFmtId="165" fontId="80" fillId="28" borderId="39" xfId="20" applyNumberFormat="1" applyFont="1" applyFill="1" applyBorder="1" applyAlignment="1">
      <alignment horizontal="right" vertical="center"/>
    </xf>
    <xf numFmtId="165" fontId="80" fillId="28" borderId="6" xfId="20" applyNumberFormat="1" applyFont="1" applyFill="1" applyBorder="1" applyAlignment="1">
      <alignment horizontal="right" vertical="center"/>
    </xf>
    <xf numFmtId="164" fontId="80" fillId="28" borderId="1" xfId="1" applyNumberFormat="1" applyFont="1" applyFill="1" applyBorder="1" applyAlignment="1">
      <alignment vertical="center"/>
    </xf>
    <xf numFmtId="165" fontId="80" fillId="28" borderId="3" xfId="20" applyNumberFormat="1" applyFont="1" applyFill="1" applyBorder="1" applyAlignment="1">
      <alignment horizontal="right" vertical="center"/>
    </xf>
    <xf numFmtId="165" fontId="30" fillId="3" borderId="8" xfId="20" applyNumberFormat="1" applyFont="1" applyFill="1" applyBorder="1" applyAlignment="1">
      <alignment horizontal="right" vertical="center"/>
    </xf>
    <xf numFmtId="165" fontId="30" fillId="3" borderId="9" xfId="20" applyNumberFormat="1" applyFont="1" applyFill="1" applyBorder="1" applyAlignment="1">
      <alignment horizontal="right" vertical="center"/>
    </xf>
    <xf numFmtId="1" fontId="30" fillId="3" borderId="0" xfId="2" applyNumberFormat="1" applyFont="1" applyFill="1" applyBorder="1" applyAlignment="1">
      <alignment horizontal="center" wrapText="1"/>
    </xf>
    <xf numFmtId="165" fontId="30" fillId="3" borderId="0" xfId="2" applyNumberFormat="1" applyFont="1" applyFill="1" applyBorder="1" applyAlignment="1">
      <alignment horizontal="right" vertical="center"/>
    </xf>
    <xf numFmtId="165" fontId="30" fillId="3" borderId="11" xfId="2" applyNumberFormat="1" applyFont="1" applyFill="1" applyBorder="1" applyAlignment="1">
      <alignment horizontal="right" vertical="center"/>
    </xf>
    <xf numFmtId="165" fontId="82" fillId="27" borderId="24" xfId="20" applyNumberFormat="1" applyFont="1" applyFill="1" applyBorder="1" applyAlignment="1">
      <alignment horizontal="right" vertical="center"/>
    </xf>
    <xf numFmtId="165" fontId="82" fillId="27" borderId="30" xfId="20" applyNumberFormat="1" applyFont="1" applyFill="1" applyBorder="1" applyAlignment="1">
      <alignment horizontal="right" vertical="center"/>
    </xf>
    <xf numFmtId="165" fontId="82" fillId="27" borderId="16" xfId="20" applyNumberFormat="1" applyFont="1" applyFill="1" applyBorder="1" applyAlignment="1">
      <alignment horizontal="right" vertical="center"/>
    </xf>
    <xf numFmtId="165" fontId="82" fillId="27" borderId="42" xfId="20" applyNumberFormat="1" applyFont="1" applyFill="1" applyBorder="1" applyAlignment="1">
      <alignment horizontal="right" vertical="center"/>
    </xf>
    <xf numFmtId="165" fontId="82" fillId="27" borderId="39" xfId="20" applyNumberFormat="1" applyFont="1" applyFill="1" applyBorder="1" applyAlignment="1">
      <alignment horizontal="right" vertical="center"/>
    </xf>
    <xf numFmtId="165" fontId="82" fillId="27" borderId="41" xfId="20" applyNumberFormat="1" applyFont="1" applyFill="1" applyBorder="1" applyAlignment="1">
      <alignment horizontal="right" vertical="center"/>
    </xf>
    <xf numFmtId="165" fontId="63" fillId="24" borderId="24" xfId="20" applyNumberFormat="1" applyFont="1" applyFill="1" applyBorder="1" applyAlignment="1">
      <alignment horizontal="right" vertical="center"/>
    </xf>
    <xf numFmtId="165" fontId="63" fillId="24" borderId="0" xfId="20" applyNumberFormat="1" applyFont="1" applyFill="1" applyBorder="1" applyAlignment="1">
      <alignment horizontal="right" vertical="center"/>
    </xf>
    <xf numFmtId="165" fontId="63" fillId="24" borderId="30" xfId="20" applyNumberFormat="1" applyFont="1" applyFill="1" applyBorder="1" applyAlignment="1">
      <alignment horizontal="right" vertical="center"/>
    </xf>
    <xf numFmtId="165" fontId="63" fillId="24" borderId="16" xfId="20" applyNumberFormat="1" applyFont="1" applyFill="1" applyBorder="1" applyAlignment="1">
      <alignment horizontal="right" vertical="center"/>
    </xf>
    <xf numFmtId="165" fontId="63" fillId="24" borderId="11" xfId="20" applyNumberFormat="1" applyFont="1" applyFill="1" applyBorder="1" applyAlignment="1">
      <alignment horizontal="right" vertical="center"/>
    </xf>
    <xf numFmtId="165" fontId="63" fillId="24" borderId="39" xfId="20" applyNumberFormat="1" applyFont="1" applyFill="1" applyBorder="1" applyAlignment="1">
      <alignment horizontal="right" vertical="center"/>
    </xf>
    <xf numFmtId="165" fontId="63" fillId="24" borderId="6" xfId="20" applyNumberFormat="1" applyFont="1" applyFill="1" applyBorder="1" applyAlignment="1">
      <alignment horizontal="right" vertical="center"/>
    </xf>
    <xf numFmtId="165" fontId="63" fillId="24" borderId="41" xfId="20" applyNumberFormat="1" applyFont="1" applyFill="1" applyBorder="1" applyAlignment="1">
      <alignment horizontal="right" vertical="center"/>
    </xf>
    <xf numFmtId="3" fontId="80" fillId="28" borderId="24" xfId="2" applyNumberFormat="1" applyFont="1" applyFill="1" applyBorder="1" applyAlignment="1">
      <alignment horizontal="right" vertical="center"/>
    </xf>
    <xf numFmtId="3" fontId="80" fillId="28" borderId="0" xfId="2" applyNumberFormat="1" applyFont="1" applyFill="1" applyBorder="1" applyAlignment="1">
      <alignment horizontal="right" vertical="center"/>
    </xf>
    <xf numFmtId="3" fontId="80" fillId="28" borderId="59" xfId="2" applyNumberFormat="1" applyFont="1" applyFill="1" applyBorder="1" applyAlignment="1">
      <alignment horizontal="right" vertical="center"/>
    </xf>
    <xf numFmtId="3" fontId="80" fillId="28" borderId="16" xfId="2" applyNumberFormat="1" applyFont="1" applyFill="1" applyBorder="1" applyAlignment="1">
      <alignment horizontal="right" vertical="center"/>
    </xf>
    <xf numFmtId="3" fontId="80" fillId="28" borderId="11" xfId="2" applyNumberFormat="1" applyFont="1" applyFill="1" applyBorder="1" applyAlignment="1">
      <alignment horizontal="right" vertical="center"/>
    </xf>
    <xf numFmtId="3" fontId="80" fillId="28" borderId="60" xfId="2" applyNumberFormat="1" applyFont="1" applyFill="1" applyBorder="1" applyAlignment="1">
      <alignment horizontal="right" vertical="center"/>
    </xf>
    <xf numFmtId="3" fontId="80" fillId="28" borderId="39" xfId="2" applyNumberFormat="1" applyFont="1" applyFill="1" applyBorder="1" applyAlignment="1">
      <alignment horizontal="right" vertical="center"/>
    </xf>
    <xf numFmtId="3" fontId="80" fillId="28" borderId="6" xfId="2" applyNumberFormat="1" applyFont="1" applyFill="1" applyBorder="1" applyAlignment="1">
      <alignment horizontal="right" vertical="center"/>
    </xf>
    <xf numFmtId="3" fontId="80" fillId="28" borderId="55" xfId="2" applyNumberFormat="1" applyFont="1" applyFill="1" applyBorder="1" applyAlignment="1">
      <alignment horizontal="right" vertical="center"/>
    </xf>
    <xf numFmtId="0" fontId="32" fillId="2" borderId="0" xfId="0" applyFont="1" applyFill="1" applyBorder="1" applyAlignment="1">
      <alignment vertical="top" wrapText="1"/>
    </xf>
    <xf numFmtId="3" fontId="54" fillId="28" borderId="10" xfId="0" applyNumberFormat="1" applyFont="1" applyFill="1" applyBorder="1" applyAlignment="1">
      <alignment vertical="center"/>
    </xf>
    <xf numFmtId="0" fontId="30" fillId="2" borderId="0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0" fontId="30" fillId="2" borderId="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0" fontId="30" fillId="3" borderId="0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left" vertical="top" wrapText="1"/>
    </xf>
    <xf numFmtId="0" fontId="77" fillId="2" borderId="0" xfId="0" applyFont="1" applyFill="1"/>
    <xf numFmtId="165" fontId="30" fillId="28" borderId="24" xfId="20" applyNumberFormat="1" applyFont="1" applyFill="1" applyBorder="1" applyAlignment="1">
      <alignment horizontal="right" vertical="center"/>
    </xf>
    <xf numFmtId="164" fontId="30" fillId="28" borderId="2" xfId="1" applyNumberFormat="1" applyFont="1" applyFill="1" applyBorder="1" applyAlignment="1">
      <alignment vertical="center"/>
    </xf>
    <xf numFmtId="165" fontId="30" fillId="28" borderId="4" xfId="20" applyNumberFormat="1" applyFont="1" applyFill="1" applyBorder="1" applyAlignment="1">
      <alignment horizontal="right" vertical="center"/>
    </xf>
    <xf numFmtId="165" fontId="30" fillId="28" borderId="9" xfId="20" applyNumberFormat="1" applyFont="1" applyFill="1" applyBorder="1" applyAlignment="1">
      <alignment horizontal="right" vertical="center"/>
    </xf>
    <xf numFmtId="165" fontId="30" fillId="28" borderId="12" xfId="20" applyNumberFormat="1" applyFont="1" applyFill="1" applyBorder="1" applyAlignment="1">
      <alignment horizontal="right" vertical="center"/>
    </xf>
    <xf numFmtId="165" fontId="30" fillId="24" borderId="24" xfId="20" applyNumberFormat="1" applyFont="1" applyFill="1" applyBorder="1" applyAlignment="1">
      <alignment horizontal="right" vertical="center"/>
    </xf>
    <xf numFmtId="165" fontId="30" fillId="24" borderId="0" xfId="20" applyNumberFormat="1" applyFont="1" applyFill="1" applyBorder="1" applyAlignment="1">
      <alignment horizontal="right" vertical="center"/>
    </xf>
    <xf numFmtId="165" fontId="30" fillId="24" borderId="43" xfId="20" applyNumberFormat="1" applyFont="1" applyFill="1" applyBorder="1" applyAlignment="1">
      <alignment horizontal="right" vertical="center"/>
    </xf>
    <xf numFmtId="165" fontId="30" fillId="27" borderId="5" xfId="20" applyNumberFormat="1" applyFont="1" applyFill="1" applyBorder="1" applyAlignment="1">
      <alignment horizontal="right" vertical="center"/>
    </xf>
    <xf numFmtId="165" fontId="30" fillId="27" borderId="43" xfId="20" applyNumberFormat="1" applyFont="1" applyFill="1" applyBorder="1" applyAlignment="1">
      <alignment horizontal="right" vertical="center"/>
    </xf>
    <xf numFmtId="165" fontId="30" fillId="28" borderId="15" xfId="20" applyNumberFormat="1" applyFont="1" applyFill="1" applyBorder="1" applyAlignment="1">
      <alignment horizontal="right" vertical="center"/>
    </xf>
    <xf numFmtId="165" fontId="30" fillId="28" borderId="24" xfId="2" applyNumberFormat="1" applyFont="1" applyFill="1" applyBorder="1" applyAlignment="1">
      <alignment horizontal="right" vertical="center"/>
    </xf>
    <xf numFmtId="165" fontId="30" fillId="28" borderId="0" xfId="2" applyNumberFormat="1" applyFont="1" applyFill="1" applyBorder="1" applyAlignment="1">
      <alignment horizontal="right" vertical="center"/>
    </xf>
    <xf numFmtId="165" fontId="30" fillId="28" borderId="9" xfId="2" applyNumberFormat="1" applyFont="1" applyFill="1" applyBorder="1" applyAlignment="1">
      <alignment horizontal="right" vertical="center"/>
    </xf>
    <xf numFmtId="165" fontId="30" fillId="28" borderId="4" xfId="2" applyNumberFormat="1" applyFont="1" applyFill="1" applyBorder="1" applyAlignment="1">
      <alignment horizontal="right" vertical="center"/>
    </xf>
    <xf numFmtId="165" fontId="30" fillId="28" borderId="2" xfId="2" applyNumberFormat="1" applyFont="1" applyFill="1" applyBorder="1" applyAlignment="1">
      <alignment horizontal="right" vertical="center"/>
    </xf>
    <xf numFmtId="165" fontId="30" fillId="28" borderId="23" xfId="2" applyNumberFormat="1" applyFont="1" applyFill="1" applyBorder="1" applyAlignment="1">
      <alignment horizontal="right" vertical="center"/>
    </xf>
    <xf numFmtId="1" fontId="30" fillId="28" borderId="8" xfId="0" applyNumberFormat="1" applyFont="1" applyFill="1" applyBorder="1" applyAlignment="1">
      <alignment horizontal="center"/>
    </xf>
    <xf numFmtId="3" fontId="30" fillId="28" borderId="36" xfId="0" applyNumberFormat="1" applyFont="1" applyFill="1" applyBorder="1"/>
    <xf numFmtId="3" fontId="30" fillId="28" borderId="9" xfId="0" applyNumberFormat="1" applyFont="1" applyFill="1" applyBorder="1"/>
    <xf numFmtId="3" fontId="30" fillId="28" borderId="12" xfId="0" applyNumberFormat="1" applyFont="1" applyFill="1" applyBorder="1"/>
    <xf numFmtId="3" fontId="30" fillId="28" borderId="21" xfId="0" applyNumberFormat="1" applyFont="1" applyFill="1" applyBorder="1"/>
    <xf numFmtId="3" fontId="30" fillId="28" borderId="8" xfId="0" applyNumberFormat="1" applyFont="1" applyFill="1" applyBorder="1"/>
    <xf numFmtId="3" fontId="30" fillId="28" borderId="15" xfId="0" applyNumberFormat="1" applyFont="1" applyFill="1" applyBorder="1"/>
    <xf numFmtId="3" fontId="30" fillId="28" borderId="24" xfId="2" applyNumberFormat="1" applyFont="1" applyFill="1" applyBorder="1" applyAlignment="1">
      <alignment horizontal="right" vertical="center"/>
    </xf>
    <xf numFmtId="3" fontId="30" fillId="28" borderId="0" xfId="2" applyNumberFormat="1" applyFont="1" applyFill="1" applyBorder="1" applyAlignment="1">
      <alignment horizontal="right" vertical="center"/>
    </xf>
    <xf numFmtId="3" fontId="30" fillId="28" borderId="59" xfId="2" applyNumberFormat="1" applyFont="1" applyFill="1" applyBorder="1" applyAlignment="1">
      <alignment horizontal="right" vertical="center"/>
    </xf>
    <xf numFmtId="0" fontId="30" fillId="29" borderId="10" xfId="0" applyFont="1" applyFill="1" applyBorder="1" applyAlignment="1">
      <alignment horizontal="right" vertical="center"/>
    </xf>
    <xf numFmtId="3" fontId="30" fillId="29" borderId="12" xfId="0" applyNumberFormat="1" applyFont="1" applyFill="1" applyBorder="1" applyAlignment="1">
      <alignment horizontal="right" vertical="center"/>
    </xf>
    <xf numFmtId="3" fontId="30" fillId="29" borderId="10" xfId="0" applyNumberFormat="1" applyFont="1" applyFill="1" applyBorder="1" applyAlignment="1">
      <alignment horizontal="right" vertical="center"/>
    </xf>
    <xf numFmtId="3" fontId="30" fillId="29" borderId="11" xfId="0" applyNumberFormat="1" applyFont="1" applyFill="1" applyBorder="1" applyAlignment="1">
      <alignment horizontal="right" vertical="center"/>
    </xf>
    <xf numFmtId="164" fontId="30" fillId="29" borderId="12" xfId="1" applyNumberFormat="1" applyFont="1" applyFill="1" applyBorder="1" applyAlignment="1">
      <alignment horizontal="right" vertical="center"/>
    </xf>
    <xf numFmtId="164" fontId="30" fillId="29" borderId="11" xfId="1" applyNumberFormat="1" applyFont="1" applyFill="1" applyBorder="1" applyAlignment="1">
      <alignment horizontal="right" vertical="center"/>
    </xf>
    <xf numFmtId="3" fontId="35" fillId="29" borderId="10" xfId="0" applyNumberFormat="1" applyFont="1" applyFill="1" applyBorder="1" applyAlignment="1">
      <alignment horizontal="right" vertical="center"/>
    </xf>
    <xf numFmtId="3" fontId="35" fillId="29" borderId="11" xfId="0" applyNumberFormat="1" applyFont="1" applyFill="1" applyBorder="1" applyAlignment="1">
      <alignment horizontal="right" vertical="center"/>
    </xf>
    <xf numFmtId="0" fontId="30" fillId="29" borderId="4" xfId="0" applyFont="1" applyFill="1" applyBorder="1" applyAlignment="1">
      <alignment horizontal="right" vertical="center"/>
    </xf>
    <xf numFmtId="3" fontId="30" fillId="29" borderId="9" xfId="0" applyNumberFormat="1" applyFont="1" applyFill="1" applyBorder="1" applyAlignment="1">
      <alignment horizontal="right" vertical="center"/>
    </xf>
    <xf numFmtId="3" fontId="30" fillId="29" borderId="4" xfId="0" applyNumberFormat="1" applyFont="1" applyFill="1" applyBorder="1" applyAlignment="1">
      <alignment horizontal="right" vertical="center"/>
    </xf>
    <xf numFmtId="3" fontId="30" fillId="29" borderId="0" xfId="0" applyNumberFormat="1" applyFont="1" applyFill="1" applyBorder="1" applyAlignment="1">
      <alignment horizontal="right" vertical="center"/>
    </xf>
    <xf numFmtId="164" fontId="30" fillId="29" borderId="0" xfId="1" applyNumberFormat="1" applyFont="1" applyFill="1" applyBorder="1" applyAlignment="1">
      <alignment horizontal="right" vertical="center"/>
    </xf>
    <xf numFmtId="3" fontId="35" fillId="29" borderId="4" xfId="0" applyNumberFormat="1" applyFont="1" applyFill="1" applyBorder="1" applyAlignment="1">
      <alignment horizontal="right" vertical="center"/>
    </xf>
    <xf numFmtId="3" fontId="35" fillId="29" borderId="0" xfId="0" applyNumberFormat="1" applyFont="1" applyFill="1" applyBorder="1" applyAlignment="1">
      <alignment horizontal="right" vertical="center"/>
    </xf>
    <xf numFmtId="164" fontId="35" fillId="29" borderId="12" xfId="1" applyNumberFormat="1" applyFont="1" applyFill="1" applyBorder="1" applyAlignment="1">
      <alignment horizontal="right" vertical="center"/>
    </xf>
    <xf numFmtId="164" fontId="35" fillId="2" borderId="51" xfId="1" applyNumberFormat="1" applyFont="1" applyFill="1" applyBorder="1" applyAlignment="1">
      <alignment horizontal="right" vertical="center"/>
    </xf>
    <xf numFmtId="164" fontId="54" fillId="2" borderId="0" xfId="1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vertical="top" wrapText="1"/>
    </xf>
    <xf numFmtId="0" fontId="33" fillId="2" borderId="0" xfId="0" applyFont="1" applyFill="1" applyBorder="1" applyAlignment="1"/>
    <xf numFmtId="0" fontId="32" fillId="2" borderId="0" xfId="0" applyFont="1" applyFill="1" applyBorder="1" applyAlignment="1">
      <alignment horizontal="right" vertical="center"/>
    </xf>
    <xf numFmtId="1" fontId="32" fillId="2" borderId="0" xfId="0" applyNumberFormat="1" applyFont="1" applyFill="1" applyBorder="1" applyAlignment="1">
      <alignment horizontal="left" vertical="center"/>
    </xf>
    <xf numFmtId="0" fontId="30" fillId="2" borderId="9" xfId="0" applyFont="1" applyFill="1" applyBorder="1" applyAlignment="1">
      <alignment horizontal="center"/>
    </xf>
    <xf numFmtId="0" fontId="33" fillId="2" borderId="4" xfId="0" applyFont="1" applyFill="1" applyBorder="1" applyAlignment="1">
      <alignment vertical="center" wrapText="1"/>
    </xf>
    <xf numFmtId="0" fontId="33" fillId="2" borderId="0" xfId="0" applyFont="1" applyFill="1" applyBorder="1" applyAlignment="1">
      <alignment vertical="center" wrapText="1"/>
    </xf>
    <xf numFmtId="0" fontId="33" fillId="2" borderId="9" xfId="0" applyFont="1" applyFill="1" applyBorder="1" applyAlignment="1">
      <alignment vertical="center" wrapText="1"/>
    </xf>
    <xf numFmtId="0" fontId="30" fillId="28" borderId="11" xfId="0" applyFont="1" applyFill="1" applyBorder="1" applyAlignment="1">
      <alignment horizontal="right" vertical="center"/>
    </xf>
    <xf numFmtId="3" fontId="30" fillId="28" borderId="9" xfId="0" applyNumberFormat="1" applyFont="1" applyFill="1" applyBorder="1" applyAlignment="1">
      <alignment horizontal="right" vertical="center"/>
    </xf>
    <xf numFmtId="3" fontId="30" fillId="28" borderId="0" xfId="0" applyNumberFormat="1" applyFont="1" applyFill="1" applyBorder="1" applyAlignment="1">
      <alignment horizontal="right" vertical="center"/>
    </xf>
    <xf numFmtId="3" fontId="30" fillId="28" borderId="12" xfId="0" applyNumberFormat="1" applyFont="1" applyFill="1" applyBorder="1" applyAlignment="1">
      <alignment horizontal="right" vertical="center"/>
    </xf>
    <xf numFmtId="164" fontId="30" fillId="28" borderId="0" xfId="1" applyNumberFormat="1" applyFont="1" applyFill="1" applyBorder="1" applyAlignment="1">
      <alignment horizontal="right" vertical="center"/>
    </xf>
    <xf numFmtId="165" fontId="39" fillId="28" borderId="4" xfId="1" applyNumberFormat="1" applyFont="1" applyFill="1" applyBorder="1" applyAlignment="1">
      <alignment horizontal="right" vertical="center"/>
    </xf>
    <xf numFmtId="165" fontId="39" fillId="28" borderId="0" xfId="0" applyNumberFormat="1" applyFont="1" applyFill="1" applyBorder="1" applyAlignment="1">
      <alignment horizontal="right" vertical="center"/>
    </xf>
    <xf numFmtId="165" fontId="39" fillId="28" borderId="9" xfId="1" applyNumberFormat="1" applyFont="1" applyFill="1" applyBorder="1" applyAlignment="1">
      <alignment horizontal="right" vertical="center"/>
    </xf>
    <xf numFmtId="0" fontId="30" fillId="28" borderId="10" xfId="0" applyFont="1" applyFill="1" applyBorder="1" applyAlignment="1">
      <alignment horizontal="right" vertical="center"/>
    </xf>
    <xf numFmtId="3" fontId="30" fillId="28" borderId="10" xfId="0" applyNumberFormat="1" applyFont="1" applyFill="1" applyBorder="1" applyAlignment="1">
      <alignment horizontal="right" vertical="center"/>
    </xf>
    <xf numFmtId="3" fontId="30" fillId="28" borderId="11" xfId="0" applyNumberFormat="1" applyFont="1" applyFill="1" applyBorder="1" applyAlignment="1">
      <alignment horizontal="right" vertical="center"/>
    </xf>
    <xf numFmtId="164" fontId="30" fillId="28" borderId="12" xfId="1" applyNumberFormat="1" applyFont="1" applyFill="1" applyBorder="1" applyAlignment="1">
      <alignment horizontal="right" vertical="center"/>
    </xf>
    <xf numFmtId="164" fontId="30" fillId="28" borderId="11" xfId="1" applyNumberFormat="1" applyFont="1" applyFill="1" applyBorder="1" applyAlignment="1">
      <alignment horizontal="right" vertical="center"/>
    </xf>
    <xf numFmtId="3" fontId="54" fillId="28" borderId="11" xfId="0" applyNumberFormat="1" applyFont="1" applyFill="1" applyBorder="1" applyAlignment="1">
      <alignment vertical="center"/>
    </xf>
    <xf numFmtId="165" fontId="54" fillId="28" borderId="12" xfId="0" applyNumberFormat="1" applyFont="1" applyFill="1" applyBorder="1" applyAlignment="1">
      <alignment horizontal="center" vertical="center"/>
    </xf>
    <xf numFmtId="1" fontId="32" fillId="2" borderId="0" xfId="0" applyNumberFormat="1" applyFont="1" applyFill="1" applyBorder="1" applyAlignment="1">
      <alignment horizontal="left"/>
    </xf>
    <xf numFmtId="165" fontId="39" fillId="28" borderId="7" xfId="1" applyNumberFormat="1" applyFont="1" applyFill="1" applyBorder="1" applyAlignment="1">
      <alignment horizontal="right" vertical="center"/>
    </xf>
    <xf numFmtId="165" fontId="39" fillId="28" borderId="5" xfId="1" applyNumberFormat="1" applyFont="1" applyFill="1" applyBorder="1" applyAlignment="1">
      <alignment horizontal="right" vertical="center"/>
    </xf>
    <xf numFmtId="165" fontId="39" fillId="28" borderId="8" xfId="1" applyNumberFormat="1" applyFont="1" applyFill="1" applyBorder="1" applyAlignment="1">
      <alignment horizontal="right" vertical="center"/>
    </xf>
    <xf numFmtId="165" fontId="39" fillId="28" borderId="10" xfId="1" applyNumberFormat="1" applyFont="1" applyFill="1" applyBorder="1" applyAlignment="1">
      <alignment horizontal="right" vertical="center"/>
    </xf>
    <xf numFmtId="165" fontId="39" fillId="28" borderId="11" xfId="1" applyNumberFormat="1" applyFont="1" applyFill="1" applyBorder="1" applyAlignment="1">
      <alignment horizontal="right" vertical="center"/>
    </xf>
    <xf numFmtId="165" fontId="39" fillId="28" borderId="12" xfId="1" applyNumberFormat="1" applyFont="1" applyFill="1" applyBorder="1" applyAlignment="1">
      <alignment horizontal="right" vertical="center"/>
    </xf>
    <xf numFmtId="3" fontId="83" fillId="28" borderId="10" xfId="0" applyNumberFormat="1" applyFont="1" applyFill="1" applyBorder="1" applyAlignment="1">
      <alignment horizontal="right" vertical="center"/>
    </xf>
    <xf numFmtId="3" fontId="83" fillId="28" borderId="11" xfId="0" applyNumberFormat="1" applyFont="1" applyFill="1" applyBorder="1" applyAlignment="1">
      <alignment horizontal="right" vertical="center"/>
    </xf>
    <xf numFmtId="164" fontId="83" fillId="28" borderId="12" xfId="1" applyNumberFormat="1" applyFont="1" applyFill="1" applyBorder="1" applyAlignment="1">
      <alignment horizontal="right" vertical="center"/>
    </xf>
    <xf numFmtId="3" fontId="30" fillId="28" borderId="57" xfId="2" applyNumberFormat="1" applyFont="1" applyFill="1" applyBorder="1" applyAlignment="1">
      <alignment horizontal="right" vertical="center"/>
    </xf>
    <xf numFmtId="3" fontId="80" fillId="28" borderId="57" xfId="2" applyNumberFormat="1" applyFont="1" applyFill="1" applyBorder="1" applyAlignment="1">
      <alignment horizontal="right" vertical="center"/>
    </xf>
    <xf numFmtId="3" fontId="80" fillId="28" borderId="58" xfId="2" applyNumberFormat="1" applyFont="1" applyFill="1" applyBorder="1" applyAlignment="1">
      <alignment horizontal="right" vertical="center"/>
    </xf>
    <xf numFmtId="3" fontId="80" fillId="28" borderId="56" xfId="2" applyNumberFormat="1" applyFont="1" applyFill="1" applyBorder="1" applyAlignment="1">
      <alignment horizontal="right" vertical="center"/>
    </xf>
    <xf numFmtId="3" fontId="30" fillId="2" borderId="10" xfId="0" applyNumberFormat="1" applyFont="1" applyFill="1" applyBorder="1"/>
    <xf numFmtId="3" fontId="30" fillId="2" borderId="11" xfId="0" applyNumberFormat="1" applyFont="1" applyFill="1" applyBorder="1"/>
    <xf numFmtId="3" fontId="30" fillId="2" borderId="12" xfId="0" applyNumberFormat="1" applyFont="1" applyFill="1" applyBorder="1" applyAlignment="1">
      <alignment horizontal="center"/>
    </xf>
    <xf numFmtId="0" fontId="30" fillId="2" borderId="5" xfId="0" applyFont="1" applyFill="1" applyBorder="1" applyAlignment="1">
      <alignment horizontal="right" vertical="center"/>
    </xf>
    <xf numFmtId="3" fontId="30" fillId="2" borderId="7" xfId="0" applyNumberFormat="1" applyFont="1" applyFill="1" applyBorder="1"/>
    <xf numFmtId="3" fontId="30" fillId="2" borderId="5" xfId="0" applyNumberFormat="1" applyFont="1" applyFill="1" applyBorder="1"/>
    <xf numFmtId="3" fontId="30" fillId="2" borderId="8" xfId="0" applyNumberFormat="1" applyFont="1" applyFill="1" applyBorder="1" applyAlignment="1">
      <alignment horizontal="center"/>
    </xf>
    <xf numFmtId="0" fontId="30" fillId="2" borderId="5" xfId="0" applyFont="1" applyFill="1" applyBorder="1" applyAlignment="1">
      <alignment horizontal="right"/>
    </xf>
    <xf numFmtId="3" fontId="30" fillId="2" borderId="7" xfId="0" applyNumberFormat="1" applyFont="1" applyFill="1" applyBorder="1" applyAlignment="1">
      <alignment horizontal="right"/>
    </xf>
    <xf numFmtId="3" fontId="30" fillId="2" borderId="5" xfId="0" applyNumberFormat="1" applyFont="1" applyFill="1" applyBorder="1" applyAlignment="1">
      <alignment horizontal="right"/>
    </xf>
    <xf numFmtId="165" fontId="30" fillId="2" borderId="8" xfId="0" applyNumberFormat="1" applyFont="1" applyFill="1" applyBorder="1" applyAlignment="1">
      <alignment horizontal="center"/>
    </xf>
    <xf numFmtId="0" fontId="33" fillId="2" borderId="0" xfId="0" applyFont="1" applyFill="1" applyAlignment="1">
      <alignment horizontal="left"/>
    </xf>
    <xf numFmtId="0" fontId="30" fillId="29" borderId="33" xfId="0" applyFont="1" applyFill="1" applyBorder="1" applyAlignment="1">
      <alignment horizontal="right" vertical="center"/>
    </xf>
    <xf numFmtId="3" fontId="30" fillId="29" borderId="32" xfId="0" applyNumberFormat="1" applyFont="1" applyFill="1" applyBorder="1" applyAlignment="1">
      <alignment horizontal="right" vertical="center"/>
    </xf>
    <xf numFmtId="3" fontId="30" fillId="29" borderId="33" xfId="0" applyNumberFormat="1" applyFont="1" applyFill="1" applyBorder="1" applyAlignment="1">
      <alignment horizontal="right" vertical="center"/>
    </xf>
    <xf numFmtId="3" fontId="30" fillId="29" borderId="34" xfId="0" applyNumberFormat="1" applyFont="1" applyFill="1" applyBorder="1" applyAlignment="1">
      <alignment horizontal="right" vertical="center"/>
    </xf>
    <xf numFmtId="164" fontId="30" fillId="29" borderId="32" xfId="1" applyNumberFormat="1" applyFont="1" applyFill="1" applyBorder="1" applyAlignment="1">
      <alignment horizontal="right" vertical="center"/>
    </xf>
    <xf numFmtId="164" fontId="30" fillId="29" borderId="34" xfId="1" applyNumberFormat="1" applyFont="1" applyFill="1" applyBorder="1" applyAlignment="1">
      <alignment horizontal="right" vertical="center"/>
    </xf>
    <xf numFmtId="3" fontId="35" fillId="29" borderId="33" xfId="0" applyNumberFormat="1" applyFont="1" applyFill="1" applyBorder="1" applyAlignment="1">
      <alignment horizontal="right" vertical="center"/>
    </xf>
    <xf numFmtId="3" fontId="35" fillId="29" borderId="34" xfId="0" applyNumberFormat="1" applyFont="1" applyFill="1" applyBorder="1" applyAlignment="1">
      <alignment horizontal="right" vertical="center"/>
    </xf>
    <xf numFmtId="164" fontId="35" fillId="29" borderId="32" xfId="1" applyNumberFormat="1" applyFont="1" applyFill="1" applyBorder="1" applyAlignment="1">
      <alignment horizontal="right" vertical="center"/>
    </xf>
    <xf numFmtId="0" fontId="77" fillId="2" borderId="0" xfId="0" applyFont="1" applyFill="1" applyBorder="1" applyAlignment="1">
      <alignment horizontal="left"/>
    </xf>
    <xf numFmtId="0" fontId="33" fillId="3" borderId="4" xfId="0" applyFont="1" applyFill="1" applyBorder="1" applyAlignment="1"/>
    <xf numFmtId="0" fontId="33" fillId="3" borderId="0" xfId="0" applyFont="1" applyFill="1" applyBorder="1" applyAlignment="1"/>
    <xf numFmtId="0" fontId="32" fillId="3" borderId="0" xfId="0" applyFont="1" applyFill="1" applyBorder="1" applyAlignment="1">
      <alignment horizontal="right"/>
    </xf>
    <xf numFmtId="1" fontId="32" fillId="3" borderId="0" xfId="0" applyNumberFormat="1" applyFont="1" applyFill="1" applyBorder="1" applyAlignment="1">
      <alignment horizontal="left"/>
    </xf>
    <xf numFmtId="0" fontId="33" fillId="3" borderId="0" xfId="0" applyFont="1" applyFill="1" applyBorder="1"/>
    <xf numFmtId="0" fontId="33" fillId="3" borderId="9" xfId="0" applyFont="1" applyFill="1" applyBorder="1" applyAlignment="1"/>
    <xf numFmtId="0" fontId="33" fillId="28" borderId="12" xfId="0" applyFont="1" applyFill="1" applyBorder="1"/>
    <xf numFmtId="3" fontId="30" fillId="28" borderId="12" xfId="0" applyNumberFormat="1" applyFont="1" applyFill="1" applyBorder="1" applyAlignment="1">
      <alignment vertical="center"/>
    </xf>
    <xf numFmtId="3" fontId="30" fillId="28" borderId="15" xfId="0" applyNumberFormat="1" applyFont="1" applyFill="1" applyBorder="1" applyAlignment="1">
      <alignment horizontal="right" vertical="center"/>
    </xf>
    <xf numFmtId="0" fontId="30" fillId="28" borderId="6" xfId="0" applyFont="1" applyFill="1" applyBorder="1" applyAlignment="1">
      <alignment vertical="center"/>
    </xf>
    <xf numFmtId="164" fontId="30" fillId="28" borderId="15" xfId="1" applyNumberFormat="1" applyFont="1" applyFill="1" applyBorder="1" applyAlignment="1">
      <alignment horizontal="right" vertical="center"/>
    </xf>
    <xf numFmtId="165" fontId="30" fillId="28" borderId="10" xfId="0" applyNumberFormat="1" applyFont="1" applyFill="1" applyBorder="1" applyAlignment="1">
      <alignment vertical="center"/>
    </xf>
    <xf numFmtId="165" fontId="30" fillId="28" borderId="11" xfId="0" applyNumberFormat="1" applyFont="1" applyFill="1" applyBorder="1" applyAlignment="1">
      <alignment vertical="center"/>
    </xf>
    <xf numFmtId="165" fontId="30" fillId="28" borderId="12" xfId="0" applyNumberFormat="1" applyFont="1" applyFill="1" applyBorder="1" applyAlignment="1">
      <alignment vertical="center"/>
    </xf>
    <xf numFmtId="0" fontId="33" fillId="28" borderId="11" xfId="0" applyFont="1" applyFill="1" applyBorder="1"/>
    <xf numFmtId="3" fontId="30" fillId="28" borderId="9" xfId="2" applyNumberFormat="1" applyFont="1" applyFill="1" applyBorder="1" applyAlignment="1">
      <alignment horizontal="right" vertical="center"/>
    </xf>
    <xf numFmtId="3" fontId="30" fillId="28" borderId="35" xfId="2" applyNumberFormat="1" applyFont="1" applyFill="1" applyBorder="1" applyAlignment="1">
      <alignment horizontal="right" vertical="center"/>
    </xf>
    <xf numFmtId="3" fontId="30" fillId="28" borderId="2" xfId="2" applyNumberFormat="1" applyFont="1" applyFill="1" applyBorder="1" applyAlignment="1">
      <alignment horizontal="right" vertical="center"/>
    </xf>
    <xf numFmtId="3" fontId="80" fillId="28" borderId="9" xfId="2" applyNumberFormat="1" applyFont="1" applyFill="1" applyBorder="1" applyAlignment="1">
      <alignment horizontal="right" vertical="center"/>
    </xf>
    <xf numFmtId="3" fontId="80" fillId="28" borderId="35" xfId="2" applyNumberFormat="1" applyFont="1" applyFill="1" applyBorder="1" applyAlignment="1">
      <alignment horizontal="right" vertical="center"/>
    </xf>
    <xf numFmtId="3" fontId="80" fillId="28" borderId="2" xfId="2" applyNumberFormat="1" applyFont="1" applyFill="1" applyBorder="1" applyAlignment="1">
      <alignment horizontal="right" vertical="center"/>
    </xf>
    <xf numFmtId="3" fontId="80" fillId="28" borderId="12" xfId="2" applyNumberFormat="1" applyFont="1" applyFill="1" applyBorder="1" applyAlignment="1">
      <alignment horizontal="right" vertical="center"/>
    </xf>
    <xf numFmtId="3" fontId="80" fillId="28" borderId="54" xfId="2" applyNumberFormat="1" applyFont="1" applyFill="1" applyBorder="1" applyAlignment="1">
      <alignment horizontal="right" vertical="center"/>
    </xf>
    <xf numFmtId="3" fontId="80" fillId="28" borderId="13" xfId="2" applyNumberFormat="1" applyFont="1" applyFill="1" applyBorder="1" applyAlignment="1">
      <alignment horizontal="right" vertical="center"/>
    </xf>
    <xf numFmtId="3" fontId="80" fillId="28" borderId="15" xfId="2" applyNumberFormat="1" applyFont="1" applyFill="1" applyBorder="1" applyAlignment="1">
      <alignment horizontal="right" vertical="center"/>
    </xf>
    <xf numFmtId="3" fontId="80" fillId="28" borderId="53" xfId="2" applyNumberFormat="1" applyFont="1" applyFill="1" applyBorder="1" applyAlignment="1">
      <alignment horizontal="right" vertical="center"/>
    </xf>
    <xf numFmtId="3" fontId="80" fillId="28" borderId="1" xfId="2" applyNumberFormat="1" applyFont="1" applyFill="1" applyBorder="1" applyAlignment="1">
      <alignment horizontal="right" vertical="center"/>
    </xf>
    <xf numFmtId="0" fontId="30" fillId="3" borderId="12" xfId="2" applyFont="1" applyFill="1" applyBorder="1" applyAlignment="1">
      <alignment horizontal="center" textRotation="90" wrapText="1"/>
    </xf>
    <xf numFmtId="0" fontId="30" fillId="3" borderId="11" xfId="2" applyFont="1" applyFill="1" applyBorder="1" applyAlignment="1">
      <alignment horizontal="center" textRotation="90" wrapText="1"/>
    </xf>
    <xf numFmtId="0" fontId="30" fillId="3" borderId="54" xfId="2" applyFont="1" applyFill="1" applyBorder="1" applyAlignment="1">
      <alignment horizontal="center" textRotation="90" wrapText="1"/>
    </xf>
    <xf numFmtId="0" fontId="30" fillId="3" borderId="13" xfId="2" applyFont="1" applyFill="1" applyBorder="1" applyAlignment="1">
      <alignment horizontal="center" textRotation="90" wrapText="1"/>
    </xf>
    <xf numFmtId="0" fontId="30" fillId="3" borderId="9" xfId="2" applyFont="1" applyFill="1" applyBorder="1"/>
    <xf numFmtId="0" fontId="30" fillId="3" borderId="10" xfId="2" applyFont="1" applyFill="1" applyBorder="1" applyAlignment="1">
      <alignment horizontal="center" textRotation="90" wrapText="1"/>
    </xf>
    <xf numFmtId="3" fontId="30" fillId="3" borderId="4" xfId="2" applyNumberFormat="1" applyFont="1" applyFill="1" applyBorder="1" applyAlignment="1">
      <alignment horizontal="right" vertical="center"/>
    </xf>
    <xf numFmtId="3" fontId="30" fillId="3" borderId="10" xfId="2" applyNumberFormat="1" applyFont="1" applyFill="1" applyBorder="1" applyAlignment="1">
      <alignment horizontal="right" vertical="center"/>
    </xf>
    <xf numFmtId="3" fontId="54" fillId="3" borderId="4" xfId="2" applyNumberFormat="1" applyFont="1" applyFill="1" applyBorder="1" applyAlignment="1">
      <alignment horizontal="right" vertical="center"/>
    </xf>
    <xf numFmtId="0" fontId="30" fillId="3" borderId="4" xfId="2" applyFont="1" applyFill="1" applyBorder="1"/>
    <xf numFmtId="3" fontId="30" fillId="28" borderId="4" xfId="2" applyNumberFormat="1" applyFont="1" applyFill="1" applyBorder="1" applyAlignment="1">
      <alignment horizontal="right" vertical="center"/>
    </xf>
    <xf numFmtId="3" fontId="80" fillId="28" borderId="4" xfId="2" applyNumberFormat="1" applyFont="1" applyFill="1" applyBorder="1" applyAlignment="1">
      <alignment horizontal="right" vertical="center"/>
    </xf>
    <xf numFmtId="3" fontId="80" fillId="28" borderId="10" xfId="2" applyNumberFormat="1" applyFont="1" applyFill="1" applyBorder="1" applyAlignment="1">
      <alignment horizontal="right" vertical="center"/>
    </xf>
    <xf numFmtId="3" fontId="80" fillId="28" borderId="3" xfId="2" applyNumberFormat="1" applyFont="1" applyFill="1" applyBorder="1" applyAlignment="1">
      <alignment horizontal="right" vertical="center"/>
    </xf>
    <xf numFmtId="3" fontId="30" fillId="3" borderId="10" xfId="0" applyNumberFormat="1" applyFont="1" applyFill="1" applyBorder="1" applyAlignment="1">
      <alignment horizontal="right" vertical="center"/>
    </xf>
    <xf numFmtId="1" fontId="30" fillId="30" borderId="5" xfId="0" applyNumberFormat="1" applyFont="1" applyFill="1" applyBorder="1" applyAlignment="1">
      <alignment horizontal="center"/>
    </xf>
    <xf numFmtId="3" fontId="30" fillId="30" borderId="29" xfId="0" applyNumberFormat="1" applyFont="1" applyFill="1" applyBorder="1"/>
    <xf numFmtId="3" fontId="30" fillId="30" borderId="30" xfId="0" applyNumberFormat="1" applyFont="1" applyFill="1" applyBorder="1"/>
    <xf numFmtId="3" fontId="30" fillId="30" borderId="11" xfId="0" applyNumberFormat="1" applyFont="1" applyFill="1" applyBorder="1"/>
    <xf numFmtId="3" fontId="30" fillId="30" borderId="0" xfId="0" applyNumberFormat="1" applyFont="1" applyFill="1" applyBorder="1"/>
    <xf numFmtId="3" fontId="30" fillId="30" borderId="40" xfId="0" applyNumberFormat="1" applyFont="1" applyFill="1" applyBorder="1"/>
    <xf numFmtId="3" fontId="30" fillId="30" borderId="43" xfId="0" applyNumberFormat="1" applyFont="1" applyFill="1" applyBorder="1"/>
    <xf numFmtId="3" fontId="30" fillId="30" borderId="42" xfId="0" applyNumberFormat="1" applyFont="1" applyFill="1" applyBorder="1"/>
    <xf numFmtId="3" fontId="30" fillId="30" borderId="41" xfId="0" applyNumberFormat="1" applyFont="1" applyFill="1" applyBorder="1"/>
    <xf numFmtId="3" fontId="30" fillId="30" borderId="26" xfId="0" applyNumberFormat="1" applyFont="1" applyFill="1" applyBorder="1"/>
    <xf numFmtId="165" fontId="30" fillId="30" borderId="24" xfId="2" applyNumberFormat="1" applyFont="1" applyFill="1" applyBorder="1" applyAlignment="1">
      <alignment horizontal="right" vertical="center"/>
    </xf>
    <xf numFmtId="165" fontId="30" fillId="30" borderId="0" xfId="2" applyNumberFormat="1" applyFont="1" applyFill="1" applyBorder="1" applyAlignment="1">
      <alignment horizontal="right" vertical="center"/>
    </xf>
    <xf numFmtId="165" fontId="30" fillId="30" borderId="9" xfId="2" applyNumberFormat="1" applyFont="1" applyFill="1" applyBorder="1" applyAlignment="1">
      <alignment horizontal="right" vertical="center"/>
    </xf>
    <xf numFmtId="165" fontId="30" fillId="30" borderId="4" xfId="2" applyNumberFormat="1" applyFont="1" applyFill="1" applyBorder="1" applyAlignment="1">
      <alignment horizontal="right" vertical="center"/>
    </xf>
    <xf numFmtId="165" fontId="30" fillId="30" borderId="2" xfId="2" applyNumberFormat="1" applyFont="1" applyFill="1" applyBorder="1" applyAlignment="1">
      <alignment horizontal="right" vertical="center"/>
    </xf>
    <xf numFmtId="165" fontId="30" fillId="30" borderId="23" xfId="2" applyNumberFormat="1" applyFont="1" applyFill="1" applyBorder="1" applyAlignment="1">
      <alignment horizontal="right" vertical="center"/>
    </xf>
    <xf numFmtId="165" fontId="86" fillId="30" borderId="39" xfId="2" applyNumberFormat="1" applyFont="1" applyFill="1" applyBorder="1" applyAlignment="1">
      <alignment horizontal="right" vertical="center"/>
    </xf>
    <xf numFmtId="165" fontId="86" fillId="30" borderId="6" xfId="2" applyNumberFormat="1" applyFont="1" applyFill="1" applyBorder="1" applyAlignment="1">
      <alignment horizontal="right" vertical="center"/>
    </xf>
    <xf numFmtId="165" fontId="86" fillId="30" borderId="15" xfId="2" applyNumberFormat="1" applyFont="1" applyFill="1" applyBorder="1" applyAlignment="1">
      <alignment horizontal="right" vertical="center"/>
    </xf>
    <xf numFmtId="165" fontId="86" fillId="30" borderId="3" xfId="2" applyNumberFormat="1" applyFont="1" applyFill="1" applyBorder="1" applyAlignment="1">
      <alignment horizontal="right" vertical="center"/>
    </xf>
    <xf numFmtId="165" fontId="86" fillId="30" borderId="1" xfId="2" applyNumberFormat="1" applyFont="1" applyFill="1" applyBorder="1" applyAlignment="1">
      <alignment horizontal="right" vertical="center"/>
    </xf>
    <xf numFmtId="165" fontId="86" fillId="30" borderId="44" xfId="2" applyNumberFormat="1" applyFont="1" applyFill="1" applyBorder="1" applyAlignment="1">
      <alignment horizontal="right" vertical="center"/>
    </xf>
    <xf numFmtId="165" fontId="86" fillId="30" borderId="24" xfId="2" applyNumberFormat="1" applyFont="1" applyFill="1" applyBorder="1" applyAlignment="1">
      <alignment horizontal="right" vertical="center"/>
    </xf>
    <xf numFmtId="165" fontId="86" fillId="30" borderId="0" xfId="2" applyNumberFormat="1" applyFont="1" applyFill="1" applyBorder="1" applyAlignment="1">
      <alignment horizontal="right" vertical="center"/>
    </xf>
    <xf numFmtId="165" fontId="86" fillId="30" borderId="9" xfId="2" applyNumberFormat="1" applyFont="1" applyFill="1" applyBorder="1" applyAlignment="1">
      <alignment horizontal="right" vertical="center"/>
    </xf>
    <xf numFmtId="165" fontId="86" fillId="30" borderId="4" xfId="2" applyNumberFormat="1" applyFont="1" applyFill="1" applyBorder="1" applyAlignment="1">
      <alignment horizontal="right" vertical="center"/>
    </xf>
    <xf numFmtId="165" fontId="86" fillId="30" borderId="2" xfId="2" applyNumberFormat="1" applyFont="1" applyFill="1" applyBorder="1" applyAlignment="1">
      <alignment horizontal="right" vertical="center"/>
    </xf>
    <xf numFmtId="165" fontId="86" fillId="30" borderId="23" xfId="2" applyNumberFormat="1" applyFont="1" applyFill="1" applyBorder="1" applyAlignment="1">
      <alignment horizontal="right" vertical="center"/>
    </xf>
    <xf numFmtId="165" fontId="86" fillId="30" borderId="16" xfId="2" applyNumberFormat="1" applyFont="1" applyFill="1" applyBorder="1" applyAlignment="1">
      <alignment horizontal="right" vertical="center"/>
    </xf>
    <xf numFmtId="165" fontId="86" fillId="30" borderId="11" xfId="2" applyNumberFormat="1" applyFont="1" applyFill="1" applyBorder="1" applyAlignment="1">
      <alignment horizontal="right" vertical="center"/>
    </xf>
    <xf numFmtId="165" fontId="86" fillId="30" borderId="12" xfId="2" applyNumberFormat="1" applyFont="1" applyFill="1" applyBorder="1" applyAlignment="1">
      <alignment horizontal="right" vertical="center"/>
    </xf>
    <xf numFmtId="165" fontId="86" fillId="30" borderId="10" xfId="2" applyNumberFormat="1" applyFont="1" applyFill="1" applyBorder="1" applyAlignment="1">
      <alignment horizontal="right" vertical="center"/>
    </xf>
    <xf numFmtId="165" fontId="86" fillId="30" borderId="13" xfId="2" applyNumberFormat="1" applyFont="1" applyFill="1" applyBorder="1" applyAlignment="1">
      <alignment horizontal="right" vertical="center"/>
    </xf>
    <xf numFmtId="165" fontId="86" fillId="30" borderId="31" xfId="2" applyNumberFormat="1" applyFont="1" applyFill="1" applyBorder="1" applyAlignment="1">
      <alignment horizontal="right" vertical="center"/>
    </xf>
    <xf numFmtId="165" fontId="30" fillId="30" borderId="24" xfId="20" applyNumberFormat="1" applyFont="1" applyFill="1" applyBorder="1" applyAlignment="1">
      <alignment horizontal="right" vertical="center"/>
    </xf>
    <xf numFmtId="165" fontId="30" fillId="30" borderId="4" xfId="20" applyNumberFormat="1" applyFont="1" applyFill="1" applyBorder="1" applyAlignment="1">
      <alignment horizontal="right" vertical="center"/>
    </xf>
    <xf numFmtId="165" fontId="30" fillId="30" borderId="0" xfId="20" applyNumberFormat="1" applyFont="1" applyFill="1" applyBorder="1" applyAlignment="1">
      <alignment horizontal="right" vertical="center"/>
    </xf>
    <xf numFmtId="165" fontId="30" fillId="30" borderId="11" xfId="20" applyNumberFormat="1" applyFont="1" applyFill="1" applyBorder="1" applyAlignment="1">
      <alignment horizontal="right" vertical="center"/>
    </xf>
    <xf numFmtId="165" fontId="30" fillId="30" borderId="6" xfId="20" applyNumberFormat="1" applyFont="1" applyFill="1" applyBorder="1" applyAlignment="1">
      <alignment horizontal="right" vertical="center"/>
    </xf>
    <xf numFmtId="165" fontId="86" fillId="30" borderId="24" xfId="20" applyNumberFormat="1" applyFont="1" applyFill="1" applyBorder="1" applyAlignment="1">
      <alignment horizontal="right" vertical="center"/>
    </xf>
    <xf numFmtId="165" fontId="86" fillId="30" borderId="9" xfId="20" applyNumberFormat="1" applyFont="1" applyFill="1" applyBorder="1" applyAlignment="1">
      <alignment horizontal="right" vertical="center"/>
    </xf>
    <xf numFmtId="165" fontId="86" fillId="30" borderId="4" xfId="20" applyNumberFormat="1" applyFont="1" applyFill="1" applyBorder="1" applyAlignment="1">
      <alignment horizontal="right" vertical="center"/>
    </xf>
    <xf numFmtId="165" fontId="86" fillId="30" borderId="16" xfId="20" applyNumberFormat="1" applyFont="1" applyFill="1" applyBorder="1" applyAlignment="1">
      <alignment horizontal="right" vertical="center"/>
    </xf>
    <xf numFmtId="165" fontId="86" fillId="30" borderId="12" xfId="20" applyNumberFormat="1" applyFont="1" applyFill="1" applyBorder="1" applyAlignment="1">
      <alignment horizontal="right" vertical="center"/>
    </xf>
    <xf numFmtId="165" fontId="86" fillId="30" borderId="10" xfId="20" applyNumberFormat="1" applyFont="1" applyFill="1" applyBorder="1" applyAlignment="1">
      <alignment horizontal="right" vertical="center"/>
    </xf>
    <xf numFmtId="165" fontId="86" fillId="30" borderId="39" xfId="20" applyNumberFormat="1" applyFont="1" applyFill="1" applyBorder="1" applyAlignment="1">
      <alignment horizontal="right" vertical="center"/>
    </xf>
    <xf numFmtId="165" fontId="86" fillId="30" borderId="15" xfId="20" applyNumberFormat="1" applyFont="1" applyFill="1" applyBorder="1" applyAlignment="1">
      <alignment horizontal="right" vertical="center"/>
    </xf>
    <xf numFmtId="165" fontId="86" fillId="30" borderId="3" xfId="20" applyNumberFormat="1" applyFont="1" applyFill="1" applyBorder="1" applyAlignment="1">
      <alignment horizontal="right" vertical="center"/>
    </xf>
    <xf numFmtId="3" fontId="30" fillId="30" borderId="24" xfId="2" applyNumberFormat="1" applyFont="1" applyFill="1" applyBorder="1" applyAlignment="1">
      <alignment horizontal="right" vertical="center"/>
    </xf>
    <xf numFmtId="3" fontId="30" fillId="30" borderId="0" xfId="2" applyNumberFormat="1" applyFont="1" applyFill="1" applyBorder="1" applyAlignment="1">
      <alignment horizontal="right" vertical="center"/>
    </xf>
    <xf numFmtId="3" fontId="30" fillId="30" borderId="59" xfId="2" applyNumberFormat="1" applyFont="1" applyFill="1" applyBorder="1" applyAlignment="1">
      <alignment horizontal="right" vertical="center"/>
    </xf>
    <xf numFmtId="3" fontId="86" fillId="30" borderId="24" xfId="2" applyNumberFormat="1" applyFont="1" applyFill="1" applyBorder="1" applyAlignment="1">
      <alignment horizontal="right" vertical="center"/>
    </xf>
    <xf numFmtId="3" fontId="86" fillId="30" borderId="0" xfId="2" applyNumberFormat="1" applyFont="1" applyFill="1" applyBorder="1" applyAlignment="1">
      <alignment horizontal="right" vertical="center"/>
    </xf>
    <xf numFmtId="3" fontId="86" fillId="30" borderId="59" xfId="2" applyNumberFormat="1" applyFont="1" applyFill="1" applyBorder="1" applyAlignment="1">
      <alignment horizontal="right" vertical="center"/>
    </xf>
    <xf numFmtId="3" fontId="86" fillId="30" borderId="16" xfId="2" applyNumberFormat="1" applyFont="1" applyFill="1" applyBorder="1" applyAlignment="1">
      <alignment horizontal="right" vertical="center"/>
    </xf>
    <xf numFmtId="3" fontId="86" fillId="30" borderId="11" xfId="2" applyNumberFormat="1" applyFont="1" applyFill="1" applyBorder="1" applyAlignment="1">
      <alignment horizontal="right" vertical="center"/>
    </xf>
    <xf numFmtId="3" fontId="86" fillId="30" borderId="60" xfId="2" applyNumberFormat="1" applyFont="1" applyFill="1" applyBorder="1" applyAlignment="1">
      <alignment horizontal="right" vertical="center"/>
    </xf>
    <xf numFmtId="3" fontId="86" fillId="30" borderId="39" xfId="2" applyNumberFormat="1" applyFont="1" applyFill="1" applyBorder="1" applyAlignment="1">
      <alignment horizontal="right" vertical="center"/>
    </xf>
    <xf numFmtId="3" fontId="86" fillId="30" borderId="6" xfId="2" applyNumberFormat="1" applyFont="1" applyFill="1" applyBorder="1" applyAlignment="1">
      <alignment horizontal="right" vertical="center"/>
    </xf>
    <xf numFmtId="3" fontId="86" fillId="30" borderId="55" xfId="2" applyNumberFormat="1" applyFont="1" applyFill="1" applyBorder="1" applyAlignment="1">
      <alignment horizontal="right" vertical="center"/>
    </xf>
    <xf numFmtId="3" fontId="30" fillId="9" borderId="24" xfId="2" applyNumberFormat="1" applyFont="1" applyFill="1" applyBorder="1" applyAlignment="1">
      <alignment horizontal="right" vertical="center"/>
    </xf>
    <xf numFmtId="3" fontId="30" fillId="9" borderId="5" xfId="2" applyNumberFormat="1" applyFont="1" applyFill="1" applyBorder="1" applyAlignment="1">
      <alignment horizontal="right" vertical="center"/>
    </xf>
    <xf numFmtId="3" fontId="30" fillId="9" borderId="61" xfId="2" applyNumberFormat="1" applyFont="1" applyFill="1" applyBorder="1" applyAlignment="1">
      <alignment horizontal="right" vertical="center"/>
    </xf>
    <xf numFmtId="3" fontId="64" fillId="9" borderId="24" xfId="2" applyNumberFormat="1" applyFont="1" applyFill="1" applyBorder="1" applyAlignment="1">
      <alignment horizontal="right" vertical="center"/>
    </xf>
    <xf numFmtId="3" fontId="64" fillId="9" borderId="59" xfId="2" applyNumberFormat="1" applyFont="1" applyFill="1" applyBorder="1" applyAlignment="1">
      <alignment horizontal="right" vertical="center"/>
    </xf>
    <xf numFmtId="3" fontId="64" fillId="9" borderId="16" xfId="2" applyNumberFormat="1" applyFont="1" applyFill="1" applyBorder="1" applyAlignment="1">
      <alignment horizontal="right" vertical="center"/>
    </xf>
    <xf numFmtId="3" fontId="64" fillId="9" borderId="60" xfId="2" applyNumberFormat="1" applyFont="1" applyFill="1" applyBorder="1" applyAlignment="1">
      <alignment horizontal="right" vertical="center"/>
    </xf>
    <xf numFmtId="3" fontId="64" fillId="9" borderId="39" xfId="2" applyNumberFormat="1" applyFont="1" applyFill="1" applyBorder="1" applyAlignment="1">
      <alignment horizontal="right" vertical="center"/>
    </xf>
    <xf numFmtId="3" fontId="64" fillId="9" borderId="55" xfId="2" applyNumberFormat="1" applyFont="1" applyFill="1" applyBorder="1" applyAlignment="1">
      <alignment horizontal="right" vertical="center"/>
    </xf>
    <xf numFmtId="165" fontId="83" fillId="28" borderId="0" xfId="20" applyNumberFormat="1" applyFont="1" applyFill="1" applyBorder="1" applyAlignment="1">
      <alignment horizontal="right" vertical="center"/>
    </xf>
    <xf numFmtId="165" fontId="83" fillId="30" borderId="9" xfId="20" applyNumberFormat="1" applyFont="1" applyFill="1" applyBorder="1" applyAlignment="1">
      <alignment horizontal="right" vertical="center"/>
    </xf>
    <xf numFmtId="0" fontId="85" fillId="2" borderId="11" xfId="0" applyFont="1" applyFill="1" applyBorder="1" applyAlignment="1">
      <alignment horizontal="center" wrapText="1"/>
    </xf>
    <xf numFmtId="0" fontId="85" fillId="3" borderId="30" xfId="2" applyFont="1" applyFill="1" applyBorder="1" applyAlignment="1">
      <alignment horizontal="center"/>
    </xf>
    <xf numFmtId="0" fontId="66" fillId="3" borderId="0" xfId="2" applyFont="1" applyFill="1" applyBorder="1" applyAlignment="1">
      <alignment horizontal="center"/>
    </xf>
    <xf numFmtId="1" fontId="81" fillId="3" borderId="0" xfId="2" applyNumberFormat="1" applyFont="1" applyFill="1" applyBorder="1" applyAlignment="1">
      <alignment horizontal="left" vertical="top" wrapText="1"/>
    </xf>
    <xf numFmtId="1" fontId="81" fillId="3" borderId="0" xfId="0" applyNumberFormat="1" applyFont="1" applyFill="1" applyAlignment="1">
      <alignment horizontal="left" vertical="center"/>
    </xf>
    <xf numFmtId="0" fontId="66" fillId="2" borderId="10" xfId="0" applyFont="1" applyFill="1" applyBorder="1" applyAlignment="1">
      <alignment horizontal="center" wrapText="1"/>
    </xf>
    <xf numFmtId="0" fontId="85" fillId="2" borderId="12" xfId="0" applyFont="1" applyFill="1" applyBorder="1" applyAlignment="1">
      <alignment horizontal="center" wrapText="1"/>
    </xf>
    <xf numFmtId="0" fontId="66" fillId="2" borderId="11" xfId="0" applyFont="1" applyFill="1" applyBorder="1" applyAlignment="1">
      <alignment horizontal="center" wrapText="1"/>
    </xf>
    <xf numFmtId="3" fontId="30" fillId="30" borderId="4" xfId="2" applyNumberFormat="1" applyFont="1" applyFill="1" applyBorder="1" applyAlignment="1">
      <alignment horizontal="right" vertical="center"/>
    </xf>
    <xf numFmtId="3" fontId="30" fillId="30" borderId="9" xfId="2" applyNumberFormat="1" applyFont="1" applyFill="1" applyBorder="1" applyAlignment="1">
      <alignment horizontal="right" vertical="center"/>
    </xf>
    <xf numFmtId="3" fontId="30" fillId="30" borderId="35" xfId="2" applyNumberFormat="1" applyFont="1" applyFill="1" applyBorder="1" applyAlignment="1">
      <alignment horizontal="right" vertical="center"/>
    </xf>
    <xf numFmtId="3" fontId="30" fillId="30" borderId="2" xfId="2" applyNumberFormat="1" applyFont="1" applyFill="1" applyBorder="1" applyAlignment="1">
      <alignment horizontal="right" vertical="center"/>
    </xf>
    <xf numFmtId="3" fontId="86" fillId="30" borderId="4" xfId="2" applyNumberFormat="1" applyFont="1" applyFill="1" applyBorder="1" applyAlignment="1">
      <alignment horizontal="right" vertical="center"/>
    </xf>
    <xf numFmtId="3" fontId="86" fillId="30" borderId="9" xfId="2" applyNumberFormat="1" applyFont="1" applyFill="1" applyBorder="1" applyAlignment="1">
      <alignment horizontal="right" vertical="center"/>
    </xf>
    <xf numFmtId="3" fontId="86" fillId="30" borderId="35" xfId="2" applyNumberFormat="1" applyFont="1" applyFill="1" applyBorder="1" applyAlignment="1">
      <alignment horizontal="right" vertical="center"/>
    </xf>
    <xf numFmtId="3" fontId="86" fillId="30" borderId="2" xfId="2" applyNumberFormat="1" applyFont="1" applyFill="1" applyBorder="1" applyAlignment="1">
      <alignment horizontal="right" vertical="center"/>
    </xf>
    <xf numFmtId="3" fontId="86" fillId="30" borderId="10" xfId="2" applyNumberFormat="1" applyFont="1" applyFill="1" applyBorder="1" applyAlignment="1">
      <alignment horizontal="right" vertical="center"/>
    </xf>
    <xf numFmtId="3" fontId="86" fillId="30" borderId="12" xfId="2" applyNumberFormat="1" applyFont="1" applyFill="1" applyBorder="1" applyAlignment="1">
      <alignment horizontal="right" vertical="center"/>
    </xf>
    <xf numFmtId="3" fontId="86" fillId="30" borderId="54" xfId="2" applyNumberFormat="1" applyFont="1" applyFill="1" applyBorder="1" applyAlignment="1">
      <alignment horizontal="right" vertical="center"/>
    </xf>
    <xf numFmtId="3" fontId="86" fillId="30" borderId="13" xfId="2" applyNumberFormat="1" applyFont="1" applyFill="1" applyBorder="1" applyAlignment="1">
      <alignment horizontal="right" vertical="center"/>
    </xf>
    <xf numFmtId="3" fontId="86" fillId="30" borderId="3" xfId="2" applyNumberFormat="1" applyFont="1" applyFill="1" applyBorder="1" applyAlignment="1">
      <alignment horizontal="right" vertical="center"/>
    </xf>
    <xf numFmtId="3" fontId="86" fillId="30" borderId="15" xfId="2" applyNumberFormat="1" applyFont="1" applyFill="1" applyBorder="1" applyAlignment="1">
      <alignment horizontal="right" vertical="center"/>
    </xf>
    <xf numFmtId="3" fontId="86" fillId="30" borderId="53" xfId="2" applyNumberFormat="1" applyFont="1" applyFill="1" applyBorder="1" applyAlignment="1">
      <alignment horizontal="right" vertical="center"/>
    </xf>
    <xf numFmtId="3" fontId="86" fillId="30" borderId="1" xfId="2" applyNumberFormat="1" applyFont="1" applyFill="1" applyBorder="1" applyAlignment="1">
      <alignment horizontal="right" vertical="center"/>
    </xf>
    <xf numFmtId="0" fontId="51" fillId="3" borderId="0" xfId="2" applyFont="1" applyFill="1" applyBorder="1" applyAlignment="1"/>
    <xf numFmtId="0" fontId="77" fillId="3" borderId="0" xfId="2" applyFont="1" applyFill="1" applyBorder="1" applyAlignment="1">
      <alignment vertical="center"/>
    </xf>
    <xf numFmtId="0" fontId="30" fillId="3" borderId="82" xfId="2" applyFont="1" applyFill="1" applyBorder="1"/>
    <xf numFmtId="1" fontId="23" fillId="3" borderId="82" xfId="2" applyNumberFormat="1" applyFont="1" applyFill="1" applyBorder="1" applyAlignment="1">
      <alignment vertical="center" wrapText="1"/>
    </xf>
    <xf numFmtId="1" fontId="24" fillId="3" borderId="82" xfId="2" applyNumberFormat="1" applyFont="1" applyFill="1" applyBorder="1" applyAlignment="1">
      <alignment vertical="center" wrapText="1"/>
    </xf>
    <xf numFmtId="0" fontId="5" fillId="3" borderId="82" xfId="2" applyFill="1" applyBorder="1" applyAlignment="1">
      <alignment vertical="center"/>
    </xf>
    <xf numFmtId="1" fontId="19" fillId="3" borderId="82" xfId="2" applyNumberFormat="1" applyFont="1" applyFill="1" applyBorder="1" applyAlignment="1">
      <alignment horizontal="center" vertical="center" wrapText="1"/>
    </xf>
    <xf numFmtId="1" fontId="19" fillId="3" borderId="82" xfId="2" applyNumberFormat="1" applyFont="1" applyFill="1" applyBorder="1" applyAlignment="1">
      <alignment vertical="center" wrapText="1"/>
    </xf>
    <xf numFmtId="0" fontId="5" fillId="2" borderId="82" xfId="2" applyFill="1" applyBorder="1"/>
    <xf numFmtId="1" fontId="19" fillId="3" borderId="83" xfId="2" applyNumberFormat="1" applyFont="1" applyFill="1" applyBorder="1" applyAlignment="1">
      <alignment horizontal="center" vertical="center" wrapText="1"/>
    </xf>
    <xf numFmtId="1" fontId="19" fillId="3" borderId="79" xfId="2" applyNumberFormat="1" applyFont="1" applyFill="1" applyBorder="1" applyAlignment="1">
      <alignment horizontal="center" vertical="center" wrapText="1"/>
    </xf>
    <xf numFmtId="1" fontId="27" fillId="3" borderId="79" xfId="2" applyNumberFormat="1" applyFont="1" applyFill="1" applyBorder="1" applyAlignment="1">
      <alignment horizontal="center" vertical="center" wrapText="1"/>
    </xf>
    <xf numFmtId="1" fontId="75" fillId="3" borderId="83" xfId="2" applyNumberFormat="1" applyFont="1" applyFill="1" applyBorder="1" applyAlignment="1">
      <alignment horizontal="center" vertical="center" wrapText="1"/>
    </xf>
    <xf numFmtId="1" fontId="74" fillId="3" borderId="79" xfId="2" applyNumberFormat="1" applyFont="1" applyFill="1" applyBorder="1" applyAlignment="1">
      <alignment horizontal="center" vertical="center" wrapText="1"/>
    </xf>
    <xf numFmtId="0" fontId="76" fillId="3" borderId="82" xfId="2" applyFont="1" applyFill="1" applyBorder="1" applyAlignment="1">
      <alignment vertical="center"/>
    </xf>
    <xf numFmtId="1" fontId="19" fillId="3" borderId="79" xfId="2" applyNumberFormat="1" applyFont="1" applyFill="1" applyBorder="1" applyAlignment="1">
      <alignment vertical="center" wrapText="1"/>
    </xf>
    <xf numFmtId="0" fontId="5" fillId="3" borderId="79" xfId="2" applyFill="1" applyBorder="1"/>
    <xf numFmtId="0" fontId="77" fillId="3" borderId="83" xfId="2" applyFont="1" applyFill="1" applyBorder="1" applyAlignment="1">
      <alignment horizontal="center" vertical="center"/>
    </xf>
    <xf numFmtId="0" fontId="25" fillId="3" borderId="79" xfId="2" applyFont="1" applyFill="1" applyBorder="1"/>
    <xf numFmtId="0" fontId="5" fillId="3" borderId="83" xfId="2" applyFill="1" applyBorder="1" applyAlignment="1">
      <alignment vertical="center"/>
    </xf>
    <xf numFmtId="1" fontId="29" fillId="3" borderId="83" xfId="2" applyNumberFormat="1" applyFont="1" applyFill="1" applyBorder="1" applyAlignment="1">
      <alignment vertical="center" wrapText="1"/>
    </xf>
    <xf numFmtId="1" fontId="29" fillId="3" borderId="79" xfId="2" applyNumberFormat="1" applyFont="1" applyFill="1" applyBorder="1" applyAlignment="1">
      <alignment vertical="center" wrapText="1"/>
    </xf>
    <xf numFmtId="1" fontId="29" fillId="3" borderId="79" xfId="2" applyNumberFormat="1" applyFont="1" applyFill="1" applyBorder="1" applyAlignment="1">
      <alignment horizontal="right" vertical="center" wrapText="1"/>
    </xf>
    <xf numFmtId="0" fontId="22" fillId="3" borderId="79" xfId="2" applyFont="1" applyFill="1" applyBorder="1"/>
    <xf numFmtId="1" fontId="22" fillId="3" borderId="79" xfId="2" applyNumberFormat="1" applyFont="1" applyFill="1" applyBorder="1" applyAlignment="1">
      <alignment vertical="center" wrapText="1"/>
    </xf>
    <xf numFmtId="1" fontId="79" fillId="3" borderId="83" xfId="2" applyNumberFormat="1" applyFont="1" applyFill="1" applyBorder="1" applyAlignment="1">
      <alignment horizontal="center" vertical="center" wrapText="1"/>
    </xf>
    <xf numFmtId="1" fontId="29" fillId="3" borderId="79" xfId="2" applyNumberFormat="1" applyFont="1" applyFill="1" applyBorder="1" applyAlignment="1">
      <alignment horizontal="left" vertical="center" wrapText="1"/>
    </xf>
    <xf numFmtId="0" fontId="78" fillId="3" borderId="79" xfId="2" applyFont="1" applyFill="1" applyBorder="1" applyAlignment="1">
      <alignment vertical="center"/>
    </xf>
    <xf numFmtId="0" fontId="78" fillId="3" borderId="83" xfId="2" applyFont="1" applyFill="1" applyBorder="1" applyAlignment="1">
      <alignment vertical="center"/>
    </xf>
    <xf numFmtId="0" fontId="77" fillId="3" borderId="83" xfId="2" applyFont="1" applyFill="1" applyBorder="1" applyAlignment="1">
      <alignment vertical="center"/>
    </xf>
    <xf numFmtId="0" fontId="81" fillId="2" borderId="82" xfId="0" applyFont="1" applyFill="1" applyBorder="1" applyAlignment="1">
      <alignment horizontal="left"/>
    </xf>
    <xf numFmtId="0" fontId="59" fillId="3" borderId="82" xfId="0" applyFont="1" applyFill="1" applyBorder="1" applyAlignment="1">
      <alignment vertical="center"/>
    </xf>
    <xf numFmtId="0" fontId="16" fillId="3" borderId="84" xfId="0" applyFont="1" applyFill="1" applyBorder="1" applyAlignment="1">
      <alignment horizontal="center"/>
    </xf>
    <xf numFmtId="0" fontId="16" fillId="3" borderId="78" xfId="0" applyFont="1" applyFill="1" applyBorder="1" applyAlignment="1">
      <alignment horizontal="center" vertical="center"/>
    </xf>
    <xf numFmtId="0" fontId="80" fillId="2" borderId="78" xfId="0" applyFont="1" applyFill="1" applyBorder="1" applyAlignment="1">
      <alignment vertical="center" wrapText="1"/>
    </xf>
    <xf numFmtId="0" fontId="16" fillId="2" borderId="78" xfId="0" applyFont="1" applyFill="1" applyBorder="1" applyAlignment="1">
      <alignment horizontal="center" vertical="center"/>
    </xf>
    <xf numFmtId="0" fontId="16" fillId="2" borderId="78" xfId="0" applyFont="1" applyFill="1" applyBorder="1" applyAlignment="1">
      <alignment horizontal="center"/>
    </xf>
    <xf numFmtId="0" fontId="81" fillId="3" borderId="82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left"/>
    </xf>
    <xf numFmtId="0" fontId="81" fillId="3" borderId="84" xfId="0" applyFont="1" applyFill="1" applyBorder="1" applyAlignment="1">
      <alignment vertical="center"/>
    </xf>
    <xf numFmtId="0" fontId="30" fillId="2" borderId="78" xfId="0" applyFont="1" applyFill="1" applyBorder="1"/>
    <xf numFmtId="0" fontId="30" fillId="3" borderId="78" xfId="0" applyFont="1" applyFill="1" applyBorder="1" applyAlignment="1">
      <alignment horizontal="left" vertical="center" wrapText="1"/>
    </xf>
    <xf numFmtId="0" fontId="30" fillId="3" borderId="78" xfId="0" applyFont="1" applyFill="1" applyBorder="1" applyAlignment="1">
      <alignment vertical="center"/>
    </xf>
    <xf numFmtId="0" fontId="30" fillId="3" borderId="78" xfId="0" applyFont="1" applyFill="1" applyBorder="1" applyAlignment="1">
      <alignment vertical="center" wrapText="1"/>
    </xf>
    <xf numFmtId="0" fontId="30" fillId="2" borderId="78" xfId="0" applyFont="1" applyFill="1" applyBorder="1" applyAlignment="1">
      <alignment vertical="top" wrapText="1"/>
    </xf>
    <xf numFmtId="0" fontId="30" fillId="3" borderId="78" xfId="0" applyFont="1" applyFill="1" applyBorder="1" applyAlignment="1">
      <alignment vertical="top" wrapText="1"/>
    </xf>
    <xf numFmtId="0" fontId="85" fillId="3" borderId="0" xfId="0" applyFont="1" applyFill="1" applyBorder="1" applyAlignment="1">
      <alignment horizontal="right"/>
    </xf>
    <xf numFmtId="0" fontId="93" fillId="3" borderId="0" xfId="0" applyFont="1" applyFill="1" applyBorder="1" applyAlignment="1">
      <alignment horizontal="left" vertical="center"/>
    </xf>
    <xf numFmtId="0" fontId="85" fillId="2" borderId="78" xfId="0" applyFont="1" applyFill="1" applyBorder="1" applyAlignment="1"/>
    <xf numFmtId="0" fontId="85" fillId="3" borderId="0" xfId="0" applyFont="1" applyFill="1" applyBorder="1" applyAlignment="1">
      <alignment horizontal="right" vertical="center"/>
    </xf>
    <xf numFmtId="1" fontId="81" fillId="3" borderId="0" xfId="0" applyNumberFormat="1" applyFont="1" applyFill="1" applyAlignment="1">
      <alignment vertical="top"/>
    </xf>
    <xf numFmtId="1" fontId="81" fillId="3" borderId="0" xfId="0" applyNumberFormat="1" applyFont="1" applyFill="1" applyAlignment="1">
      <alignment horizontal="left" vertical="top"/>
    </xf>
    <xf numFmtId="1" fontId="81" fillId="3" borderId="0" xfId="2" applyNumberFormat="1" applyFont="1" applyFill="1" applyBorder="1" applyAlignment="1">
      <alignment horizontal="left" vertical="top" wrapText="1"/>
    </xf>
    <xf numFmtId="165" fontId="30" fillId="24" borderId="11" xfId="20" applyNumberFormat="1" applyFont="1" applyFill="1" applyBorder="1" applyAlignment="1">
      <alignment horizontal="right" vertical="center"/>
    </xf>
    <xf numFmtId="165" fontId="30" fillId="24" borderId="6" xfId="20" applyNumberFormat="1" applyFont="1" applyFill="1" applyBorder="1" applyAlignment="1">
      <alignment horizontal="right" vertical="center"/>
    </xf>
    <xf numFmtId="3" fontId="54" fillId="2" borderId="4" xfId="0" applyNumberFormat="1" applyFont="1" applyFill="1" applyBorder="1" applyAlignment="1">
      <alignment horizontal="right" vertical="center"/>
    </xf>
    <xf numFmtId="3" fontId="54" fillId="2" borderId="0" xfId="0" applyNumberFormat="1" applyFont="1" applyFill="1" applyBorder="1" applyAlignment="1">
      <alignment horizontal="right" vertical="center"/>
    </xf>
    <xf numFmtId="164" fontId="54" fillId="2" borderId="9" xfId="1" applyNumberFormat="1" applyFont="1" applyFill="1" applyBorder="1" applyAlignment="1">
      <alignment horizontal="right" vertical="center"/>
    </xf>
    <xf numFmtId="1" fontId="79" fillId="3" borderId="82" xfId="2" applyNumberFormat="1" applyFont="1" applyFill="1" applyBorder="1" applyAlignment="1">
      <alignment horizontal="center" vertical="center" wrapText="1"/>
    </xf>
    <xf numFmtId="1" fontId="79" fillId="3" borderId="83" xfId="2" applyNumberFormat="1" applyFont="1" applyFill="1" applyBorder="1" applyAlignment="1">
      <alignment horizontal="center" vertical="center" wrapText="1"/>
    </xf>
    <xf numFmtId="1" fontId="79" fillId="3" borderId="0" xfId="2" applyNumberFormat="1" applyFont="1" applyFill="1" applyBorder="1" applyAlignment="1">
      <alignment horizontal="center" vertical="top" wrapText="1"/>
    </xf>
    <xf numFmtId="1" fontId="54" fillId="2" borderId="78" xfId="0" applyNumberFormat="1" applyFont="1" applyFill="1" applyBorder="1" applyAlignment="1">
      <alignment horizontal="left" vertical="center"/>
    </xf>
    <xf numFmtId="0" fontId="54" fillId="2" borderId="0" xfId="0" applyFont="1" applyFill="1" applyBorder="1" applyAlignment="1">
      <alignment horizontal="left" vertical="center"/>
    </xf>
    <xf numFmtId="0" fontId="85" fillId="3" borderId="78" xfId="0" applyFont="1" applyFill="1" applyBorder="1" applyAlignment="1">
      <alignment horizontal="left" vertical="center" wrapText="1"/>
    </xf>
    <xf numFmtId="0" fontId="85" fillId="3" borderId="0" xfId="0" applyFont="1" applyFill="1" applyBorder="1" applyAlignment="1">
      <alignment horizontal="left" vertical="center" wrapText="1"/>
    </xf>
    <xf numFmtId="0" fontId="81" fillId="3" borderId="8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81" fillId="2" borderId="82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vertical="top" wrapText="1"/>
    </xf>
    <xf numFmtId="0" fontId="30" fillId="3" borderId="6" xfId="0" applyFont="1" applyFill="1" applyBorder="1" applyAlignment="1">
      <alignment horizontal="right"/>
    </xf>
    <xf numFmtId="0" fontId="30" fillId="3" borderId="9" xfId="0" applyFont="1" applyFill="1" applyBorder="1" applyAlignment="1">
      <alignment horizontal="center" vertical="center" wrapText="1"/>
    </xf>
    <xf numFmtId="0" fontId="30" fillId="3" borderId="21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right" vertical="center" wrapText="1"/>
    </xf>
    <xf numFmtId="0" fontId="30" fillId="3" borderId="13" xfId="0" applyFont="1" applyFill="1" applyBorder="1" applyAlignment="1">
      <alignment horizontal="right" vertical="center" wrapText="1"/>
    </xf>
    <xf numFmtId="0" fontId="30" fillId="3" borderId="14" xfId="0" applyFont="1" applyFill="1" applyBorder="1" applyAlignment="1">
      <alignment horizontal="right" vertical="center" wrapText="1"/>
    </xf>
    <xf numFmtId="0" fontId="30" fillId="3" borderId="19" xfId="0" applyFont="1" applyFill="1" applyBorder="1" applyAlignment="1">
      <alignment horizontal="right" vertical="center" wrapText="1"/>
    </xf>
    <xf numFmtId="0" fontId="30" fillId="3" borderId="3" xfId="0" applyFont="1" applyFill="1" applyBorder="1" applyAlignment="1">
      <alignment horizontal="right" vertical="center" wrapText="1"/>
    </xf>
    <xf numFmtId="0" fontId="30" fillId="3" borderId="41" xfId="0" applyFont="1" applyFill="1" applyBorder="1" applyAlignment="1">
      <alignment horizontal="right" vertical="center" wrapText="1"/>
    </xf>
    <xf numFmtId="0" fontId="30" fillId="3" borderId="14" xfId="0" applyFont="1" applyFill="1" applyBorder="1" applyAlignment="1">
      <alignment horizontal="right" vertical="center"/>
    </xf>
    <xf numFmtId="0" fontId="30" fillId="3" borderId="2" xfId="0" applyFont="1" applyFill="1" applyBorder="1" applyAlignment="1">
      <alignment horizontal="right" vertical="center"/>
    </xf>
    <xf numFmtId="0" fontId="30" fillId="3" borderId="13" xfId="0" applyFont="1" applyFill="1" applyBorder="1" applyAlignment="1">
      <alignment horizontal="right" vertical="center"/>
    </xf>
    <xf numFmtId="0" fontId="30" fillId="3" borderId="36" xfId="0" applyFont="1" applyFill="1" applyBorder="1" applyAlignment="1">
      <alignment horizontal="center" vertical="center" wrapText="1"/>
    </xf>
    <xf numFmtId="0" fontId="30" fillId="3" borderId="45" xfId="0" applyFont="1" applyFill="1" applyBorder="1" applyAlignment="1">
      <alignment horizontal="right" vertical="center"/>
    </xf>
    <xf numFmtId="0" fontId="30" fillId="3" borderId="46" xfId="0" applyFont="1" applyFill="1" applyBorder="1" applyAlignment="1">
      <alignment horizontal="right" vertical="center"/>
    </xf>
    <xf numFmtId="0" fontId="30" fillId="3" borderId="22" xfId="0" applyFont="1" applyFill="1" applyBorder="1" applyAlignment="1">
      <alignment horizontal="right" vertical="center"/>
    </xf>
    <xf numFmtId="0" fontId="30" fillId="3" borderId="19" xfId="0" applyFont="1" applyFill="1" applyBorder="1" applyAlignment="1">
      <alignment horizontal="right" vertical="center"/>
    </xf>
    <xf numFmtId="0" fontId="85" fillId="3" borderId="0" xfId="0" applyFont="1" applyFill="1" applyAlignment="1">
      <alignment horizontal="right"/>
    </xf>
    <xf numFmtId="0" fontId="81" fillId="3" borderId="82" xfId="0" applyFont="1" applyFill="1" applyBorder="1" applyAlignment="1">
      <alignment horizontal="left"/>
    </xf>
    <xf numFmtId="1" fontId="32" fillId="3" borderId="0" xfId="0" applyNumberFormat="1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66" fillId="3" borderId="16" xfId="0" applyFont="1" applyFill="1" applyBorder="1" applyAlignment="1">
      <alignment horizontal="center"/>
    </xf>
    <xf numFmtId="0" fontId="66" fillId="3" borderId="11" xfId="0" applyFont="1" applyFill="1" applyBorder="1" applyAlignment="1">
      <alignment horizontal="center"/>
    </xf>
    <xf numFmtId="0" fontId="66" fillId="3" borderId="12" xfId="0" applyFont="1" applyFill="1" applyBorder="1" applyAlignment="1">
      <alignment horizontal="center"/>
    </xf>
    <xf numFmtId="0" fontId="85" fillId="3" borderId="11" xfId="0" applyFont="1" applyFill="1" applyBorder="1" applyAlignment="1">
      <alignment horizontal="center"/>
    </xf>
    <xf numFmtId="1" fontId="32" fillId="3" borderId="0" xfId="2" applyNumberFormat="1" applyFont="1" applyFill="1" applyBorder="1" applyAlignment="1">
      <alignment horizontal="center" vertical="center" wrapText="1"/>
    </xf>
    <xf numFmtId="0" fontId="32" fillId="3" borderId="0" xfId="2" applyFont="1" applyFill="1" applyBorder="1" applyAlignment="1">
      <alignment horizontal="center" vertical="center" wrapText="1"/>
    </xf>
    <xf numFmtId="0" fontId="81" fillId="3" borderId="82" xfId="2" applyFont="1" applyFill="1" applyBorder="1" applyAlignment="1">
      <alignment horizontal="left"/>
    </xf>
    <xf numFmtId="0" fontId="85" fillId="3" borderId="0" xfId="2" applyFont="1" applyFill="1" applyBorder="1" applyAlignment="1">
      <alignment horizontal="right"/>
    </xf>
    <xf numFmtId="0" fontId="30" fillId="3" borderId="1" xfId="2" applyFont="1" applyFill="1" applyBorder="1" applyAlignment="1">
      <alignment horizontal="center" vertical="center" wrapText="1"/>
    </xf>
    <xf numFmtId="0" fontId="30" fillId="3" borderId="1" xfId="2" applyFont="1" applyFill="1" applyBorder="1" applyAlignment="1">
      <alignment horizontal="center" wrapText="1"/>
    </xf>
    <xf numFmtId="0" fontId="35" fillId="3" borderId="1" xfId="2" applyFont="1" applyFill="1" applyBorder="1" applyAlignment="1">
      <alignment horizontal="center" wrapText="1"/>
    </xf>
    <xf numFmtId="0" fontId="30" fillId="3" borderId="44" xfId="2" applyFont="1" applyFill="1" applyBorder="1" applyAlignment="1">
      <alignment horizontal="center" wrapText="1"/>
    </xf>
    <xf numFmtId="0" fontId="66" fillId="3" borderId="16" xfId="2" applyFont="1" applyFill="1" applyBorder="1" applyAlignment="1">
      <alignment horizontal="center" wrapText="1"/>
    </xf>
    <xf numFmtId="0" fontId="66" fillId="3" borderId="11" xfId="2" applyFont="1" applyFill="1" applyBorder="1" applyAlignment="1">
      <alignment horizontal="center" wrapText="1"/>
    </xf>
    <xf numFmtId="0" fontId="66" fillId="3" borderId="42" xfId="2" applyFont="1" applyFill="1" applyBorder="1" applyAlignment="1">
      <alignment horizontal="center" wrapText="1"/>
    </xf>
    <xf numFmtId="0" fontId="85" fillId="3" borderId="16" xfId="2" applyFont="1" applyFill="1" applyBorder="1" applyAlignment="1">
      <alignment horizontal="center" wrapText="1"/>
    </xf>
    <xf numFmtId="0" fontId="85" fillId="3" borderId="11" xfId="2" applyFont="1" applyFill="1" applyBorder="1" applyAlignment="1">
      <alignment horizontal="center" wrapText="1"/>
    </xf>
    <xf numFmtId="0" fontId="85" fillId="3" borderId="42" xfId="2" applyFont="1" applyFill="1" applyBorder="1" applyAlignment="1">
      <alignment horizontal="center" wrapText="1"/>
    </xf>
    <xf numFmtId="0" fontId="30" fillId="3" borderId="27" xfId="2" applyFont="1" applyFill="1" applyBorder="1" applyAlignment="1">
      <alignment horizontal="center" vertical="center" wrapText="1"/>
    </xf>
    <xf numFmtId="0" fontId="39" fillId="2" borderId="0" xfId="2" applyFont="1" applyFill="1" applyBorder="1" applyAlignment="1">
      <alignment horizontal="right" wrapText="1"/>
    </xf>
    <xf numFmtId="0" fontId="30" fillId="3" borderId="3" xfId="2" applyFont="1" applyFill="1" applyBorder="1" applyAlignment="1">
      <alignment horizontal="center" vertical="center" wrapText="1"/>
    </xf>
    <xf numFmtId="0" fontId="30" fillId="3" borderId="6" xfId="2" applyFont="1" applyFill="1" applyBorder="1" applyAlignment="1">
      <alignment horizontal="center" vertical="center" wrapText="1"/>
    </xf>
    <xf numFmtId="0" fontId="30" fillId="3" borderId="15" xfId="2" applyFont="1" applyFill="1" applyBorder="1" applyAlignment="1">
      <alignment horizontal="center" vertical="center" wrapText="1"/>
    </xf>
    <xf numFmtId="0" fontId="30" fillId="3" borderId="17" xfId="2" applyFont="1" applyFill="1" applyBorder="1" applyAlignment="1">
      <alignment horizontal="center" vertical="center" wrapText="1"/>
    </xf>
    <xf numFmtId="0" fontId="30" fillId="3" borderId="43" xfId="2" applyFont="1" applyFill="1" applyBorder="1" applyAlignment="1">
      <alignment horizontal="center" vertical="center" wrapText="1"/>
    </xf>
    <xf numFmtId="0" fontId="30" fillId="3" borderId="16" xfId="2" applyFont="1" applyFill="1" applyBorder="1" applyAlignment="1">
      <alignment horizontal="center" vertical="center" wrapText="1"/>
    </xf>
    <xf numFmtId="0" fontId="30" fillId="3" borderId="42" xfId="2" applyFont="1" applyFill="1" applyBorder="1" applyAlignment="1">
      <alignment horizontal="center" vertical="center" wrapText="1"/>
    </xf>
    <xf numFmtId="0" fontId="87" fillId="3" borderId="16" xfId="2" applyFont="1" applyFill="1" applyBorder="1" applyAlignment="1">
      <alignment horizontal="center" wrapText="1"/>
    </xf>
    <xf numFmtId="0" fontId="87" fillId="3" borderId="11" xfId="2" applyFont="1" applyFill="1" applyBorder="1" applyAlignment="1">
      <alignment horizontal="center" wrapText="1"/>
    </xf>
    <xf numFmtId="0" fontId="87" fillId="3" borderId="42" xfId="2" applyFont="1" applyFill="1" applyBorder="1" applyAlignment="1">
      <alignment horizontal="center" wrapText="1"/>
    </xf>
    <xf numFmtId="0" fontId="30" fillId="3" borderId="39" xfId="2" applyFont="1" applyFill="1" applyBorder="1" applyAlignment="1">
      <alignment horizontal="center" vertical="center" wrapText="1"/>
    </xf>
    <xf numFmtId="0" fontId="30" fillId="3" borderId="41" xfId="2" applyFont="1" applyFill="1" applyBorder="1" applyAlignment="1">
      <alignment horizontal="center" vertical="center" wrapText="1"/>
    </xf>
    <xf numFmtId="1" fontId="30" fillId="3" borderId="0" xfId="2" applyNumberFormat="1" applyFont="1" applyFill="1" applyBorder="1" applyAlignment="1">
      <alignment horizontal="center" vertical="center"/>
    </xf>
    <xf numFmtId="1" fontId="32" fillId="3" borderId="0" xfId="2" applyNumberFormat="1" applyFont="1" applyFill="1" applyBorder="1" applyAlignment="1">
      <alignment horizontal="center" wrapText="1"/>
    </xf>
    <xf numFmtId="0" fontId="32" fillId="3" borderId="0" xfId="2" applyFont="1" applyFill="1" applyBorder="1" applyAlignment="1">
      <alignment horizontal="center" wrapText="1"/>
    </xf>
    <xf numFmtId="0" fontId="89" fillId="3" borderId="24" xfId="2" applyFont="1" applyFill="1" applyBorder="1" applyAlignment="1">
      <alignment horizontal="center" wrapText="1"/>
    </xf>
    <xf numFmtId="0" fontId="89" fillId="3" borderId="0" xfId="2" applyFont="1" applyFill="1" applyBorder="1" applyAlignment="1">
      <alignment horizontal="center" wrapText="1"/>
    </xf>
    <xf numFmtId="0" fontId="89" fillId="3" borderId="30" xfId="2" applyFont="1" applyFill="1" applyBorder="1" applyAlignment="1">
      <alignment horizontal="center" wrapText="1"/>
    </xf>
    <xf numFmtId="0" fontId="33" fillId="3" borderId="24" xfId="2" applyFont="1" applyFill="1" applyBorder="1" applyAlignment="1">
      <alignment horizontal="center" vertical="center" wrapText="1"/>
    </xf>
    <xf numFmtId="0" fontId="33" fillId="3" borderId="0" xfId="2" applyFont="1" applyFill="1" applyBorder="1" applyAlignment="1">
      <alignment horizontal="center" vertical="center" wrapText="1"/>
    </xf>
    <xf numFmtId="0" fontId="33" fillId="3" borderId="30" xfId="2" applyFont="1" applyFill="1" applyBorder="1" applyAlignment="1">
      <alignment horizontal="center" vertical="center" wrapText="1"/>
    </xf>
    <xf numFmtId="0" fontId="81" fillId="2" borderId="82" xfId="0" applyFont="1" applyFill="1" applyBorder="1" applyAlignment="1">
      <alignment horizontal="left" vertical="top" wrapText="1"/>
    </xf>
    <xf numFmtId="0" fontId="30" fillId="2" borderId="4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/>
    </xf>
    <xf numFmtId="0" fontId="30" fillId="2" borderId="9" xfId="0" applyFont="1" applyFill="1" applyBorder="1" applyAlignment="1">
      <alignment horizontal="center"/>
    </xf>
    <xf numFmtId="0" fontId="30" fillId="2" borderId="4" xfId="0" applyFont="1" applyFill="1" applyBorder="1" applyAlignment="1">
      <alignment horizontal="center" vertical="top"/>
    </xf>
    <xf numFmtId="0" fontId="30" fillId="2" borderId="0" xfId="0" applyFont="1" applyFill="1" applyBorder="1" applyAlignment="1">
      <alignment horizontal="center" vertical="top"/>
    </xf>
    <xf numFmtId="0" fontId="30" fillId="2" borderId="9" xfId="0" applyFont="1" applyFill="1" applyBorder="1" applyAlignment="1">
      <alignment horizontal="center" vertical="top"/>
    </xf>
    <xf numFmtId="0" fontId="33" fillId="2" borderId="10" xfId="0" applyFont="1" applyFill="1" applyBorder="1" applyAlignment="1">
      <alignment horizontal="center"/>
    </xf>
    <xf numFmtId="0" fontId="33" fillId="2" borderId="11" xfId="0" applyFont="1" applyFill="1" applyBorder="1" applyAlignment="1">
      <alignment horizontal="center"/>
    </xf>
    <xf numFmtId="0" fontId="33" fillId="2" borderId="12" xfId="0" applyFont="1" applyFill="1" applyBorder="1" applyAlignment="1">
      <alignment horizontal="center"/>
    </xf>
    <xf numFmtId="1" fontId="32" fillId="2" borderId="4" xfId="0" applyNumberFormat="1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wrapText="1"/>
    </xf>
    <xf numFmtId="0" fontId="30" fillId="2" borderId="0" xfId="0" applyFont="1" applyFill="1" applyBorder="1" applyAlignment="1">
      <alignment horizontal="center" wrapText="1"/>
    </xf>
    <xf numFmtId="0" fontId="61" fillId="2" borderId="9" xfId="0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center"/>
    </xf>
    <xf numFmtId="1" fontId="30" fillId="3" borderId="0" xfId="0" applyNumberFormat="1" applyFont="1" applyFill="1" applyBorder="1" applyAlignment="1">
      <alignment horizontal="center" vertical="top"/>
    </xf>
    <xf numFmtId="0" fontId="30" fillId="3" borderId="0" xfId="0" applyFont="1" applyFill="1" applyBorder="1" applyAlignment="1">
      <alignment horizontal="center" vertical="top"/>
    </xf>
    <xf numFmtId="0" fontId="30" fillId="3" borderId="0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47" xfId="0" applyFont="1" applyFill="1" applyBorder="1" applyAlignment="1">
      <alignment horizontal="center" vertical="center" wrapText="1"/>
    </xf>
    <xf numFmtId="0" fontId="30" fillId="2" borderId="48" xfId="0" applyFont="1" applyFill="1" applyBorder="1" applyAlignment="1">
      <alignment horizontal="center" vertical="center" wrapText="1"/>
    </xf>
    <xf numFmtId="1" fontId="30" fillId="3" borderId="12" xfId="0" applyNumberFormat="1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0" fillId="3" borderId="15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85" fillId="2" borderId="0" xfId="2" applyFont="1" applyFill="1" applyAlignment="1">
      <alignment horizontal="right"/>
    </xf>
    <xf numFmtId="0" fontId="33" fillId="2" borderId="0" xfId="0" applyFont="1" applyFill="1" applyBorder="1" applyAlignment="1">
      <alignment horizontal="center" vertical="top" wrapText="1"/>
    </xf>
    <xf numFmtId="0" fontId="33" fillId="2" borderId="9" xfId="0" applyFont="1" applyFill="1" applyBorder="1" applyAlignment="1">
      <alignment horizontal="center" vertical="top" wrapText="1"/>
    </xf>
    <xf numFmtId="1" fontId="33" fillId="2" borderId="10" xfId="0" applyNumberFormat="1" applyFont="1" applyFill="1" applyBorder="1" applyAlignment="1">
      <alignment horizontal="center"/>
    </xf>
    <xf numFmtId="1" fontId="34" fillId="2" borderId="10" xfId="0" applyNumberFormat="1" applyFont="1" applyFill="1" applyBorder="1" applyAlignment="1">
      <alignment horizontal="center"/>
    </xf>
    <xf numFmtId="0" fontId="34" fillId="2" borderId="11" xfId="0" applyFont="1" applyFill="1" applyBorder="1" applyAlignment="1">
      <alignment horizontal="center"/>
    </xf>
    <xf numFmtId="0" fontId="34" fillId="2" borderId="12" xfId="0" applyFont="1" applyFill="1" applyBorder="1" applyAlignment="1">
      <alignment horizontal="center"/>
    </xf>
    <xf numFmtId="0" fontId="30" fillId="2" borderId="11" xfId="0" applyFont="1" applyFill="1" applyBorder="1" applyAlignment="1">
      <alignment horizontal="center" wrapText="1"/>
    </xf>
    <xf numFmtId="0" fontId="30" fillId="2" borderId="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0" fontId="81" fillId="2" borderId="82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center" wrapText="1"/>
    </xf>
    <xf numFmtId="0" fontId="35" fillId="2" borderId="5" xfId="0" applyFont="1" applyFill="1" applyBorder="1" applyAlignment="1">
      <alignment horizontal="center" wrapText="1"/>
    </xf>
    <xf numFmtId="0" fontId="30" fillId="2" borderId="7" xfId="0" applyFont="1" applyFill="1" applyBorder="1" applyAlignment="1">
      <alignment horizontal="center" wrapText="1"/>
    </xf>
    <xf numFmtId="0" fontId="30" fillId="2" borderId="5" xfId="0" applyFont="1" applyFill="1" applyBorder="1" applyAlignment="1">
      <alignment horizontal="center" wrapText="1"/>
    </xf>
    <xf numFmtId="1" fontId="81" fillId="3" borderId="85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0" fontId="33" fillId="2" borderId="0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81" fillId="2" borderId="85" xfId="0" applyFont="1" applyFill="1" applyBorder="1" applyAlignment="1">
      <alignment horizontal="left" vertical="center"/>
    </xf>
    <xf numFmtId="0" fontId="30" fillId="3" borderId="7" xfId="0" applyFont="1" applyFill="1" applyBorder="1" applyAlignment="1">
      <alignment horizontal="left" vertical="top" wrapText="1"/>
    </xf>
    <xf numFmtId="0" fontId="30" fillId="3" borderId="5" xfId="0" applyFont="1" applyFill="1" applyBorder="1" applyAlignment="1">
      <alignment horizontal="left" vertical="top" wrapText="1"/>
    </xf>
    <xf numFmtId="0" fontId="30" fillId="3" borderId="8" xfId="0" applyFont="1" applyFill="1" applyBorder="1" applyAlignment="1">
      <alignment horizontal="left" vertical="top" wrapText="1"/>
    </xf>
    <xf numFmtId="0" fontId="30" fillId="3" borderId="4" xfId="0" applyFont="1" applyFill="1" applyBorder="1" applyAlignment="1">
      <alignment horizontal="left" vertical="top" wrapText="1"/>
    </xf>
    <xf numFmtId="0" fontId="30" fillId="3" borderId="0" xfId="0" applyFont="1" applyFill="1" applyBorder="1" applyAlignment="1">
      <alignment horizontal="left" vertical="top" wrapText="1"/>
    </xf>
    <xf numFmtId="0" fontId="30" fillId="3" borderId="9" xfId="0" applyFont="1" applyFill="1" applyBorder="1" applyAlignment="1">
      <alignment horizontal="left" vertical="top" wrapText="1"/>
    </xf>
    <xf numFmtId="0" fontId="30" fillId="3" borderId="0" xfId="0" applyFont="1" applyFill="1" applyBorder="1" applyAlignment="1">
      <alignment horizontal="center" vertical="top" wrapText="1"/>
    </xf>
    <xf numFmtId="0" fontId="30" fillId="3" borderId="0" xfId="0" applyFont="1" applyFill="1" applyBorder="1" applyAlignment="1">
      <alignment horizontal="center" wrapText="1"/>
    </xf>
    <xf numFmtId="0" fontId="30" fillId="3" borderId="7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8" xfId="0" applyFont="1" applyFill="1" applyBorder="1" applyAlignment="1">
      <alignment horizontal="left" vertical="center"/>
    </xf>
    <xf numFmtId="0" fontId="30" fillId="3" borderId="4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left" vertical="center"/>
    </xf>
    <xf numFmtId="0" fontId="30" fillId="3" borderId="9" xfId="0" applyFont="1" applyFill="1" applyBorder="1" applyAlignment="1">
      <alignment horizontal="left" vertical="center"/>
    </xf>
    <xf numFmtId="1" fontId="30" fillId="3" borderId="0" xfId="0" applyNumberFormat="1" applyFont="1" applyFill="1" applyBorder="1" applyAlignment="1">
      <alignment horizontal="center" vertical="top" wrapText="1"/>
    </xf>
    <xf numFmtId="1" fontId="32" fillId="2" borderId="0" xfId="0" applyNumberFormat="1" applyFont="1" applyFill="1" applyBorder="1" applyAlignment="1">
      <alignment horizontal="right"/>
    </xf>
    <xf numFmtId="1" fontId="30" fillId="2" borderId="0" xfId="0" applyNumberFormat="1" applyFont="1" applyFill="1" applyBorder="1" applyAlignment="1">
      <alignment horizontal="center" vertical="top"/>
    </xf>
    <xf numFmtId="1" fontId="81" fillId="3" borderId="0" xfId="2" applyNumberFormat="1" applyFont="1" applyFill="1" applyBorder="1" applyAlignment="1">
      <alignment horizontal="left" vertical="top" wrapText="1"/>
    </xf>
    <xf numFmtId="0" fontId="81" fillId="3" borderId="0" xfId="2" applyFont="1" applyFill="1" applyBorder="1" applyAlignment="1">
      <alignment horizontal="left" vertical="top" wrapText="1"/>
    </xf>
    <xf numFmtId="0" fontId="91" fillId="3" borderId="16" xfId="2" applyFont="1" applyFill="1" applyBorder="1" applyAlignment="1">
      <alignment horizontal="center" wrapText="1"/>
    </xf>
    <xf numFmtId="0" fontId="91" fillId="3" borderId="11" xfId="2" applyFont="1" applyFill="1" applyBorder="1" applyAlignment="1">
      <alignment horizontal="center" wrapText="1"/>
    </xf>
    <xf numFmtId="0" fontId="91" fillId="3" borderId="12" xfId="2" applyFont="1" applyFill="1" applyBorder="1" applyAlignment="1">
      <alignment horizontal="center" wrapText="1"/>
    </xf>
    <xf numFmtId="0" fontId="90" fillId="3" borderId="10" xfId="2" applyFont="1" applyFill="1" applyBorder="1" applyAlignment="1">
      <alignment horizontal="center" wrapText="1"/>
    </xf>
    <xf numFmtId="0" fontId="90" fillId="3" borderId="11" xfId="2" applyFont="1" applyFill="1" applyBorder="1" applyAlignment="1">
      <alignment horizontal="center" wrapText="1"/>
    </xf>
    <xf numFmtId="0" fontId="90" fillId="3" borderId="42" xfId="2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0" xfId="0" applyFont="1" applyFill="1" applyBorder="1" applyAlignment="1">
      <alignment horizontal="center" wrapText="1"/>
    </xf>
    <xf numFmtId="0" fontId="30" fillId="2" borderId="34" xfId="0" applyFont="1" applyFill="1" applyBorder="1" applyAlignment="1">
      <alignment horizontal="center" vertical="center" wrapText="1"/>
    </xf>
    <xf numFmtId="0" fontId="30" fillId="2" borderId="32" xfId="0" applyFont="1" applyFill="1" applyBorder="1" applyAlignment="1">
      <alignment horizontal="center" vertical="center" wrapText="1"/>
    </xf>
    <xf numFmtId="1" fontId="30" fillId="2" borderId="12" xfId="0" applyNumberFormat="1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1" fontId="32" fillId="3" borderId="0" xfId="0" applyNumberFormat="1" applyFont="1" applyFill="1" applyBorder="1" applyAlignment="1">
      <alignment horizontal="right"/>
    </xf>
    <xf numFmtId="0" fontId="91" fillId="3" borderId="0" xfId="2" applyFont="1" applyFill="1" applyBorder="1" applyAlignment="1">
      <alignment horizontal="center" vertical="center" wrapText="1"/>
    </xf>
    <xf numFmtId="0" fontId="91" fillId="3" borderId="9" xfId="2" applyFont="1" applyFill="1" applyBorder="1" applyAlignment="1">
      <alignment horizontal="center" vertical="center" wrapText="1"/>
    </xf>
    <xf numFmtId="0" fontId="32" fillId="3" borderId="9" xfId="2" applyFont="1" applyFill="1" applyBorder="1" applyAlignment="1">
      <alignment horizontal="center" wrapText="1"/>
    </xf>
    <xf numFmtId="1" fontId="32" fillId="3" borderId="0" xfId="2" applyNumberFormat="1" applyFont="1" applyFill="1" applyBorder="1" applyAlignment="1">
      <alignment horizontal="center" vertical="top" wrapText="1"/>
    </xf>
    <xf numFmtId="0" fontId="32" fillId="3" borderId="0" xfId="2" applyFont="1" applyFill="1" applyBorder="1" applyAlignment="1">
      <alignment horizontal="center" vertical="top" wrapText="1"/>
    </xf>
    <xf numFmtId="0" fontId="32" fillId="3" borderId="9" xfId="2" applyFont="1" applyFill="1" applyBorder="1" applyAlignment="1">
      <alignment horizontal="center" vertical="top" wrapText="1"/>
    </xf>
    <xf numFmtId="0" fontId="90" fillId="3" borderId="0" xfId="2" applyFont="1" applyFill="1" applyBorder="1" applyAlignment="1">
      <alignment horizontal="center" vertical="center" wrapText="1"/>
    </xf>
    <xf numFmtId="0" fontId="90" fillId="3" borderId="9" xfId="2" applyFont="1" applyFill="1" applyBorder="1" applyAlignment="1">
      <alignment horizontal="center" vertical="center" wrapText="1"/>
    </xf>
    <xf numFmtId="1" fontId="81" fillId="2" borderId="0" xfId="2" applyNumberFormat="1" applyFont="1" applyFill="1" applyBorder="1" applyAlignment="1">
      <alignment horizontal="left"/>
    </xf>
    <xf numFmtId="0" fontId="58" fillId="2" borderId="0" xfId="2" applyFont="1" applyFill="1" applyAlignment="1">
      <alignment horizontal="right"/>
    </xf>
    <xf numFmtId="0" fontId="73" fillId="2" borderId="0" xfId="2" applyFont="1" applyFill="1" applyAlignment="1">
      <alignment horizontal="center"/>
    </xf>
    <xf numFmtId="0" fontId="30" fillId="2" borderId="0" xfId="2" applyFont="1" applyFill="1" applyBorder="1" applyAlignment="1">
      <alignment horizontal="left"/>
    </xf>
    <xf numFmtId="0" fontId="81" fillId="3" borderId="82" xfId="2" applyFont="1" applyFill="1" applyBorder="1" applyAlignment="1">
      <alignment horizontal="left" vertical="center" wrapText="1"/>
    </xf>
    <xf numFmtId="3" fontId="30" fillId="25" borderId="0" xfId="2" applyNumberFormat="1" applyFont="1" applyFill="1" applyBorder="1" applyAlignment="1">
      <alignment horizontal="center" vertical="center" wrapText="1"/>
    </xf>
    <xf numFmtId="3" fontId="30" fillId="24" borderId="0" xfId="2" applyNumberFormat="1" applyFont="1" applyFill="1" applyBorder="1" applyAlignment="1">
      <alignment horizontal="center" vertical="center" wrapText="1"/>
    </xf>
    <xf numFmtId="0" fontId="65" fillId="3" borderId="0" xfId="2" applyFont="1" applyFill="1" applyBorder="1" applyAlignment="1">
      <alignment horizontal="center"/>
    </xf>
    <xf numFmtId="0" fontId="73" fillId="3" borderId="0" xfId="2" applyFont="1" applyFill="1" applyBorder="1" applyAlignment="1">
      <alignment horizontal="center"/>
    </xf>
    <xf numFmtId="3" fontId="54" fillId="28" borderId="0" xfId="2" applyNumberFormat="1" applyFont="1" applyFill="1" applyBorder="1" applyAlignment="1">
      <alignment horizontal="center" vertical="center" wrapText="1"/>
    </xf>
    <xf numFmtId="0" fontId="84" fillId="3" borderId="72" xfId="2" applyFont="1" applyFill="1" applyBorder="1" applyAlignment="1">
      <alignment horizontal="center" vertical="center" wrapText="1"/>
    </xf>
    <xf numFmtId="0" fontId="84" fillId="3" borderId="73" xfId="2" applyFont="1" applyFill="1" applyBorder="1" applyAlignment="1">
      <alignment horizontal="center" vertical="center" wrapText="1"/>
    </xf>
    <xf numFmtId="0" fontId="84" fillId="3" borderId="74" xfId="2" applyFont="1" applyFill="1" applyBorder="1" applyAlignment="1">
      <alignment horizontal="center" vertical="center" wrapText="1"/>
    </xf>
    <xf numFmtId="165" fontId="30" fillId="3" borderId="0" xfId="2" applyNumberFormat="1" applyFont="1" applyFill="1" applyBorder="1" applyAlignment="1">
      <alignment horizontal="center" wrapText="1"/>
    </xf>
    <xf numFmtId="0" fontId="53" fillId="2" borderId="0" xfId="2" applyFont="1" applyFill="1" applyAlignment="1">
      <alignment horizontal="left" vertical="center" wrapText="1"/>
    </xf>
    <xf numFmtId="0" fontId="53" fillId="2" borderId="0" xfId="2" applyFont="1" applyFill="1" applyAlignment="1">
      <alignment horizontal="left" vertical="center"/>
    </xf>
    <xf numFmtId="0" fontId="84" fillId="9" borderId="75" xfId="2" applyFont="1" applyFill="1" applyBorder="1" applyAlignment="1">
      <alignment horizontal="center" vertical="center" wrapText="1"/>
    </xf>
    <xf numFmtId="0" fontId="84" fillId="9" borderId="76" xfId="2" applyFont="1" applyFill="1" applyBorder="1" applyAlignment="1">
      <alignment horizontal="center" vertical="center" wrapText="1"/>
    </xf>
    <xf numFmtId="0" fontId="84" fillId="9" borderId="77" xfId="2" applyFont="1" applyFill="1" applyBorder="1" applyAlignment="1">
      <alignment horizontal="center" vertical="center" wrapText="1"/>
    </xf>
    <xf numFmtId="3" fontId="54" fillId="28" borderId="78" xfId="2" applyNumberFormat="1" applyFont="1" applyFill="1" applyBorder="1" applyAlignment="1">
      <alignment horizontal="center" vertical="center" wrapText="1"/>
    </xf>
    <xf numFmtId="3" fontId="54" fillId="28" borderId="79" xfId="2" applyNumberFormat="1" applyFont="1" applyFill="1" applyBorder="1" applyAlignment="1">
      <alignment horizontal="center" vertical="center" wrapText="1"/>
    </xf>
    <xf numFmtId="3" fontId="54" fillId="28" borderId="80" xfId="2" applyNumberFormat="1" applyFont="1" applyFill="1" applyBorder="1" applyAlignment="1">
      <alignment horizontal="center" vertical="center" wrapText="1"/>
    </xf>
    <xf numFmtId="3" fontId="54" fillId="28" borderId="71" xfId="2" applyNumberFormat="1" applyFont="1" applyFill="1" applyBorder="1" applyAlignment="1">
      <alignment horizontal="center" vertical="center" wrapText="1"/>
    </xf>
    <xf numFmtId="3" fontId="54" fillId="28" borderId="81" xfId="2" applyNumberFormat="1" applyFont="1" applyFill="1" applyBorder="1" applyAlignment="1">
      <alignment horizontal="center" vertical="center" wrapText="1"/>
    </xf>
    <xf numFmtId="165" fontId="30" fillId="25" borderId="38" xfId="2" applyNumberFormat="1" applyFont="1" applyFill="1" applyBorder="1" applyAlignment="1">
      <alignment horizontal="center" vertical="center" wrapText="1"/>
    </xf>
    <xf numFmtId="165" fontId="30" fillId="25" borderId="29" xfId="2" applyNumberFormat="1" applyFont="1" applyFill="1" applyBorder="1" applyAlignment="1">
      <alignment horizontal="center" vertical="center" wrapText="1"/>
    </xf>
    <xf numFmtId="165" fontId="30" fillId="25" borderId="89" xfId="2" applyNumberFormat="1" applyFont="1" applyFill="1" applyBorder="1" applyAlignment="1">
      <alignment horizontal="center" vertical="center" wrapText="1"/>
    </xf>
    <xf numFmtId="0" fontId="30" fillId="2" borderId="0" xfId="2" applyFont="1" applyFill="1" applyBorder="1" applyAlignment="1">
      <alignment horizontal="left" textRotation="180"/>
    </xf>
    <xf numFmtId="3" fontId="54" fillId="28" borderId="24" xfId="2" applyNumberFormat="1" applyFont="1" applyFill="1" applyBorder="1" applyAlignment="1">
      <alignment horizontal="center" vertical="center" wrapText="1"/>
    </xf>
    <xf numFmtId="3" fontId="54" fillId="28" borderId="30" xfId="2" applyNumberFormat="1" applyFont="1" applyFill="1" applyBorder="1" applyAlignment="1">
      <alignment horizontal="center" vertical="center" wrapText="1"/>
    </xf>
    <xf numFmtId="3" fontId="54" fillId="31" borderId="0" xfId="2" applyNumberFormat="1" applyFont="1" applyFill="1" applyBorder="1" applyAlignment="1">
      <alignment horizontal="center" vertical="center" wrapText="1"/>
    </xf>
    <xf numFmtId="0" fontId="94" fillId="9" borderId="62" xfId="2" applyFont="1" applyFill="1" applyBorder="1" applyAlignment="1">
      <alignment horizontal="center" vertical="center" wrapText="1"/>
    </xf>
    <xf numFmtId="0" fontId="94" fillId="9" borderId="63" xfId="2" applyFont="1" applyFill="1" applyBorder="1" applyAlignment="1">
      <alignment horizontal="center" vertical="center" wrapText="1"/>
    </xf>
    <xf numFmtId="0" fontId="94" fillId="9" borderId="64" xfId="2" applyFont="1" applyFill="1" applyBorder="1" applyAlignment="1">
      <alignment horizontal="center" vertical="center" wrapText="1"/>
    </xf>
    <xf numFmtId="165" fontId="30" fillId="32" borderId="24" xfId="2" applyNumberFormat="1" applyFont="1" applyFill="1" applyBorder="1" applyAlignment="1">
      <alignment horizontal="center" vertical="center" wrapText="1"/>
    </xf>
    <xf numFmtId="165" fontId="30" fillId="32" borderId="0" xfId="2" applyNumberFormat="1" applyFont="1" applyFill="1" applyBorder="1" applyAlignment="1">
      <alignment horizontal="center" vertical="center" wrapText="1"/>
    </xf>
    <xf numFmtId="165" fontId="30" fillId="32" borderId="30" xfId="2" applyNumberFormat="1" applyFont="1" applyFill="1" applyBorder="1" applyAlignment="1">
      <alignment horizontal="center" vertical="center" wrapText="1"/>
    </xf>
    <xf numFmtId="3" fontId="54" fillId="31" borderId="65" xfId="2" applyNumberFormat="1" applyFont="1" applyFill="1" applyBorder="1" applyAlignment="1">
      <alignment horizontal="center" vertical="center" wrapText="1"/>
    </xf>
    <xf numFmtId="3" fontId="54" fillId="31" borderId="66" xfId="2" applyNumberFormat="1" applyFont="1" applyFill="1" applyBorder="1" applyAlignment="1">
      <alignment horizontal="center" vertical="center" wrapText="1"/>
    </xf>
    <xf numFmtId="3" fontId="54" fillId="31" borderId="67" xfId="2" applyNumberFormat="1" applyFont="1" applyFill="1" applyBorder="1" applyAlignment="1">
      <alignment horizontal="center" vertical="center" wrapText="1"/>
    </xf>
    <xf numFmtId="3" fontId="54" fillId="31" borderId="68" xfId="2" applyNumberFormat="1" applyFont="1" applyFill="1" applyBorder="1" applyAlignment="1">
      <alignment horizontal="center" vertical="center" wrapText="1"/>
    </xf>
    <xf numFmtId="3" fontId="54" fillId="31" borderId="69" xfId="2" applyNumberFormat="1" applyFont="1" applyFill="1" applyBorder="1" applyAlignment="1">
      <alignment horizontal="center" vertical="center" wrapText="1"/>
    </xf>
    <xf numFmtId="0" fontId="94" fillId="2" borderId="86" xfId="2" applyFont="1" applyFill="1" applyBorder="1" applyAlignment="1">
      <alignment horizontal="center" vertical="center" wrapText="1"/>
    </xf>
    <xf numFmtId="0" fontId="94" fillId="2" borderId="87" xfId="2" applyFont="1" applyFill="1" applyBorder="1" applyAlignment="1">
      <alignment horizontal="center" vertical="center" wrapText="1"/>
    </xf>
    <xf numFmtId="0" fontId="94" fillId="2" borderId="88" xfId="2" applyFont="1" applyFill="1" applyBorder="1" applyAlignment="1">
      <alignment horizontal="center" vertical="center" wrapText="1"/>
    </xf>
    <xf numFmtId="3" fontId="54" fillId="31" borderId="24" xfId="2" applyNumberFormat="1" applyFont="1" applyFill="1" applyBorder="1" applyAlignment="1">
      <alignment horizontal="center" vertical="center" wrapText="1"/>
    </xf>
    <xf numFmtId="3" fontId="54" fillId="31" borderId="30" xfId="2" applyNumberFormat="1" applyFont="1" applyFill="1" applyBorder="1" applyAlignment="1">
      <alignment horizontal="center" vertical="center" wrapText="1"/>
    </xf>
    <xf numFmtId="3" fontId="30" fillId="30" borderId="24" xfId="2" applyNumberFormat="1" applyFont="1" applyFill="1" applyBorder="1" applyAlignment="1">
      <alignment horizontal="center" vertical="center" wrapText="1"/>
    </xf>
    <xf numFmtId="3" fontId="30" fillId="30" borderId="0" xfId="2" applyNumberFormat="1" applyFont="1" applyFill="1" applyBorder="1" applyAlignment="1">
      <alignment horizontal="center" vertical="center" wrapText="1"/>
    </xf>
    <xf numFmtId="3" fontId="30" fillId="30" borderId="30" xfId="2" applyNumberFormat="1" applyFont="1" applyFill="1" applyBorder="1" applyAlignment="1">
      <alignment horizontal="center" vertical="center" wrapText="1"/>
    </xf>
    <xf numFmtId="3" fontId="30" fillId="23" borderId="0" xfId="2" applyNumberFormat="1" applyFont="1" applyFill="1" applyBorder="1" applyAlignment="1">
      <alignment horizontal="center" vertical="center" wrapText="1"/>
    </xf>
    <xf numFmtId="3" fontId="30" fillId="23" borderId="24" xfId="2" applyNumberFormat="1" applyFont="1" applyFill="1" applyBorder="1" applyAlignment="1">
      <alignment horizontal="center" vertical="center" wrapText="1"/>
    </xf>
    <xf numFmtId="3" fontId="30" fillId="23" borderId="30" xfId="2" applyNumberFormat="1" applyFont="1" applyFill="1" applyBorder="1" applyAlignment="1">
      <alignment horizontal="center" vertical="center" wrapText="1"/>
    </xf>
    <xf numFmtId="3" fontId="30" fillId="23" borderId="28" xfId="2" applyNumberFormat="1" applyFont="1" applyFill="1" applyBorder="1" applyAlignment="1">
      <alignment horizontal="center" vertical="center" wrapText="1"/>
    </xf>
    <xf numFmtId="3" fontId="30" fillId="23" borderId="26" xfId="2" applyNumberFormat="1" applyFont="1" applyFill="1" applyBorder="1" applyAlignment="1">
      <alignment horizontal="center" vertical="center" wrapText="1"/>
    </xf>
    <xf numFmtId="3" fontId="30" fillId="23" borderId="40" xfId="2" applyNumberFormat="1" applyFont="1" applyFill="1" applyBorder="1" applyAlignment="1">
      <alignment horizontal="center" vertical="center" wrapText="1"/>
    </xf>
    <xf numFmtId="165" fontId="30" fillId="30" borderId="0" xfId="2" applyNumberFormat="1" applyFont="1" applyFill="1" applyBorder="1" applyAlignment="1">
      <alignment horizontal="center" vertical="center" wrapText="1"/>
    </xf>
  </cellXfs>
  <cellStyles count="88">
    <cellStyle name="Celkem 2" xfId="58"/>
    <cellStyle name="Datum" xfId="59"/>
    <cellStyle name="F2" xfId="60"/>
    <cellStyle name="F3" xfId="61"/>
    <cellStyle name="F4" xfId="62"/>
    <cellStyle name="F5" xfId="63"/>
    <cellStyle name="F6" xfId="64"/>
    <cellStyle name="F7" xfId="65"/>
    <cellStyle name="F8" xfId="66"/>
    <cellStyle name="Finanční0" xfId="67"/>
    <cellStyle name="Fixed" xfId="13"/>
    <cellStyle name="HEADING1" xfId="68"/>
    <cellStyle name="HEADING2" xfId="69"/>
    <cellStyle name="Hypertextový odkaz 2" xfId="4"/>
    <cellStyle name="Měna0" xfId="70"/>
    <cellStyle name="normal" xfId="71"/>
    <cellStyle name="Normální" xfId="0" builtinId="0"/>
    <cellStyle name="Normální 10" xfId="72"/>
    <cellStyle name="Normální 11" xfId="73"/>
    <cellStyle name="Normální 12" xfId="74"/>
    <cellStyle name="Normální 2" xfId="2"/>
    <cellStyle name="Normální 2 2" xfId="14"/>
    <cellStyle name="Normální 2 2 2" xfId="15"/>
    <cellStyle name="Normální 2 3" xfId="20"/>
    <cellStyle name="Normální 3" xfId="5"/>
    <cellStyle name="Normální 4" xfId="6"/>
    <cellStyle name="Normální 4 2" xfId="75"/>
    <cellStyle name="Normální 5" xfId="16"/>
    <cellStyle name="Normální 5 2" xfId="17"/>
    <cellStyle name="Normální 5 2 2" xfId="76"/>
    <cellStyle name="Normální 5 3" xfId="19"/>
    <cellStyle name="Normální 5 4" xfId="77"/>
    <cellStyle name="Normální 6" xfId="18"/>
    <cellStyle name="Normální 6 2" xfId="78"/>
    <cellStyle name="Normální 7" xfId="21"/>
    <cellStyle name="Normální 7 2" xfId="57"/>
    <cellStyle name="Normální 7 3" xfId="79"/>
    <cellStyle name="Normální 8" xfId="22"/>
    <cellStyle name="Normální 8 2" xfId="80"/>
    <cellStyle name="Normální 9" xfId="23"/>
    <cellStyle name="Normální 9 2" xfId="81"/>
    <cellStyle name="Pevný" xfId="82"/>
    <cellStyle name="Procenta" xfId="1" builtinId="5"/>
    <cellStyle name="Procenta 2" xfId="7"/>
    <cellStyle name="Procenta 2 2" xfId="3"/>
    <cellStyle name="Procenta 2 3" xfId="83"/>
    <cellStyle name="Procenta 3" xfId="84"/>
    <cellStyle name="Procenta 3 2" xfId="85"/>
    <cellStyle name="SAPBEXaggData" xfId="8"/>
    <cellStyle name="SAPBEXaggDataEmph" xfId="24"/>
    <cellStyle name="SAPBEXaggItem" xfId="9"/>
    <cellStyle name="SAPBEXaggItemX" xfId="25"/>
    <cellStyle name="SAPBEXexcBad7" xfId="26"/>
    <cellStyle name="SAPBEXexcBad8" xfId="27"/>
    <cellStyle name="SAPBEXexcBad9" xfId="28"/>
    <cellStyle name="SAPBEXexcCritical4" xfId="29"/>
    <cellStyle name="SAPBEXexcCritical5" xfId="30"/>
    <cellStyle name="SAPBEXexcCritical6" xfId="31"/>
    <cellStyle name="SAPBEXexcGood1" xfId="32"/>
    <cellStyle name="SAPBEXexcGood2" xfId="33"/>
    <cellStyle name="SAPBEXexcGood3" xfId="34"/>
    <cellStyle name="SAPBEXfilterDrill" xfId="35"/>
    <cellStyle name="SAPBEXfilterItem" xfId="36"/>
    <cellStyle name="SAPBEXfilterText" xfId="37"/>
    <cellStyle name="SAPBEXformats" xfId="38"/>
    <cellStyle name="SAPBEXheaderItem" xfId="39"/>
    <cellStyle name="SAPBEXheaderText" xfId="40"/>
    <cellStyle name="SAPBEXHLevel0" xfId="41"/>
    <cellStyle name="SAPBEXHLevel0X" xfId="42"/>
    <cellStyle name="SAPBEXHLevel1" xfId="43"/>
    <cellStyle name="SAPBEXHLevel1X" xfId="44"/>
    <cellStyle name="SAPBEXHLevel2" xfId="45"/>
    <cellStyle name="SAPBEXHLevel2X" xfId="46"/>
    <cellStyle name="SAPBEXHLevel3" xfId="47"/>
    <cellStyle name="SAPBEXHLevel3X" xfId="48"/>
    <cellStyle name="SAPBEXchaText" xfId="10"/>
    <cellStyle name="SAPBEXresData" xfId="49"/>
    <cellStyle name="SAPBEXresDataEmph" xfId="50"/>
    <cellStyle name="SAPBEXresItem" xfId="51"/>
    <cellStyle name="SAPBEXresItemX" xfId="52"/>
    <cellStyle name="SAPBEXstdData" xfId="11"/>
    <cellStyle name="SAPBEXstdDataEmph" xfId="53"/>
    <cellStyle name="SAPBEXstdItem" xfId="12"/>
    <cellStyle name="SAPBEXstdItemX" xfId="54"/>
    <cellStyle name="SAPBEXtitle" xfId="55"/>
    <cellStyle name="SAPBEXundefined" xfId="56"/>
    <cellStyle name="Záhlaví 1" xfId="86"/>
    <cellStyle name="Záhlaví 2" xfId="87"/>
  </cellStyles>
  <dxfs count="0"/>
  <tableStyles count="0" defaultTableStyle="TableStyleMedium2" defaultPivotStyle="PivotStyleLight16"/>
  <colors>
    <mruColors>
      <color rgb="FFFFFFCC"/>
      <color rgb="FFDDFAFB"/>
      <color rgb="FFCEF8FA"/>
      <color rgb="FF79C1D5"/>
      <color rgb="FFFFCC66"/>
      <color rgb="FFFFFF66"/>
      <color rgb="FFFFFF99"/>
      <color rgb="FFFFCCFF"/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1"/>
    <c:view3D>
      <c:rotX val="5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946587415872626"/>
          <c:y val="0.24573428613096107"/>
          <c:w val="0.61308307391808592"/>
          <c:h val="0.65727516839124822"/>
        </c:manualLayout>
      </c:layout>
      <c:pie3DChart>
        <c:varyColors val="1"/>
        <c:ser>
          <c:idx val="0"/>
          <c:order val="0"/>
          <c:spPr>
            <a:solidFill>
              <a:srgbClr val="00B0F0"/>
            </a:solidFill>
          </c:spPr>
          <c:explosion val="25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8.5109751782962345E-2"/>
                  <c:y val="-4.20414966377377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3904268226844962"/>
                  <c:y val="-1.84524014790122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8514129051008663"/>
                  <c:y val="6.25997662700921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2049848420110276"/>
                  <c:y val="-1.3544396597131597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23603685805993724"/>
                  <c:y val="1.39195739218729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'7'!$B$29:$F$29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CNG</c:v>
                </c:pt>
              </c:strCache>
            </c:strRef>
          </c:cat>
          <c:val>
            <c:numRef>
              <c:f>'7'!$B$30:$F$30</c:f>
              <c:numCache>
                <c:formatCode>#,##0</c:formatCode>
                <c:ptCount val="5"/>
                <c:pt idx="0">
                  <c:v>1629</c:v>
                </c:pt>
                <c:pt idx="1">
                  <c:v>6547</c:v>
                </c:pt>
                <c:pt idx="2">
                  <c:v>205647</c:v>
                </c:pt>
                <c:pt idx="3">
                  <c:v>2623223</c:v>
                </c:pt>
                <c:pt idx="4">
                  <c:v>224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'10'!$H$45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'10'!$I$45:$J$45</c:f>
              <c:numCache>
                <c:formatCode>0.0%</c:formatCode>
                <c:ptCount val="2"/>
                <c:pt idx="0">
                  <c:v>0.41996141031269624</c:v>
                </c:pt>
                <c:pt idx="1">
                  <c:v>0.3146707632728723</c:v>
                </c:pt>
              </c:numCache>
            </c:numRef>
          </c:val>
        </c:ser>
        <c:ser>
          <c:idx val="1"/>
          <c:order val="1"/>
          <c:tx>
            <c:strRef>
              <c:f>'10'!$H$46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'10'!$I$46:$J$46</c:f>
              <c:numCache>
                <c:formatCode>0.0%</c:formatCode>
                <c:ptCount val="2"/>
                <c:pt idx="0">
                  <c:v>0.31644889330939413</c:v>
                </c:pt>
                <c:pt idx="1">
                  <c:v>0.35243364233636804</c:v>
                </c:pt>
              </c:numCache>
            </c:numRef>
          </c:val>
        </c:ser>
        <c:ser>
          <c:idx val="2"/>
          <c:order val="2"/>
          <c:tx>
            <c:strRef>
              <c:f>'10'!$H$47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'10'!$I$47:$J$47</c:f>
              <c:numCache>
                <c:formatCode>0.0%</c:formatCode>
                <c:ptCount val="2"/>
                <c:pt idx="0">
                  <c:v>0.26358969637790969</c:v>
                </c:pt>
                <c:pt idx="1">
                  <c:v>0.33289559439075966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0737280"/>
        <c:axId val="120070144"/>
      </c:barChart>
      <c:catAx>
        <c:axId val="11073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0070144"/>
        <c:crosses val="autoZero"/>
        <c:auto val="1"/>
        <c:lblAlgn val="ctr"/>
        <c:lblOffset val="100"/>
        <c:noMultiLvlLbl val="0"/>
      </c:catAx>
      <c:valAx>
        <c:axId val="1200701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07372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'11'!$B$45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'11'!$C$44:$D$44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'11'!$C$45:$D$45</c:f>
              <c:numCache>
                <c:formatCode>#,##0</c:formatCode>
                <c:ptCount val="2"/>
                <c:pt idx="0">
                  <c:v>1013499.4820676899</c:v>
                </c:pt>
                <c:pt idx="1">
                  <c:v>890131.51068564004</c:v>
                </c:pt>
              </c:numCache>
            </c:numRef>
          </c:val>
        </c:ser>
        <c:ser>
          <c:idx val="1"/>
          <c:order val="1"/>
          <c:tx>
            <c:strRef>
              <c:f>'11'!$B$46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'11'!$C$44:$D$44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'11'!$C$46:$D$46</c:f>
              <c:numCache>
                <c:formatCode>#,##0</c:formatCode>
                <c:ptCount val="2"/>
                <c:pt idx="0">
                  <c:v>800854.11531118758</c:v>
                </c:pt>
                <c:pt idx="1">
                  <c:v>930859.17067312042</c:v>
                </c:pt>
              </c:numCache>
            </c:numRef>
          </c:val>
        </c:ser>
        <c:ser>
          <c:idx val="2"/>
          <c:order val="2"/>
          <c:tx>
            <c:strRef>
              <c:f>'11'!$B$47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'11'!$C$44:$D$44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'11'!$C$47:$D$47</c:f>
              <c:numCache>
                <c:formatCode>#,##0</c:formatCode>
                <c:ptCount val="2"/>
                <c:pt idx="0">
                  <c:v>692264.83553045313</c:v>
                </c:pt>
                <c:pt idx="1">
                  <c:v>895794.1843414671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7896320"/>
        <c:axId val="117898240"/>
      </c:barChart>
      <c:catAx>
        <c:axId val="117896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7898240"/>
        <c:crosses val="autoZero"/>
        <c:auto val="1"/>
        <c:lblAlgn val="ctr"/>
        <c:lblOffset val="100"/>
        <c:noMultiLvlLbl val="0"/>
      </c:catAx>
      <c:valAx>
        <c:axId val="117898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7896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'11'!$H$45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'11'!$I$45:$J$45</c:f>
              <c:numCache>
                <c:formatCode>0.0%</c:formatCode>
                <c:ptCount val="2"/>
                <c:pt idx="0">
                  <c:v>0.40432938207167096</c:v>
                </c:pt>
                <c:pt idx="1">
                  <c:v>0.32764151550005649</c:v>
                </c:pt>
              </c:numCache>
            </c:numRef>
          </c:val>
        </c:ser>
        <c:ser>
          <c:idx val="1"/>
          <c:order val="1"/>
          <c:tx>
            <c:strRef>
              <c:f>'11'!$H$46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'11'!$I$46:$J$46</c:f>
              <c:numCache>
                <c:formatCode>0.0%</c:formatCode>
                <c:ptCount val="2"/>
                <c:pt idx="0">
                  <c:v>0.31949582146081507</c:v>
                </c:pt>
                <c:pt idx="1">
                  <c:v>0.34263263993602949</c:v>
                </c:pt>
              </c:numCache>
            </c:numRef>
          </c:val>
        </c:ser>
        <c:ser>
          <c:idx val="2"/>
          <c:order val="2"/>
          <c:tx>
            <c:strRef>
              <c:f>'11'!$H$47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'11'!$I$47:$J$47</c:f>
              <c:numCache>
                <c:formatCode>0.0%</c:formatCode>
                <c:ptCount val="2"/>
                <c:pt idx="0">
                  <c:v>0.27617479646751392</c:v>
                </c:pt>
                <c:pt idx="1">
                  <c:v>0.32972584456391396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7414144"/>
        <c:axId val="117440896"/>
      </c:barChart>
      <c:catAx>
        <c:axId val="117414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7440896"/>
        <c:crosses val="autoZero"/>
        <c:auto val="1"/>
        <c:lblAlgn val="ctr"/>
        <c:lblOffset val="100"/>
        <c:noMultiLvlLbl val="0"/>
      </c:catAx>
      <c:valAx>
        <c:axId val="1174408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74141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'12'!$B$45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'12'!$C$44:$D$44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'12'!$C$45:$D$45</c:f>
              <c:numCache>
                <c:formatCode>#,##0</c:formatCode>
                <c:ptCount val="2"/>
                <c:pt idx="0">
                  <c:v>49663.691989999999</c:v>
                </c:pt>
                <c:pt idx="1">
                  <c:v>42682.351000000002</c:v>
                </c:pt>
              </c:numCache>
            </c:numRef>
          </c:val>
        </c:ser>
        <c:ser>
          <c:idx val="1"/>
          <c:order val="1"/>
          <c:tx>
            <c:strRef>
              <c:f>'12'!$B$46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'12'!$C$44:$D$44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'12'!$C$46:$D$46</c:f>
              <c:numCache>
                <c:formatCode>#,##0</c:formatCode>
                <c:ptCount val="2"/>
                <c:pt idx="0">
                  <c:v>39184.232000000004</c:v>
                </c:pt>
                <c:pt idx="1">
                  <c:v>46568.648000000001</c:v>
                </c:pt>
              </c:numCache>
            </c:numRef>
          </c:val>
        </c:ser>
        <c:ser>
          <c:idx val="2"/>
          <c:order val="2"/>
          <c:tx>
            <c:strRef>
              <c:f>'12'!$B$47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'12'!$C$44:$D$44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'12'!$C$47:$D$47</c:f>
              <c:numCache>
                <c:formatCode>#,##0</c:formatCode>
                <c:ptCount val="2"/>
                <c:pt idx="0">
                  <c:v>33657.051990000007</c:v>
                </c:pt>
                <c:pt idx="1">
                  <c:v>44218.315999999999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7511680"/>
        <c:axId val="117513600"/>
      </c:barChart>
      <c:catAx>
        <c:axId val="117511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7513600"/>
        <c:crosses val="autoZero"/>
        <c:auto val="1"/>
        <c:lblAlgn val="ctr"/>
        <c:lblOffset val="100"/>
        <c:noMultiLvlLbl val="0"/>
      </c:catAx>
      <c:valAx>
        <c:axId val="117513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7511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'12'!$H$45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'12'!$I$45:$J$45</c:f>
              <c:numCache>
                <c:formatCode>0.0%</c:formatCode>
                <c:ptCount val="2"/>
                <c:pt idx="0">
                  <c:v>0.40540142629070042</c:v>
                </c:pt>
                <c:pt idx="1">
                  <c:v>0.3197914891523943</c:v>
                </c:pt>
              </c:numCache>
            </c:numRef>
          </c:val>
        </c:ser>
        <c:ser>
          <c:idx val="1"/>
          <c:order val="1"/>
          <c:tx>
            <c:strRef>
              <c:f>'12'!$H$46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'12'!$I$46:$J$46</c:f>
              <c:numCache>
                <c:formatCode>0.0%</c:formatCode>
                <c:ptCount val="2"/>
                <c:pt idx="0">
                  <c:v>0.3198582889106249</c:v>
                </c:pt>
                <c:pt idx="1">
                  <c:v>0.34890902077380109</c:v>
                </c:pt>
              </c:numCache>
            </c:numRef>
          </c:val>
        </c:ser>
        <c:ser>
          <c:idx val="2"/>
          <c:order val="2"/>
          <c:tx>
            <c:strRef>
              <c:f>'12'!$H$47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'12'!$I$47:$J$47</c:f>
              <c:numCache>
                <c:formatCode>0.0%</c:formatCode>
                <c:ptCount val="2"/>
                <c:pt idx="0">
                  <c:v>0.27474028479867474</c:v>
                </c:pt>
                <c:pt idx="1">
                  <c:v>0.3312994900738046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7561984"/>
        <c:axId val="120660736"/>
      </c:barChart>
      <c:catAx>
        <c:axId val="117561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0660736"/>
        <c:crosses val="autoZero"/>
        <c:auto val="1"/>
        <c:lblAlgn val="ctr"/>
        <c:lblOffset val="100"/>
        <c:noMultiLvlLbl val="0"/>
      </c:catAx>
      <c:valAx>
        <c:axId val="1206607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75619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'13'!$B$45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'13'!$C$44:$D$44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'13'!$C$45:$D$45</c:f>
              <c:numCache>
                <c:formatCode>#,##0</c:formatCode>
                <c:ptCount val="2"/>
                <c:pt idx="0">
                  <c:v>66561.02900000001</c:v>
                </c:pt>
                <c:pt idx="1">
                  <c:v>21632.916999999998</c:v>
                </c:pt>
              </c:numCache>
            </c:numRef>
          </c:val>
        </c:ser>
        <c:ser>
          <c:idx val="1"/>
          <c:order val="1"/>
          <c:tx>
            <c:strRef>
              <c:f>'13'!$B$46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'13'!$C$44:$D$44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'13'!$C$46:$D$46</c:f>
              <c:numCache>
                <c:formatCode>#,##0</c:formatCode>
                <c:ptCount val="2"/>
                <c:pt idx="0">
                  <c:v>47291.513999999996</c:v>
                </c:pt>
                <c:pt idx="1">
                  <c:v>35361.197999999997</c:v>
                </c:pt>
              </c:numCache>
            </c:numRef>
          </c:val>
        </c:ser>
        <c:ser>
          <c:idx val="2"/>
          <c:order val="2"/>
          <c:tx>
            <c:strRef>
              <c:f>'13'!$B$47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'13'!$C$44:$D$44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'13'!$C$47:$D$47</c:f>
              <c:numCache>
                <c:formatCode>#,##0</c:formatCode>
                <c:ptCount val="2"/>
                <c:pt idx="0">
                  <c:v>21605.579000000005</c:v>
                </c:pt>
                <c:pt idx="1">
                  <c:v>20547.543000000005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0129408"/>
        <c:axId val="120131584"/>
      </c:barChart>
      <c:catAx>
        <c:axId val="120129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0131584"/>
        <c:crosses val="autoZero"/>
        <c:auto val="1"/>
        <c:lblAlgn val="ctr"/>
        <c:lblOffset val="100"/>
        <c:noMultiLvlLbl val="0"/>
      </c:catAx>
      <c:valAx>
        <c:axId val="1201315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20129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'13'!$H$45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'13'!$I$45:$J$45</c:f>
              <c:numCache>
                <c:formatCode>0.0%</c:formatCode>
                <c:ptCount val="2"/>
                <c:pt idx="0">
                  <c:v>0.49137717264380792</c:v>
                </c:pt>
                <c:pt idx="1">
                  <c:v>0.2789844524603794</c:v>
                </c:pt>
              </c:numCache>
            </c:numRef>
          </c:val>
        </c:ser>
        <c:ser>
          <c:idx val="1"/>
          <c:order val="1"/>
          <c:tx>
            <c:strRef>
              <c:f>'13'!$H$46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'13'!$I$46:$J$46</c:f>
              <c:numCache>
                <c:formatCode>0.0%</c:formatCode>
                <c:ptCount val="2"/>
                <c:pt idx="0">
                  <c:v>0.34912276430349437</c:v>
                </c:pt>
                <c:pt idx="1">
                  <c:v>0.45602839701983156</c:v>
                </c:pt>
              </c:numCache>
            </c:numRef>
          </c:val>
        </c:ser>
        <c:ser>
          <c:idx val="2"/>
          <c:order val="2"/>
          <c:tx>
            <c:strRef>
              <c:f>'13'!$H$47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'13'!$I$47:$J$47</c:f>
              <c:numCache>
                <c:formatCode>0.0%</c:formatCode>
                <c:ptCount val="2"/>
                <c:pt idx="0">
                  <c:v>0.15950006305269757</c:v>
                </c:pt>
                <c:pt idx="1">
                  <c:v>0.26498715051978905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0183424"/>
        <c:axId val="120189696"/>
      </c:barChart>
      <c:catAx>
        <c:axId val="120183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0189696"/>
        <c:crosses val="autoZero"/>
        <c:auto val="1"/>
        <c:lblAlgn val="ctr"/>
        <c:lblOffset val="100"/>
        <c:noMultiLvlLbl val="0"/>
      </c:catAx>
      <c:valAx>
        <c:axId val="1201896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01834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/>
            </c:spPr>
          </c:dPt>
          <c:cat>
            <c:strRef>
              <c:f>'14'!$B$9:$B$13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'14'!$D$9:$D$13</c:f>
              <c:numCache>
                <c:formatCode>#,##0</c:formatCode>
                <c:ptCount val="5"/>
                <c:pt idx="0">
                  <c:v>154094.52315426135</c:v>
                </c:pt>
                <c:pt idx="1">
                  <c:v>1013499.4820676899</c:v>
                </c:pt>
                <c:pt idx="2">
                  <c:v>49663.691989999999</c:v>
                </c:pt>
                <c:pt idx="3">
                  <c:v>66561.02900000001</c:v>
                </c:pt>
                <c:pt idx="4">
                  <c:v>1283818.7262119513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0603392"/>
        <c:axId val="120604928"/>
      </c:barChart>
      <c:catAx>
        <c:axId val="1206033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20604928"/>
        <c:crosses val="autoZero"/>
        <c:auto val="1"/>
        <c:lblAlgn val="ctr"/>
        <c:lblOffset val="100"/>
        <c:noMultiLvlLbl val="0"/>
      </c:catAx>
      <c:valAx>
        <c:axId val="12060492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0603392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'14'!$B$9:$B$13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'14'!$H$9:$H$13</c:f>
              <c:numCache>
                <c:formatCode>#,##0.0</c:formatCode>
                <c:ptCount val="5"/>
                <c:pt idx="0">
                  <c:v>0.32903225806451608</c:v>
                </c:pt>
                <c:pt idx="1">
                  <c:v>-1.4978494623655916</c:v>
                </c:pt>
                <c:pt idx="2">
                  <c:v>-1.4548387096774194</c:v>
                </c:pt>
                <c:pt idx="3">
                  <c:v>-1.5193548387096771</c:v>
                </c:pt>
                <c:pt idx="4">
                  <c:v>-1.5193548387096771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0637312"/>
        <c:axId val="120638848"/>
      </c:barChart>
      <c:catAx>
        <c:axId val="1206373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20638848"/>
        <c:crosses val="autoZero"/>
        <c:auto val="1"/>
        <c:lblAlgn val="ctr"/>
        <c:lblOffset val="100"/>
        <c:noMultiLvlLbl val="0"/>
      </c:catAx>
      <c:valAx>
        <c:axId val="12063884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06373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0280806990813081"/>
                  <c:y val="5.54106839586228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6.2671733208938693E-2"/>
                  <c:y val="0.135344295198394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'14'!$B$9:$B$12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'14'!$F$9:$F$12</c:f>
              <c:numCache>
                <c:formatCode>0.0%</c:formatCode>
                <c:ptCount val="4"/>
                <c:pt idx="0">
                  <c:v>0.11998830798451367</c:v>
                </c:pt>
                <c:pt idx="1">
                  <c:v>0.78948205702527841</c:v>
                </c:pt>
                <c:pt idx="2">
                  <c:v>3.8728968733776237E-2</c:v>
                </c:pt>
                <c:pt idx="3">
                  <c:v>5.18006662564316E-2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8369496417"/>
          <c:y val="0.10011387326027958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'7'!$I$29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'7'!$I$30:$I$33</c:f>
              <c:numCache>
                <c:formatCode>#,##0.0</c:formatCode>
                <c:ptCount val="4"/>
                <c:pt idx="0">
                  <c:v>1189.190986244321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'7'!$J$29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'7'!$J$30:$J$33</c:f>
              <c:numCache>
                <c:formatCode>#,##0.0</c:formatCode>
                <c:ptCount val="4"/>
                <c:pt idx="0">
                  <c:v>317.19614574434394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'7'!$K$29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'7'!$K$30:$K$33</c:f>
              <c:numCache>
                <c:formatCode>#,##0.0</c:formatCode>
                <c:ptCount val="4"/>
                <c:pt idx="0">
                  <c:v>565.80682914353736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'7'!$L$29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'7'!$L$30:$L$33</c:f>
              <c:numCache>
                <c:formatCode>#,##0.0</c:formatCode>
                <c:ptCount val="4"/>
                <c:pt idx="0">
                  <c:v>981.20775807131906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'7'!$M$29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'7'!$M$30:$M$33</c:f>
              <c:numCache>
                <c:formatCode>#,##0.0</c:formatCode>
                <c:ptCount val="4"/>
                <c:pt idx="0">
                  <c:v>19.513035035488524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662400"/>
        <c:axId val="110663936"/>
      </c:barChart>
      <c:catAx>
        <c:axId val="110662400"/>
        <c:scaling>
          <c:orientation val="minMax"/>
        </c:scaling>
        <c:delete val="0"/>
        <c:axPos val="b"/>
        <c:majorTickMark val="out"/>
        <c:minorTickMark val="none"/>
        <c:tickLblPos val="nextTo"/>
        <c:crossAx val="110663936"/>
        <c:crosses val="autoZero"/>
        <c:auto val="1"/>
        <c:lblAlgn val="ctr"/>
        <c:lblOffset val="100"/>
        <c:noMultiLvlLbl val="0"/>
      </c:catAx>
      <c:valAx>
        <c:axId val="110663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po kategoriích</a:t>
                </a:r>
                <a:r>
                  <a:rPr lang="cs-CZ" b="0"/>
                  <a:t> (mil.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"/>
              <c:y val="0.1648381731260538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0662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37895708243207"/>
          <c:y val="0.12328481361561495"/>
          <c:w val="0.12313113547712735"/>
          <c:h val="0.6501361753002217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'14'!$B$9:$B$13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'14'!$I$9:$I$13</c:f>
              <c:numCache>
                <c:formatCode>#,##0.0</c:formatCode>
                <c:ptCount val="5"/>
                <c:pt idx="0">
                  <c:v>5.9</c:v>
                </c:pt>
                <c:pt idx="1">
                  <c:v>3.8666666666666671</c:v>
                </c:pt>
                <c:pt idx="2">
                  <c:v>4.0999999999999996</c:v>
                </c:pt>
                <c:pt idx="3">
                  <c:v>3.9</c:v>
                </c:pt>
                <c:pt idx="4">
                  <c:v>3.9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'14'!$B$9:$B$13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'14'!$J$9:$J$13</c:f>
              <c:numCache>
                <c:formatCode>#,##0.0</c:formatCode>
                <c:ptCount val="5"/>
                <c:pt idx="0">
                  <c:v>-5.4</c:v>
                </c:pt>
                <c:pt idx="1">
                  <c:v>-7.6999999999999993</c:v>
                </c:pt>
                <c:pt idx="2">
                  <c:v>-7.2</c:v>
                </c:pt>
                <c:pt idx="3">
                  <c:v>-7.6</c:v>
                </c:pt>
                <c:pt idx="4">
                  <c:v>-7.6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0840192"/>
        <c:axId val="120841728"/>
      </c:barChart>
      <c:catAx>
        <c:axId val="1208401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20841728"/>
        <c:crosses val="autoZero"/>
        <c:auto val="1"/>
        <c:lblAlgn val="ctr"/>
        <c:lblOffset val="100"/>
        <c:noMultiLvlLbl val="0"/>
      </c:catAx>
      <c:valAx>
        <c:axId val="12084172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08401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/>
            </c:spPr>
          </c:dPt>
          <c:cat>
            <c:strRef>
              <c:f>'15'!$B$9:$B$13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'15'!$D$9:$D$13</c:f>
              <c:numCache>
                <c:formatCode>#,##0</c:formatCode>
                <c:ptCount val="5"/>
                <c:pt idx="0">
                  <c:v>116113.14782683644</c:v>
                </c:pt>
                <c:pt idx="1">
                  <c:v>800854.11531118758</c:v>
                </c:pt>
                <c:pt idx="2">
                  <c:v>39184.232000000004</c:v>
                </c:pt>
                <c:pt idx="3">
                  <c:v>47291.513999999996</c:v>
                </c:pt>
                <c:pt idx="4">
                  <c:v>1003443.0091380239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0883456"/>
        <c:axId val="107479040"/>
      </c:barChart>
      <c:catAx>
        <c:axId val="1208834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07479040"/>
        <c:crosses val="autoZero"/>
        <c:auto val="1"/>
        <c:lblAlgn val="ctr"/>
        <c:lblOffset val="100"/>
        <c:noMultiLvlLbl val="0"/>
      </c:catAx>
      <c:valAx>
        <c:axId val="10747904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0883456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'15'!$B$9:$B$13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'15'!$H$9:$H$13</c:f>
              <c:numCache>
                <c:formatCode>#,##0.0</c:formatCode>
                <c:ptCount val="5"/>
                <c:pt idx="0">
                  <c:v>3.3178571428571431</c:v>
                </c:pt>
                <c:pt idx="1">
                  <c:v>1.8696428571428572</c:v>
                </c:pt>
                <c:pt idx="2">
                  <c:v>1.4392857142857143</c:v>
                </c:pt>
                <c:pt idx="3">
                  <c:v>1.8321428571428571</c:v>
                </c:pt>
                <c:pt idx="4">
                  <c:v>1.8321428571428571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7490688"/>
        <c:axId val="107504768"/>
      </c:barChart>
      <c:catAx>
        <c:axId val="1074906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07504768"/>
        <c:crosses val="autoZero"/>
        <c:auto val="1"/>
        <c:lblAlgn val="ctr"/>
        <c:lblOffset val="100"/>
        <c:noMultiLvlLbl val="0"/>
      </c:catAx>
      <c:valAx>
        <c:axId val="10750476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07490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0280806990813081"/>
                  <c:y val="5.54106839586228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6.2671733208938693E-2"/>
                  <c:y val="0.135344295198394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'15'!$B$9:$B$12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'15'!$F$9:$F$12</c:f>
              <c:numCache>
                <c:formatCode>0.0%</c:formatCode>
                <c:ptCount val="4"/>
                <c:pt idx="0">
                  <c:v>0.11557105737382264</c:v>
                </c:pt>
                <c:pt idx="1">
                  <c:v>0.79821018451201209</c:v>
                </c:pt>
                <c:pt idx="2">
                  <c:v>3.9118048464350207E-2</c:v>
                </c:pt>
                <c:pt idx="3">
                  <c:v>4.7100709649815116E-2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'15'!$B$9:$B$13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'15'!$I$9:$I$13</c:f>
              <c:numCache>
                <c:formatCode>#,##0.0</c:formatCode>
                <c:ptCount val="5"/>
                <c:pt idx="0">
                  <c:v>10.6</c:v>
                </c:pt>
                <c:pt idx="1">
                  <c:v>7.9833333333333316</c:v>
                </c:pt>
                <c:pt idx="2">
                  <c:v>8.4</c:v>
                </c:pt>
                <c:pt idx="3">
                  <c:v>8.1</c:v>
                </c:pt>
                <c:pt idx="4">
                  <c:v>8.1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'15'!$B$9:$B$13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'15'!$J$9:$J$13</c:f>
              <c:numCache>
                <c:formatCode>#,##0.0</c:formatCode>
                <c:ptCount val="5"/>
                <c:pt idx="0">
                  <c:v>-2.4</c:v>
                </c:pt>
                <c:pt idx="1">
                  <c:v>-4.083333333333333</c:v>
                </c:pt>
                <c:pt idx="2">
                  <c:v>-5.2</c:v>
                </c:pt>
                <c:pt idx="3">
                  <c:v>-4.2</c:v>
                </c:pt>
                <c:pt idx="4">
                  <c:v>-4.2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0337920"/>
        <c:axId val="120339456"/>
      </c:barChart>
      <c:catAx>
        <c:axId val="1203379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20339456"/>
        <c:crosses val="autoZero"/>
        <c:auto val="1"/>
        <c:lblAlgn val="ctr"/>
        <c:lblOffset val="100"/>
        <c:noMultiLvlLbl val="0"/>
      </c:catAx>
      <c:valAx>
        <c:axId val="12033945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0337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/>
            </c:spPr>
          </c:dPt>
          <c:cat>
            <c:strRef>
              <c:f>'16'!$B$9:$B$13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'16'!$D$9:$D$13</c:f>
              <c:numCache>
                <c:formatCode>#,##0</c:formatCode>
                <c:ptCount val="5"/>
                <c:pt idx="0">
                  <c:v>96717.76400000001</c:v>
                </c:pt>
                <c:pt idx="1">
                  <c:v>692264.83553045313</c:v>
                </c:pt>
                <c:pt idx="2">
                  <c:v>33657.051990000007</c:v>
                </c:pt>
                <c:pt idx="3">
                  <c:v>21605.579000000005</c:v>
                </c:pt>
                <c:pt idx="4">
                  <c:v>844245.23052045319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1552896"/>
        <c:axId val="121554432"/>
      </c:barChart>
      <c:catAx>
        <c:axId val="1215528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21554432"/>
        <c:crosses val="autoZero"/>
        <c:auto val="1"/>
        <c:lblAlgn val="ctr"/>
        <c:lblOffset val="100"/>
        <c:noMultiLvlLbl val="0"/>
      </c:catAx>
      <c:valAx>
        <c:axId val="12155443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1552896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'16'!$B$9:$B$13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'16'!$H$9:$H$13</c:f>
              <c:numCache>
                <c:formatCode>#,##0.0</c:formatCode>
                <c:ptCount val="5"/>
                <c:pt idx="0">
                  <c:v>7.5290322580645146</c:v>
                </c:pt>
                <c:pt idx="1">
                  <c:v>5.8311827956989255</c:v>
                </c:pt>
                <c:pt idx="2">
                  <c:v>5.4935483870967738</c:v>
                </c:pt>
                <c:pt idx="3">
                  <c:v>5.8225806451612891</c:v>
                </c:pt>
                <c:pt idx="4">
                  <c:v>5.8225806451612891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1312384"/>
        <c:axId val="121313920"/>
      </c:barChart>
      <c:catAx>
        <c:axId val="1213123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21313920"/>
        <c:crosses val="autoZero"/>
        <c:auto val="1"/>
        <c:lblAlgn val="ctr"/>
        <c:lblOffset val="100"/>
        <c:noMultiLvlLbl val="0"/>
      </c:catAx>
      <c:valAx>
        <c:axId val="12131392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13123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0280806990813081"/>
                  <c:y val="5.54106839586228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6.2671733208938693E-2"/>
                  <c:y val="0.135344295198394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'16'!$B$9:$B$12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'16'!$F$9:$F$12</c:f>
              <c:numCache>
                <c:formatCode>0.0%</c:formatCode>
                <c:ptCount val="4"/>
                <c:pt idx="0">
                  <c:v>0.11441594794938739</c:v>
                </c:pt>
                <c:pt idx="1">
                  <c:v>0.82009309413801545</c:v>
                </c:pt>
                <c:pt idx="2">
                  <c:v>3.9903119556312205E-2</c:v>
                </c:pt>
                <c:pt idx="3">
                  <c:v>2.5587838356284889E-2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'16'!$B$9:$B$13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'16'!$I$9:$I$13</c:f>
              <c:numCache>
                <c:formatCode>#,##0.0</c:formatCode>
                <c:ptCount val="5"/>
                <c:pt idx="0">
                  <c:v>12.7</c:v>
                </c:pt>
                <c:pt idx="1">
                  <c:v>10.183333333333332</c:v>
                </c:pt>
                <c:pt idx="2">
                  <c:v>9.1999999999999993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'16'!$B$9:$B$13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'16'!$J$9:$J$13</c:f>
              <c:numCache>
                <c:formatCode>#,##0.0</c:formatCode>
                <c:ptCount val="5"/>
                <c:pt idx="0">
                  <c:v>3.3</c:v>
                </c:pt>
                <c:pt idx="1">
                  <c:v>1.8333333333333333</c:v>
                </c:pt>
                <c:pt idx="2">
                  <c:v>1</c:v>
                </c:pt>
                <c:pt idx="3">
                  <c:v>1.8</c:v>
                </c:pt>
                <c:pt idx="4">
                  <c:v>1.8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1523200"/>
        <c:axId val="121463552"/>
      </c:barChart>
      <c:catAx>
        <c:axId val="1215232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21463552"/>
        <c:crosses val="autoZero"/>
        <c:auto val="1"/>
        <c:lblAlgn val="ctr"/>
        <c:lblOffset val="100"/>
        <c:noMultiLvlLbl val="0"/>
      </c:catAx>
      <c:valAx>
        <c:axId val="12146355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15232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/>
            </c:spPr>
          </c:dPt>
          <c:cat>
            <c:strRef>
              <c:f>'17'!$B$9:$B$13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'17'!$D$9:$D$13</c:f>
              <c:numCache>
                <c:formatCode>#,##0</c:formatCode>
                <c:ptCount val="5"/>
                <c:pt idx="0">
                  <c:v>366925.43498109776</c:v>
                </c:pt>
                <c:pt idx="1">
                  <c:v>2506618.4329093308</c:v>
                </c:pt>
                <c:pt idx="2">
                  <c:v>122504.97598</c:v>
                </c:pt>
                <c:pt idx="3">
                  <c:v>135458.12200000003</c:v>
                </c:pt>
                <c:pt idx="4">
                  <c:v>3131506.9658704288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1402880"/>
        <c:axId val="121404416"/>
      </c:barChart>
      <c:catAx>
        <c:axId val="1214028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21404416"/>
        <c:crosses val="autoZero"/>
        <c:auto val="1"/>
        <c:lblAlgn val="ctr"/>
        <c:lblOffset val="100"/>
        <c:noMultiLvlLbl val="0"/>
      </c:catAx>
      <c:valAx>
        <c:axId val="12140441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1402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'7'!$P$29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'7'!$P$30:$P$33</c:f>
              <c:numCache>
                <c:formatCode>#,##0</c:formatCode>
                <c:ptCount val="4"/>
                <c:pt idx="0">
                  <c:v>12699.507763779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'7'!$Q$29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'7'!$Q$30:$Q$33</c:f>
              <c:numCache>
                <c:formatCode>#,##0</c:formatCode>
                <c:ptCount val="4"/>
                <c:pt idx="0">
                  <c:v>3385.8917703600005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'7'!$R$29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'7'!$R$30:$R$33</c:f>
              <c:numCache>
                <c:formatCode>#,##0</c:formatCode>
                <c:ptCount val="4"/>
                <c:pt idx="0">
                  <c:v>6044.7932967800007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'7'!$S$29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'7'!$S$30:$S$33</c:f>
              <c:numCache>
                <c:formatCode>#,##0</c:formatCode>
                <c:ptCount val="4"/>
                <c:pt idx="0">
                  <c:v>10482.456324339999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'7'!$T$29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'7'!$T$30:$T$33</c:f>
              <c:numCache>
                <c:formatCode>#,##0</c:formatCode>
                <c:ptCount val="4"/>
                <c:pt idx="0">
                  <c:v>214.02501364999998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695936"/>
        <c:axId val="110697472"/>
      </c:barChart>
      <c:catAx>
        <c:axId val="110695936"/>
        <c:scaling>
          <c:orientation val="minMax"/>
        </c:scaling>
        <c:delete val="0"/>
        <c:axPos val="b"/>
        <c:majorTickMark val="out"/>
        <c:minorTickMark val="none"/>
        <c:tickLblPos val="nextTo"/>
        <c:crossAx val="110697472"/>
        <c:crosses val="autoZero"/>
        <c:auto val="1"/>
        <c:lblAlgn val="ctr"/>
        <c:lblOffset val="100"/>
        <c:noMultiLvlLbl val="0"/>
      </c:catAx>
      <c:valAx>
        <c:axId val="1106974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</a:t>
                </a:r>
                <a:r>
                  <a:rPr lang="cs-CZ" b="0" baseline="0"/>
                  <a:t> celkem (GWh)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3.5155412647374061E-3"/>
              <c:y val="6.540653613881500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06959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'17'!$B$9:$B$13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'17'!$H$9:$H$13</c:f>
              <c:numCache>
                <c:formatCode>#,##0.0</c:formatCode>
                <c:ptCount val="5"/>
                <c:pt idx="0">
                  <c:v>3.7253072196620578</c:v>
                </c:pt>
                <c:pt idx="1">
                  <c:v>2.0676587301587301</c:v>
                </c:pt>
                <c:pt idx="2">
                  <c:v>1.8259984639016895</c:v>
                </c:pt>
                <c:pt idx="3">
                  <c:v>2.0451228878648231</c:v>
                </c:pt>
                <c:pt idx="4">
                  <c:v>2.0451228878648231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1424512"/>
        <c:axId val="121434496"/>
      </c:barChart>
      <c:catAx>
        <c:axId val="1214245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21434496"/>
        <c:crosses val="autoZero"/>
        <c:auto val="1"/>
        <c:lblAlgn val="ctr"/>
        <c:lblOffset val="100"/>
        <c:noMultiLvlLbl val="0"/>
      </c:catAx>
      <c:valAx>
        <c:axId val="12143449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14245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0280806990813081"/>
                  <c:y val="5.54106839586228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6.2671733208938693E-2"/>
                  <c:y val="0.135344295198394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'17'!$B$9:$B$12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'17'!$F$9:$F$12</c:f>
              <c:numCache>
                <c:formatCode>0.0%</c:formatCode>
                <c:ptCount val="4"/>
                <c:pt idx="0">
                  <c:v>0.11707228776949205</c:v>
                </c:pt>
                <c:pt idx="1">
                  <c:v>0.80052234794640176</c:v>
                </c:pt>
                <c:pt idx="2">
                  <c:v>3.9169839146007711E-2</c:v>
                </c:pt>
                <c:pt idx="3">
                  <c:v>4.323552513809846E-2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'17'!$B$9:$B$13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'17'!$I$9:$I$13</c:f>
              <c:numCache>
                <c:formatCode>#,##0.0</c:formatCode>
                <c:ptCount val="5"/>
                <c:pt idx="0">
                  <c:v>12.7</c:v>
                </c:pt>
                <c:pt idx="1">
                  <c:v>10.183333333333332</c:v>
                </c:pt>
                <c:pt idx="2">
                  <c:v>9.1999999999999993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'17'!$B$9:$B$13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'17'!$J$9:$J$13</c:f>
              <c:numCache>
                <c:formatCode>#,##0.0</c:formatCode>
                <c:ptCount val="5"/>
                <c:pt idx="0">
                  <c:v>-5.4</c:v>
                </c:pt>
                <c:pt idx="1">
                  <c:v>-7.6999999999999993</c:v>
                </c:pt>
                <c:pt idx="2">
                  <c:v>-7.2</c:v>
                </c:pt>
                <c:pt idx="3">
                  <c:v>-7.6</c:v>
                </c:pt>
                <c:pt idx="4">
                  <c:v>-7.6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2008320"/>
        <c:axId val="122009856"/>
      </c:barChart>
      <c:catAx>
        <c:axId val="1220083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22009856"/>
        <c:crosses val="autoZero"/>
        <c:auto val="1"/>
        <c:lblAlgn val="ctr"/>
        <c:lblOffset val="100"/>
        <c:noMultiLvlLbl val="0"/>
      </c:catAx>
      <c:valAx>
        <c:axId val="12200985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20083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Spotřeba zemního plynu podle plynárenských soustav v ČR po jednotlivých čtvrtletích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67990380126251"/>
          <c:y val="0.12862637348283376"/>
          <c:w val="0.74687083397086573"/>
          <c:h val="0.78645182948174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'18'!$D$34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'18'!$E$34:$H$34</c:f>
              <c:numCache>
                <c:formatCode>General</c:formatCode>
                <c:ptCount val="4"/>
                <c:pt idx="0">
                  <c:v>366925.43498109782</c:v>
                </c:pt>
                <c:pt idx="1">
                  <c:v>2506618.4329093304</c:v>
                </c:pt>
                <c:pt idx="2">
                  <c:v>122504.97598000002</c:v>
                </c:pt>
                <c:pt idx="3">
                  <c:v>135458.12200000003</c:v>
                </c:pt>
              </c:numCache>
            </c:numRef>
          </c:val>
        </c:ser>
        <c:ser>
          <c:idx val="1"/>
          <c:order val="1"/>
          <c:tx>
            <c:strRef>
              <c:f>'18'!$D$35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'18'!$E$35:$H$35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'18'!$D$36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'18'!$E$36:$H$36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'18'!$D$37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'18'!$E$37:$H$37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0968320"/>
        <c:axId val="120969856"/>
      </c:barChart>
      <c:catAx>
        <c:axId val="12096832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20969856"/>
        <c:crosses val="autoZero"/>
        <c:auto val="1"/>
        <c:lblAlgn val="ctr"/>
        <c:lblOffset val="100"/>
        <c:noMultiLvlLbl val="0"/>
      </c:catAx>
      <c:valAx>
        <c:axId val="1209698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5451902592893377E-2"/>
              <c:y val="0.3659786408071350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209683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'26'!$B$9:$B$22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'26'!$E$9:$E$22</c:f>
              <c:numCache>
                <c:formatCode>#,##0</c:formatCode>
                <c:ptCount val="14"/>
                <c:pt idx="0">
                  <c:v>458782.95663999999</c:v>
                </c:pt>
                <c:pt idx="1">
                  <c:v>1917431.0032199998</c:v>
                </c:pt>
                <c:pt idx="2">
                  <c:v>342100.69448000001</c:v>
                </c:pt>
                <c:pt idx="3">
                  <c:v>594377.29688000004</c:v>
                </c:pt>
                <c:pt idx="4">
                  <c:v>580154.62922999985</c:v>
                </c:pt>
                <c:pt idx="5">
                  <c:v>1365965.5605000001</c:v>
                </c:pt>
                <c:pt idx="6">
                  <c:v>777526.54608</c:v>
                </c:pt>
                <c:pt idx="7">
                  <c:v>628354.26219000004</c:v>
                </c:pt>
                <c:pt idx="8">
                  <c:v>611156.55500999989</c:v>
                </c:pt>
                <c:pt idx="9">
                  <c:v>1617932.4366599999</c:v>
                </c:pt>
                <c:pt idx="10">
                  <c:v>1584318.4808799999</c:v>
                </c:pt>
                <c:pt idx="11">
                  <c:v>1701071.27599</c:v>
                </c:pt>
                <c:pt idx="12">
                  <c:v>572042.14033800003</c:v>
                </c:pt>
                <c:pt idx="13">
                  <c:v>726597.80351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2316672"/>
        <c:axId val="122318208"/>
      </c:barChart>
      <c:catAx>
        <c:axId val="122316672"/>
        <c:scaling>
          <c:orientation val="maxMin"/>
        </c:scaling>
        <c:delete val="0"/>
        <c:axPos val="l"/>
        <c:majorTickMark val="out"/>
        <c:minorTickMark val="none"/>
        <c:tickLblPos val="nextTo"/>
        <c:crossAx val="122318208"/>
        <c:crosses val="autoZero"/>
        <c:auto val="1"/>
        <c:lblAlgn val="ctr"/>
        <c:lblOffset val="100"/>
        <c:noMultiLvlLbl val="0"/>
      </c:catAx>
      <c:valAx>
        <c:axId val="12231820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23166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'26'!$B$9:$B$22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'26'!$H$9:$H$22</c:f>
              <c:numCache>
                <c:formatCode>#,##0.0</c:formatCode>
                <c:ptCount val="14"/>
                <c:pt idx="0">
                  <c:v>-1.3161290322580645</c:v>
                </c:pt>
                <c:pt idx="1">
                  <c:v>-0.80322580645161301</c:v>
                </c:pt>
                <c:pt idx="2">
                  <c:v>-1.8645161290322581</c:v>
                </c:pt>
                <c:pt idx="3">
                  <c:v>-2.032258064516129</c:v>
                </c:pt>
                <c:pt idx="4">
                  <c:v>-1.5129032258064516</c:v>
                </c:pt>
                <c:pt idx="5">
                  <c:v>-2.0290322580645164</c:v>
                </c:pt>
                <c:pt idx="6">
                  <c:v>-2.351612903225806</c:v>
                </c:pt>
                <c:pt idx="7">
                  <c:v>-2.0774193548387094</c:v>
                </c:pt>
                <c:pt idx="8">
                  <c:v>-0.64516129032258052</c:v>
                </c:pt>
                <c:pt idx="9">
                  <c:v>0.64193548387096744</c:v>
                </c:pt>
                <c:pt idx="10">
                  <c:v>-0.41935483870967738</c:v>
                </c:pt>
                <c:pt idx="11">
                  <c:v>-0.27419354838709675</c:v>
                </c:pt>
                <c:pt idx="12">
                  <c:v>-2.2387096774193544</c:v>
                </c:pt>
                <c:pt idx="13">
                  <c:v>-2.9612903225806453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1735808"/>
        <c:axId val="121737600"/>
      </c:barChart>
      <c:catAx>
        <c:axId val="121735808"/>
        <c:scaling>
          <c:orientation val="maxMin"/>
        </c:scaling>
        <c:delete val="0"/>
        <c:axPos val="l"/>
        <c:majorTickMark val="out"/>
        <c:minorTickMark val="none"/>
        <c:tickLblPos val="low"/>
        <c:crossAx val="121737600"/>
        <c:crosses val="autoZero"/>
        <c:auto val="1"/>
        <c:lblAlgn val="ctr"/>
        <c:lblOffset val="100"/>
        <c:noMultiLvlLbl val="0"/>
      </c:catAx>
      <c:valAx>
        <c:axId val="12173760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17358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'27'!$B$9:$B$22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'27'!$E$9:$E$22</c:f>
              <c:numCache>
                <c:formatCode>#,##0</c:formatCode>
                <c:ptCount val="14"/>
                <c:pt idx="0">
                  <c:v>361724.90443</c:v>
                </c:pt>
                <c:pt idx="1">
                  <c:v>1466593.4391499998</c:v>
                </c:pt>
                <c:pt idx="2">
                  <c:v>275165.84213999996</c:v>
                </c:pt>
                <c:pt idx="3">
                  <c:v>457190.53167999996</c:v>
                </c:pt>
                <c:pt idx="4">
                  <c:v>444294.75841000001</c:v>
                </c:pt>
                <c:pt idx="5">
                  <c:v>1085442.2474800001</c:v>
                </c:pt>
                <c:pt idx="6">
                  <c:v>607174.87458000006</c:v>
                </c:pt>
                <c:pt idx="7">
                  <c:v>507356.32953000005</c:v>
                </c:pt>
                <c:pt idx="8">
                  <c:v>484970.10998999997</c:v>
                </c:pt>
                <c:pt idx="9">
                  <c:v>1214426.76642</c:v>
                </c:pt>
                <c:pt idx="10">
                  <c:v>1264714.0445899998</c:v>
                </c:pt>
                <c:pt idx="11">
                  <c:v>1340618.0803799999</c:v>
                </c:pt>
                <c:pt idx="12">
                  <c:v>439169.94553000003</c:v>
                </c:pt>
                <c:pt idx="13">
                  <c:v>563699.20103999996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0193024"/>
        <c:axId val="120194560"/>
      </c:barChart>
      <c:catAx>
        <c:axId val="120193024"/>
        <c:scaling>
          <c:orientation val="maxMin"/>
        </c:scaling>
        <c:delete val="0"/>
        <c:axPos val="l"/>
        <c:majorTickMark val="out"/>
        <c:minorTickMark val="none"/>
        <c:tickLblPos val="nextTo"/>
        <c:crossAx val="120194560"/>
        <c:crosses val="autoZero"/>
        <c:auto val="1"/>
        <c:lblAlgn val="ctr"/>
        <c:lblOffset val="100"/>
        <c:noMultiLvlLbl val="0"/>
      </c:catAx>
      <c:valAx>
        <c:axId val="12019456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0193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'27'!$B$9:$B$22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'27'!$H$9:$H$22</c:f>
              <c:numCache>
                <c:formatCode>#,##0.0</c:formatCode>
                <c:ptCount val="14"/>
                <c:pt idx="0">
                  <c:v>1.4464285714285714</c:v>
                </c:pt>
                <c:pt idx="1">
                  <c:v>2.6071428571428572</c:v>
                </c:pt>
                <c:pt idx="2">
                  <c:v>0.8</c:v>
                </c:pt>
                <c:pt idx="3">
                  <c:v>1.3178571428571428</c:v>
                </c:pt>
                <c:pt idx="4">
                  <c:v>1.7214285714285718</c:v>
                </c:pt>
                <c:pt idx="5">
                  <c:v>2.4285714285714293</c:v>
                </c:pt>
                <c:pt idx="6">
                  <c:v>1.7642857142857145</c:v>
                </c:pt>
                <c:pt idx="7">
                  <c:v>1.5071428571428573</c:v>
                </c:pt>
                <c:pt idx="8">
                  <c:v>1.8464285714285715</c:v>
                </c:pt>
                <c:pt idx="9">
                  <c:v>3.6928571428571426</c:v>
                </c:pt>
                <c:pt idx="10">
                  <c:v>2.282142857142857</c:v>
                </c:pt>
                <c:pt idx="11">
                  <c:v>2.221428571428572</c:v>
                </c:pt>
                <c:pt idx="12">
                  <c:v>1.4107142857142858</c:v>
                </c:pt>
                <c:pt idx="13">
                  <c:v>1.0821428571428573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0218368"/>
        <c:axId val="120219904"/>
      </c:barChart>
      <c:catAx>
        <c:axId val="120218368"/>
        <c:scaling>
          <c:orientation val="maxMin"/>
        </c:scaling>
        <c:delete val="0"/>
        <c:axPos val="l"/>
        <c:majorTickMark val="out"/>
        <c:minorTickMark val="none"/>
        <c:tickLblPos val="low"/>
        <c:crossAx val="120219904"/>
        <c:crosses val="autoZero"/>
        <c:auto val="1"/>
        <c:lblAlgn val="ctr"/>
        <c:lblOffset val="100"/>
        <c:noMultiLvlLbl val="0"/>
      </c:catAx>
      <c:valAx>
        <c:axId val="12021990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0218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'28'!$B$9:$B$22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'28'!$E$9:$E$22</c:f>
              <c:numCache>
                <c:formatCode>#,##0</c:formatCode>
                <c:ptCount val="14"/>
                <c:pt idx="0">
                  <c:v>309481.87640999997</c:v>
                </c:pt>
                <c:pt idx="1">
                  <c:v>1224847.3307100001</c:v>
                </c:pt>
                <c:pt idx="2">
                  <c:v>238352.74042000002</c:v>
                </c:pt>
                <c:pt idx="3">
                  <c:v>387779.09739999997</c:v>
                </c:pt>
                <c:pt idx="4">
                  <c:v>383880.72545999993</c:v>
                </c:pt>
                <c:pt idx="5">
                  <c:v>991459.08450999996</c:v>
                </c:pt>
                <c:pt idx="6">
                  <c:v>509480.96808999992</c:v>
                </c:pt>
                <c:pt idx="7">
                  <c:v>436238.18152000004</c:v>
                </c:pt>
                <c:pt idx="8">
                  <c:v>416033.64200999989</c:v>
                </c:pt>
                <c:pt idx="9">
                  <c:v>1009090.36716</c:v>
                </c:pt>
                <c:pt idx="10">
                  <c:v>1074250.2284809998</c:v>
                </c:pt>
                <c:pt idx="11">
                  <c:v>1008498.1418300003</c:v>
                </c:pt>
                <c:pt idx="12">
                  <c:v>373195.00774999993</c:v>
                </c:pt>
                <c:pt idx="13">
                  <c:v>473734.06019999995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2603392"/>
        <c:axId val="122604928"/>
      </c:barChart>
      <c:catAx>
        <c:axId val="122603392"/>
        <c:scaling>
          <c:orientation val="maxMin"/>
        </c:scaling>
        <c:delete val="0"/>
        <c:axPos val="l"/>
        <c:majorTickMark val="out"/>
        <c:minorTickMark val="none"/>
        <c:tickLblPos val="nextTo"/>
        <c:crossAx val="122604928"/>
        <c:crosses val="autoZero"/>
        <c:auto val="1"/>
        <c:lblAlgn val="ctr"/>
        <c:lblOffset val="100"/>
        <c:noMultiLvlLbl val="0"/>
      </c:catAx>
      <c:valAx>
        <c:axId val="12260492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2603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'28'!$B$9:$B$22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'28'!$H$9:$H$22</c:f>
              <c:numCache>
                <c:formatCode>#,##0.0</c:formatCode>
                <c:ptCount val="14"/>
                <c:pt idx="0">
                  <c:v>5.467741935483871</c:v>
                </c:pt>
                <c:pt idx="1">
                  <c:v>7.0193548387096776</c:v>
                </c:pt>
                <c:pt idx="2">
                  <c:v>4.4580645161290331</c:v>
                </c:pt>
                <c:pt idx="3">
                  <c:v>5.4064516129032256</c:v>
                </c:pt>
                <c:pt idx="4">
                  <c:v>5.4967741935483874</c:v>
                </c:pt>
                <c:pt idx="5">
                  <c:v>6.3064516129032251</c:v>
                </c:pt>
                <c:pt idx="6">
                  <c:v>5.790322580645161</c:v>
                </c:pt>
                <c:pt idx="7">
                  <c:v>5.8806451612903219</c:v>
                </c:pt>
                <c:pt idx="8">
                  <c:v>5.9838709677419342</c:v>
                </c:pt>
                <c:pt idx="9">
                  <c:v>7.8161290322580639</c:v>
                </c:pt>
                <c:pt idx="10">
                  <c:v>6.6032258064516123</c:v>
                </c:pt>
                <c:pt idx="11">
                  <c:v>6.4580645161290322</c:v>
                </c:pt>
                <c:pt idx="12">
                  <c:v>5.1903225806451614</c:v>
                </c:pt>
                <c:pt idx="13">
                  <c:v>5.2516129032258059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3079296"/>
        <c:axId val="123085184"/>
      </c:barChart>
      <c:catAx>
        <c:axId val="123079296"/>
        <c:scaling>
          <c:orientation val="maxMin"/>
        </c:scaling>
        <c:delete val="0"/>
        <c:axPos val="l"/>
        <c:majorTickMark val="out"/>
        <c:minorTickMark val="none"/>
        <c:tickLblPos val="low"/>
        <c:crossAx val="123085184"/>
        <c:crosses val="autoZero"/>
        <c:auto val="1"/>
        <c:lblAlgn val="ctr"/>
        <c:lblOffset val="100"/>
        <c:noMultiLvlLbl val="0"/>
      </c:catAx>
      <c:valAx>
        <c:axId val="12308518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30792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'8'!$B$49:$B$51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'8'!$C$49:$C$51</c:f>
              <c:numCache>
                <c:formatCode>#,##0</c:formatCode>
                <c:ptCount val="3"/>
                <c:pt idx="0">
                  <c:v>50803.541216034217</c:v>
                </c:pt>
                <c:pt idx="1">
                  <c:v>30142.310814590921</c:v>
                </c:pt>
                <c:pt idx="2">
                  <c:v>41413.501013968329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2892160"/>
        <c:axId val="112893952"/>
      </c:barChart>
      <c:catAx>
        <c:axId val="1128921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2893952"/>
        <c:crosses val="autoZero"/>
        <c:auto val="1"/>
        <c:lblAlgn val="ctr"/>
        <c:lblOffset val="100"/>
        <c:noMultiLvlLbl val="0"/>
      </c:catAx>
      <c:valAx>
        <c:axId val="1128939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2892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'29'!$B$9:$B$22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'29'!$E$9:$E$22</c:f>
              <c:numCache>
                <c:formatCode>#,##0</c:formatCode>
                <c:ptCount val="14"/>
                <c:pt idx="0">
                  <c:v>1129989.7374800001</c:v>
                </c:pt>
                <c:pt idx="1">
                  <c:v>4608871.7730799997</c:v>
                </c:pt>
                <c:pt idx="2">
                  <c:v>855619.27704000007</c:v>
                </c:pt>
                <c:pt idx="3">
                  <c:v>1439346.9259600001</c:v>
                </c:pt>
                <c:pt idx="4">
                  <c:v>1408330.1130999997</c:v>
                </c:pt>
                <c:pt idx="5">
                  <c:v>3442866.89249</c:v>
                </c:pt>
                <c:pt idx="6">
                  <c:v>1894182.3887499999</c:v>
                </c:pt>
                <c:pt idx="7">
                  <c:v>1571948.77324</c:v>
                </c:pt>
                <c:pt idx="8">
                  <c:v>1512160.3070100001</c:v>
                </c:pt>
                <c:pt idx="9">
                  <c:v>3841449.5702399998</c:v>
                </c:pt>
                <c:pt idx="10">
                  <c:v>3923282.7539509991</c:v>
                </c:pt>
                <c:pt idx="11">
                  <c:v>4050187.4981999998</c:v>
                </c:pt>
                <c:pt idx="12">
                  <c:v>1384407.0936179999</c:v>
                </c:pt>
                <c:pt idx="13">
                  <c:v>1764031.0647499997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3138048"/>
        <c:axId val="123139584"/>
      </c:barChart>
      <c:catAx>
        <c:axId val="123138048"/>
        <c:scaling>
          <c:orientation val="maxMin"/>
        </c:scaling>
        <c:delete val="0"/>
        <c:axPos val="l"/>
        <c:majorTickMark val="out"/>
        <c:minorTickMark val="none"/>
        <c:tickLblPos val="nextTo"/>
        <c:crossAx val="123139584"/>
        <c:crosses val="autoZero"/>
        <c:auto val="1"/>
        <c:lblAlgn val="ctr"/>
        <c:lblOffset val="100"/>
        <c:noMultiLvlLbl val="0"/>
      </c:catAx>
      <c:valAx>
        <c:axId val="12313958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3138048"/>
        <c:crosses val="autoZero"/>
        <c:crossBetween val="between"/>
        <c:majorUnit val="10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'29'!$B$9:$B$22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'29'!$H$9:$H$22</c:f>
              <c:numCache>
                <c:formatCode>#,##0.0</c:formatCode>
                <c:ptCount val="14"/>
                <c:pt idx="0">
                  <c:v>1.8660138248847928</c:v>
                </c:pt>
                <c:pt idx="1">
                  <c:v>2.941090629800307</c:v>
                </c:pt>
                <c:pt idx="2">
                  <c:v>1.1311827956989251</c:v>
                </c:pt>
                <c:pt idx="3">
                  <c:v>1.5640168970814132</c:v>
                </c:pt>
                <c:pt idx="4">
                  <c:v>1.9017665130568358</c:v>
                </c:pt>
                <c:pt idx="5">
                  <c:v>2.235330261136713</c:v>
                </c:pt>
                <c:pt idx="6">
                  <c:v>1.7343317972350232</c:v>
                </c:pt>
                <c:pt idx="7">
                  <c:v>1.7701228878648232</c:v>
                </c:pt>
                <c:pt idx="8">
                  <c:v>2.3950460829493085</c:v>
                </c:pt>
                <c:pt idx="9">
                  <c:v>4.0503072196620584</c:v>
                </c:pt>
                <c:pt idx="10">
                  <c:v>2.8220046082949306</c:v>
                </c:pt>
                <c:pt idx="11">
                  <c:v>2.8017665130568354</c:v>
                </c:pt>
                <c:pt idx="12">
                  <c:v>1.4541090629800308</c:v>
                </c:pt>
                <c:pt idx="13">
                  <c:v>1.1241551459293393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2659584"/>
        <c:axId val="122661120"/>
      </c:barChart>
      <c:catAx>
        <c:axId val="122659584"/>
        <c:scaling>
          <c:orientation val="maxMin"/>
        </c:scaling>
        <c:delete val="0"/>
        <c:axPos val="l"/>
        <c:majorTickMark val="out"/>
        <c:minorTickMark val="none"/>
        <c:tickLblPos val="low"/>
        <c:crossAx val="122661120"/>
        <c:crosses val="autoZero"/>
        <c:auto val="1"/>
        <c:lblAlgn val="ctr"/>
        <c:lblOffset val="100"/>
        <c:noMultiLvlLbl val="0"/>
      </c:catAx>
      <c:valAx>
        <c:axId val="12266112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2659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'8'!$E$49:$E$51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'8'!$F$49:$F$51</c:f>
              <c:numCache>
                <c:formatCode>#,##0</c:formatCode>
                <c:ptCount val="3"/>
                <c:pt idx="0">
                  <c:v>44215.345653734461</c:v>
                </c:pt>
                <c:pt idx="1">
                  <c:v>26956.583467319397</c:v>
                </c:pt>
                <c:pt idx="2">
                  <c:v>35837.250563466587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2984448"/>
        <c:axId val="112985984"/>
      </c:barChart>
      <c:catAx>
        <c:axId val="112984448"/>
        <c:scaling>
          <c:orientation val="minMax"/>
        </c:scaling>
        <c:delete val="0"/>
        <c:axPos val="b"/>
        <c:majorTickMark val="out"/>
        <c:minorTickMark val="none"/>
        <c:tickLblPos val="nextTo"/>
        <c:crossAx val="112985984"/>
        <c:crosses val="autoZero"/>
        <c:auto val="1"/>
        <c:lblAlgn val="ctr"/>
        <c:lblOffset val="100"/>
        <c:noMultiLvlLbl val="0"/>
      </c:catAx>
      <c:valAx>
        <c:axId val="112985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29844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'8'!$H$49:$H$51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'8'!$I$49:$I$51</c:f>
              <c:numCache>
                <c:formatCode>#,##0</c:formatCode>
                <c:ptCount val="3"/>
                <c:pt idx="0">
                  <c:v>32765.146850513269</c:v>
                </c:pt>
                <c:pt idx="1">
                  <c:v>18938.413159926735</c:v>
                </c:pt>
                <c:pt idx="2">
                  <c:v>27233.718178902127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3013888"/>
        <c:axId val="113015424"/>
      </c:barChart>
      <c:catAx>
        <c:axId val="113013888"/>
        <c:scaling>
          <c:orientation val="minMax"/>
        </c:scaling>
        <c:delete val="0"/>
        <c:axPos val="b"/>
        <c:majorTickMark val="out"/>
        <c:minorTickMark val="none"/>
        <c:tickLblPos val="nextTo"/>
        <c:crossAx val="113015424"/>
        <c:crosses val="autoZero"/>
        <c:auto val="1"/>
        <c:lblAlgn val="ctr"/>
        <c:lblOffset val="100"/>
        <c:noMultiLvlLbl val="0"/>
      </c:catAx>
      <c:valAx>
        <c:axId val="1130154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30138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'9'!$B$45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'9'!$C$44:$D$44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'9'!$C$45:$D$45</c:f>
              <c:numCache>
                <c:formatCode>#,##0</c:formatCode>
                <c:ptCount val="2"/>
                <c:pt idx="0">
                  <c:v>1283818.7262119513</c:v>
                </c:pt>
                <c:pt idx="1">
                  <c:v>1083503.9350849465</c:v>
                </c:pt>
              </c:numCache>
            </c:numRef>
          </c:val>
        </c:ser>
        <c:ser>
          <c:idx val="1"/>
          <c:order val="1"/>
          <c:tx>
            <c:strRef>
              <c:f>'9'!$B$46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'9'!$C$44:$D$44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'9'!$C$46:$D$46</c:f>
              <c:numCache>
                <c:formatCode>#,##0</c:formatCode>
                <c:ptCount val="2"/>
                <c:pt idx="0">
                  <c:v>1003443.0091380242</c:v>
                </c:pt>
                <c:pt idx="1">
                  <c:v>1157334.0110231026</c:v>
                </c:pt>
              </c:numCache>
            </c:numRef>
          </c:val>
        </c:ser>
        <c:ser>
          <c:idx val="2"/>
          <c:order val="2"/>
          <c:tx>
            <c:strRef>
              <c:f>'9'!$B$47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'9'!$C$44:$D$44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'9'!$C$47:$D$47</c:f>
              <c:numCache>
                <c:formatCode>#,##0</c:formatCode>
                <c:ptCount val="2"/>
                <c:pt idx="0">
                  <c:v>844245.2305204533</c:v>
                </c:pt>
                <c:pt idx="1">
                  <c:v>1097091.8213276942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3078656"/>
        <c:axId val="113080576"/>
      </c:barChart>
      <c:catAx>
        <c:axId val="11307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3080576"/>
        <c:crosses val="autoZero"/>
        <c:auto val="1"/>
        <c:lblAlgn val="ctr"/>
        <c:lblOffset val="100"/>
        <c:noMultiLvlLbl val="0"/>
      </c:catAx>
      <c:valAx>
        <c:axId val="1130805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3078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'9'!$H$45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'9'!$I$45:$J$45</c:f>
              <c:numCache>
                <c:formatCode>0.0%</c:formatCode>
                <c:ptCount val="2"/>
                <c:pt idx="0">
                  <c:v>0.40996834437987684</c:v>
                </c:pt>
                <c:pt idx="1">
                  <c:v>0.32460357484313201</c:v>
                </c:pt>
              </c:numCache>
            </c:numRef>
          </c:val>
        </c:ser>
        <c:ser>
          <c:idx val="1"/>
          <c:order val="1"/>
          <c:tx>
            <c:strRef>
              <c:f>'9'!$H$46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'9'!$I$46:$J$46</c:f>
              <c:numCache>
                <c:formatCode>0.0%</c:formatCode>
                <c:ptCount val="2"/>
                <c:pt idx="0">
                  <c:v>0.32043454479722305</c:v>
                </c:pt>
                <c:pt idx="1">
                  <c:v>0.34672209772471851</c:v>
                </c:pt>
              </c:numCache>
            </c:numRef>
          </c:val>
        </c:ser>
        <c:ser>
          <c:idx val="2"/>
          <c:order val="2"/>
          <c:tx>
            <c:strRef>
              <c:f>'9'!$H$47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'9'!$I$47:$J$47</c:f>
              <c:numCache>
                <c:formatCode>0.0%</c:formatCode>
                <c:ptCount val="2"/>
                <c:pt idx="0">
                  <c:v>0.26959711082289994</c:v>
                </c:pt>
                <c:pt idx="1">
                  <c:v>0.32867432743214958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3403392"/>
        <c:axId val="113405312"/>
      </c:barChart>
      <c:catAx>
        <c:axId val="113403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3405312"/>
        <c:crosses val="autoZero"/>
        <c:auto val="1"/>
        <c:lblAlgn val="ctr"/>
        <c:lblOffset val="100"/>
        <c:noMultiLvlLbl val="0"/>
      </c:catAx>
      <c:valAx>
        <c:axId val="11340531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3403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'10'!$B$45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'10'!$C$44:$D$44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'10'!$C$45:$D$45</c:f>
              <c:numCache>
                <c:formatCode>#,##0</c:formatCode>
                <c:ptCount val="2"/>
                <c:pt idx="0">
                  <c:v>154094.52315426135</c:v>
                </c:pt>
                <c:pt idx="1">
                  <c:v>129057.15639930651</c:v>
                </c:pt>
              </c:numCache>
            </c:numRef>
          </c:val>
        </c:ser>
        <c:ser>
          <c:idx val="1"/>
          <c:order val="1"/>
          <c:tx>
            <c:strRef>
              <c:f>'10'!$B$46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'10'!$C$44:$D$44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'10'!$C$46:$D$46</c:f>
              <c:numCache>
                <c:formatCode>#,##0</c:formatCode>
                <c:ptCount val="2"/>
                <c:pt idx="0">
                  <c:v>116113.14782683644</c:v>
                </c:pt>
                <c:pt idx="1">
                  <c:v>144544.99434998215</c:v>
                </c:pt>
              </c:numCache>
            </c:numRef>
          </c:val>
        </c:ser>
        <c:ser>
          <c:idx val="2"/>
          <c:order val="2"/>
          <c:tx>
            <c:strRef>
              <c:f>'10'!$B$47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'10'!$C$44:$D$44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'10'!$C$47:$D$47</c:f>
              <c:numCache>
                <c:formatCode>#,##0</c:formatCode>
                <c:ptCount val="2"/>
                <c:pt idx="0">
                  <c:v>96717.76400000001</c:v>
                </c:pt>
                <c:pt idx="1">
                  <c:v>136531.77798622692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7352448"/>
        <c:axId val="107354368"/>
      </c:barChart>
      <c:catAx>
        <c:axId val="10735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7354368"/>
        <c:crosses val="autoZero"/>
        <c:auto val="1"/>
        <c:lblAlgn val="ctr"/>
        <c:lblOffset val="100"/>
        <c:noMultiLvlLbl val="0"/>
      </c:catAx>
      <c:valAx>
        <c:axId val="1073543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7352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microsoft.com/office/2007/relationships/hdphoto" Target="../media/hdphoto5.wdp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2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microsoft.com/office/2007/relationships/hdphoto" Target="../media/hdphoto6.wdp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image" Target="../media/image13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microsoft.com/office/2007/relationships/hdphoto" Target="../media/hdphoto7.wdp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4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microsoft.com/office/2007/relationships/hdphoto" Target="../media/hdphoto4.wdp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image" Target="../media/image15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14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chart" Target="../charts/chart19.xml"/><Relationship Id="rId7" Type="http://schemas.openxmlformats.org/officeDocument/2006/relationships/image" Target="../media/image3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chart" Target="../charts/chart20.xml"/><Relationship Id="rId9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chart" Target="../charts/chart23.xml"/><Relationship Id="rId7" Type="http://schemas.openxmlformats.org/officeDocument/2006/relationships/image" Target="../media/image3.png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chart" Target="../charts/chart24.xml"/><Relationship Id="rId9" Type="http://schemas.openxmlformats.org/officeDocument/2006/relationships/image" Target="../media/image9.png"/></Relationships>
</file>

<file path=xl/drawings/_rels/drawing16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chart" Target="../charts/chart27.xml"/><Relationship Id="rId7" Type="http://schemas.openxmlformats.org/officeDocument/2006/relationships/image" Target="../media/image3.png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chart" Target="../charts/chart28.xml"/><Relationship Id="rId9" Type="http://schemas.openxmlformats.org/officeDocument/2006/relationships/image" Target="../media/image9.png"/></Relationships>
</file>

<file path=xl/drawings/_rels/drawing17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chart" Target="../charts/chart31.xml"/><Relationship Id="rId7" Type="http://schemas.openxmlformats.org/officeDocument/2006/relationships/image" Target="../media/image3.png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chart" Target="../charts/chart32.xml"/><Relationship Id="rId9" Type="http://schemas.openxmlformats.org/officeDocument/2006/relationships/image" Target="../media/image9.png"/></Relationships>
</file>

<file path=xl/drawings/_rels/drawing18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3.png"/><Relationship Id="rId1" Type="http://schemas.openxmlformats.org/officeDocument/2006/relationships/chart" Target="../charts/chart33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4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7" Type="http://schemas.openxmlformats.org/officeDocument/2006/relationships/image" Target="../media/image9.png"/><Relationship Id="rId2" Type="http://schemas.microsoft.com/office/2007/relationships/hdphoto" Target="../media/hdphoto8.wdp"/><Relationship Id="rId1" Type="http://schemas.openxmlformats.org/officeDocument/2006/relationships/image" Target="../media/image16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9.wd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7" Type="http://schemas.openxmlformats.org/officeDocument/2006/relationships/image" Target="../media/image9.png"/><Relationship Id="rId2" Type="http://schemas.microsoft.com/office/2007/relationships/hdphoto" Target="../media/hdphoto10.wdp"/><Relationship Id="rId1" Type="http://schemas.openxmlformats.org/officeDocument/2006/relationships/image" Target="../media/image18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1.wdp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7" Type="http://schemas.openxmlformats.org/officeDocument/2006/relationships/image" Target="../media/image9.png"/><Relationship Id="rId2" Type="http://schemas.microsoft.com/office/2007/relationships/hdphoto" Target="../media/hdphoto12.wdp"/><Relationship Id="rId1" Type="http://schemas.openxmlformats.org/officeDocument/2006/relationships/image" Target="../media/image20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3.wdp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7" Type="http://schemas.openxmlformats.org/officeDocument/2006/relationships/image" Target="../media/image9.png"/><Relationship Id="rId2" Type="http://schemas.microsoft.com/office/2007/relationships/hdphoto" Target="../media/hdphoto14.wdp"/><Relationship Id="rId1" Type="http://schemas.openxmlformats.org/officeDocument/2006/relationships/image" Target="../media/image22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5.wdp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7" Type="http://schemas.openxmlformats.org/officeDocument/2006/relationships/image" Target="../media/image9.png"/><Relationship Id="rId2" Type="http://schemas.microsoft.com/office/2007/relationships/hdphoto" Target="../media/hdphoto16.wdp"/><Relationship Id="rId1" Type="http://schemas.openxmlformats.org/officeDocument/2006/relationships/image" Target="../media/image24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7.wdp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7" Type="http://schemas.openxmlformats.org/officeDocument/2006/relationships/image" Target="../media/image9.png"/><Relationship Id="rId2" Type="http://schemas.microsoft.com/office/2007/relationships/hdphoto" Target="../media/hdphoto18.wdp"/><Relationship Id="rId1" Type="http://schemas.openxmlformats.org/officeDocument/2006/relationships/image" Target="../media/image26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9.wdp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7" Type="http://schemas.openxmlformats.org/officeDocument/2006/relationships/image" Target="../media/image9.png"/><Relationship Id="rId2" Type="http://schemas.microsoft.com/office/2007/relationships/hdphoto" Target="../media/hdphoto20.wdp"/><Relationship Id="rId1" Type="http://schemas.openxmlformats.org/officeDocument/2006/relationships/image" Target="../media/image28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21.wdp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chart" Target="../charts/chart34.xml"/><Relationship Id="rId7" Type="http://schemas.openxmlformats.org/officeDocument/2006/relationships/image" Target="../media/image9.png"/><Relationship Id="rId2" Type="http://schemas.microsoft.com/office/2007/relationships/hdphoto" Target="../media/hdphoto22.wdp"/><Relationship Id="rId1" Type="http://schemas.openxmlformats.org/officeDocument/2006/relationships/image" Target="../media/image30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openxmlformats.org/officeDocument/2006/relationships/chart" Target="../charts/chart3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1.png"/><Relationship Id="rId7" Type="http://schemas.openxmlformats.org/officeDocument/2006/relationships/image" Target="../media/image9.png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22.wdp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1.png"/><Relationship Id="rId7" Type="http://schemas.openxmlformats.org/officeDocument/2006/relationships/image" Target="../media/image9.png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22.wdp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1.png"/><Relationship Id="rId7" Type="http://schemas.openxmlformats.org/officeDocument/2006/relationships/image" Target="../media/image9.png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22.wd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microsoft.com/office/2007/relationships/hdphoto" Target="../media/hdphoto2.wdp"/><Relationship Id="rId1" Type="http://schemas.openxmlformats.org/officeDocument/2006/relationships/image" Target="../media/image3.png"/><Relationship Id="rId4" Type="http://schemas.microsoft.com/office/2007/relationships/hdphoto" Target="../media/hdphoto3.wdp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png"/><Relationship Id="rId2" Type="http://schemas.microsoft.com/office/2007/relationships/hdphoto" Target="../media/hdphoto2.wdp"/><Relationship Id="rId1" Type="http://schemas.openxmlformats.org/officeDocument/2006/relationships/image" Target="../media/image3.png"/><Relationship Id="rId4" Type="http://schemas.microsoft.com/office/2007/relationships/hdphoto" Target="../media/hdphoto22.wdp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png"/><Relationship Id="rId2" Type="http://schemas.microsoft.com/office/2007/relationships/hdphoto" Target="../media/hdphoto2.wdp"/><Relationship Id="rId1" Type="http://schemas.openxmlformats.org/officeDocument/2006/relationships/image" Target="../media/image9.png"/><Relationship Id="rId4" Type="http://schemas.microsoft.com/office/2007/relationships/hdphoto" Target="../media/hdphoto22.wdp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2" Type="http://schemas.openxmlformats.org/officeDocument/2006/relationships/image" Target="../media/image33.png"/><Relationship Id="rId1" Type="http://schemas.openxmlformats.org/officeDocument/2006/relationships/image" Target="../media/image32.png"/><Relationship Id="rId5" Type="http://schemas.openxmlformats.org/officeDocument/2006/relationships/image" Target="../media/image36.png"/><Relationship Id="rId4" Type="http://schemas.openxmlformats.org/officeDocument/2006/relationships/image" Target="../media/image35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microsoft.com/office/2007/relationships/hdphoto" Target="../media/hdphoto2.wdp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9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image" Target="../media/image9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image" Target="../media/image10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7" Type="http://schemas.openxmlformats.org/officeDocument/2006/relationships/image" Target="../media/image3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microsoft.com/office/2007/relationships/hdphoto" Target="../media/hdphoto2.wdp"/><Relationship Id="rId5" Type="http://schemas.openxmlformats.org/officeDocument/2006/relationships/image" Target="../media/image9.png"/><Relationship Id="rId4" Type="http://schemas.microsoft.com/office/2007/relationships/hdphoto" Target="../media/hdphoto4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180976</xdr:colOff>
      <xdr:row>9</xdr:row>
      <xdr:rowOff>201566</xdr:rowOff>
    </xdr:from>
    <xdr:to>
      <xdr:col>9</xdr:col>
      <xdr:colOff>323851</xdr:colOff>
      <xdr:row>15</xdr:row>
      <xdr:rowOff>69683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16" b="99312" l="790" r="990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4316366"/>
          <a:ext cx="4552950" cy="2611317"/>
        </a:xfrm>
        <a:prstGeom prst="rect">
          <a:avLst/>
        </a:prstGeom>
        <a:noFill/>
        <a:effectLst>
          <a:glow rad="25400">
            <a:srgbClr val="00B0F0"/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200025</xdr:colOff>
      <xdr:row>0</xdr:row>
      <xdr:rowOff>265419</xdr:rowOff>
    </xdr:from>
    <xdr:to>
      <xdr:col>10</xdr:col>
      <xdr:colOff>114300</xdr:colOff>
      <xdr:row>1</xdr:row>
      <xdr:rowOff>276225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265419"/>
          <a:ext cx="838200" cy="468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0</xdr:row>
      <xdr:rowOff>214443</xdr:rowOff>
    </xdr:from>
    <xdr:to>
      <xdr:col>0</xdr:col>
      <xdr:colOff>518025</xdr:colOff>
      <xdr:row>1</xdr:row>
      <xdr:rowOff>304800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" y="214443"/>
          <a:ext cx="289425" cy="5475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54</xdr:row>
      <xdr:rowOff>47624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66675</xdr:rowOff>
    </xdr:from>
    <xdr:to>
      <xdr:col>10</xdr:col>
      <xdr:colOff>228600</xdr:colOff>
      <xdr:row>54</xdr:row>
      <xdr:rowOff>66674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482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343025"/>
          <a:ext cx="143419" cy="271332"/>
        </a:xfrm>
        <a:prstGeom prst="rect">
          <a:avLst/>
        </a:prstGeom>
      </xdr:spPr>
    </xdr:pic>
    <xdr:clientData/>
  </xdr:oneCellAnchor>
  <xdr:twoCellAnchor editAs="oneCell">
    <xdr:from>
      <xdr:col>0</xdr:col>
      <xdr:colOff>342900</xdr:colOff>
      <xdr:row>3</xdr:row>
      <xdr:rowOff>142875</xdr:rowOff>
    </xdr:from>
    <xdr:to>
      <xdr:col>3</xdr:col>
      <xdr:colOff>191044</xdr:colOff>
      <xdr:row>6</xdr:row>
      <xdr:rowOff>238125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2900" y="733425"/>
          <a:ext cx="1324519" cy="8858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54</xdr:row>
      <xdr:rowOff>47624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66675</xdr:rowOff>
    </xdr:from>
    <xdr:to>
      <xdr:col>10</xdr:col>
      <xdr:colOff>228600</xdr:colOff>
      <xdr:row>54</xdr:row>
      <xdr:rowOff>66674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482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343025"/>
          <a:ext cx="143419" cy="271332"/>
        </a:xfrm>
        <a:prstGeom prst="rect">
          <a:avLst/>
        </a:prstGeom>
      </xdr:spPr>
    </xdr:pic>
    <xdr:clientData/>
  </xdr:oneCellAnchor>
  <xdr:twoCellAnchor editAs="oneCell">
    <xdr:from>
      <xdr:col>0</xdr:col>
      <xdr:colOff>314325</xdr:colOff>
      <xdr:row>4</xdr:row>
      <xdr:rowOff>19050</xdr:rowOff>
    </xdr:from>
    <xdr:to>
      <xdr:col>3</xdr:col>
      <xdr:colOff>119742</xdr:colOff>
      <xdr:row>6</xdr:row>
      <xdr:rowOff>247650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tx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4325" y="685800"/>
          <a:ext cx="1281792" cy="8572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54</xdr:row>
      <xdr:rowOff>47624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66675</xdr:rowOff>
    </xdr:from>
    <xdr:to>
      <xdr:col>10</xdr:col>
      <xdr:colOff>228600</xdr:colOff>
      <xdr:row>54</xdr:row>
      <xdr:rowOff>66674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482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343025"/>
          <a:ext cx="143419" cy="271332"/>
        </a:xfrm>
        <a:prstGeom prst="rect">
          <a:avLst/>
        </a:prstGeom>
      </xdr:spPr>
    </xdr:pic>
    <xdr:clientData/>
  </xdr:oneCellAnchor>
  <xdr:twoCellAnchor editAs="oneCell">
    <xdr:from>
      <xdr:col>0</xdr:col>
      <xdr:colOff>400050</xdr:colOff>
      <xdr:row>4</xdr:row>
      <xdr:rowOff>57150</xdr:rowOff>
    </xdr:from>
    <xdr:to>
      <xdr:col>3</xdr:col>
      <xdr:colOff>134070</xdr:colOff>
      <xdr:row>6</xdr:row>
      <xdr:rowOff>238000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23900"/>
          <a:ext cx="1210395" cy="8095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52</xdr:row>
      <xdr:rowOff>152400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66676</xdr:rowOff>
    </xdr:from>
    <xdr:to>
      <xdr:col>10</xdr:col>
      <xdr:colOff>228600</xdr:colOff>
      <xdr:row>52</xdr:row>
      <xdr:rowOff>161926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482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343025"/>
          <a:ext cx="143419" cy="271332"/>
        </a:xfrm>
        <a:prstGeom prst="rect">
          <a:avLst/>
        </a:prstGeom>
      </xdr:spPr>
    </xdr:pic>
    <xdr:clientData/>
  </xdr:oneCellAnchor>
  <xdr:twoCellAnchor editAs="oneCell">
    <xdr:from>
      <xdr:col>0</xdr:col>
      <xdr:colOff>361950</xdr:colOff>
      <xdr:row>4</xdr:row>
      <xdr:rowOff>9525</xdr:rowOff>
    </xdr:from>
    <xdr:to>
      <xdr:col>3</xdr:col>
      <xdr:colOff>152400</xdr:colOff>
      <xdr:row>6</xdr:row>
      <xdr:rowOff>228114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biLevel thresh="25000"/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1950" y="676275"/>
          <a:ext cx="1266825" cy="84723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19052</xdr:rowOff>
    </xdr:from>
    <xdr:to>
      <xdr:col>6</xdr:col>
      <xdr:colOff>114300</xdr:colOff>
      <xdr:row>31</xdr:row>
      <xdr:rowOff>28575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20</xdr:row>
      <xdr:rowOff>38102</xdr:rowOff>
    </xdr:from>
    <xdr:to>
      <xdr:col>11</xdr:col>
      <xdr:colOff>419100</xdr:colOff>
      <xdr:row>31</xdr:row>
      <xdr:rowOff>38100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333372</xdr:colOff>
      <xdr:row>37</xdr:row>
      <xdr:rowOff>19050</xdr:rowOff>
    </xdr:from>
    <xdr:to>
      <xdr:col>5</xdr:col>
      <xdr:colOff>142874</xdr:colOff>
      <xdr:row>50</xdr:row>
      <xdr:rowOff>133350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133349</xdr:colOff>
      <xdr:row>37</xdr:row>
      <xdr:rowOff>161925</xdr:rowOff>
    </xdr:from>
    <xdr:to>
      <xdr:col>11</xdr:col>
      <xdr:colOff>371474</xdr:colOff>
      <xdr:row>48</xdr:row>
      <xdr:rowOff>161923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47627</xdr:colOff>
      <xdr:row>49</xdr:row>
      <xdr:rowOff>142876</xdr:rowOff>
    </xdr:from>
    <xdr:to>
      <xdr:col>10</xdr:col>
      <xdr:colOff>152400</xdr:colOff>
      <xdr:row>50</xdr:row>
      <xdr:rowOff>142876</xdr:rowOff>
    </xdr:to>
    <xdr:sp macro="" textlink="">
      <xdr:nvSpPr>
        <xdr:cNvPr id="3" name="Obdélník 2"/>
        <xdr:cNvSpPr/>
      </xdr:nvSpPr>
      <xdr:spPr>
        <a:xfrm>
          <a:off x="4962527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49</xdr:row>
      <xdr:rowOff>142876</xdr:rowOff>
    </xdr:from>
    <xdr:to>
      <xdr:col>8</xdr:col>
      <xdr:colOff>400050</xdr:colOff>
      <xdr:row>50</xdr:row>
      <xdr:rowOff>142876</xdr:rowOff>
    </xdr:to>
    <xdr:sp macro="" textlink="">
      <xdr:nvSpPr>
        <xdr:cNvPr id="15" name="Obdélník 14"/>
        <xdr:cNvSpPr/>
      </xdr:nvSpPr>
      <xdr:spPr>
        <a:xfrm>
          <a:off x="4314827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  <xdr:twoCellAnchor editAs="oneCell">
    <xdr:from>
      <xdr:col>1</xdr:col>
      <xdr:colOff>104775</xdr:colOff>
      <xdr:row>3</xdr:row>
      <xdr:rowOff>66675</xdr:rowOff>
    </xdr:from>
    <xdr:to>
      <xdr:col>2</xdr:col>
      <xdr:colOff>352426</xdr:colOff>
      <xdr:row>6</xdr:row>
      <xdr:rowOff>91732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9075" y="762000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00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171450</xdr:rowOff>
    </xdr:from>
    <xdr:to>
      <xdr:col>4</xdr:col>
      <xdr:colOff>324394</xdr:colOff>
      <xdr:row>6</xdr:row>
      <xdr:rowOff>147507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352550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104775</xdr:colOff>
      <xdr:row>4</xdr:row>
      <xdr:rowOff>266700</xdr:rowOff>
    </xdr:from>
    <xdr:ext cx="200025" cy="304482"/>
    <xdr:pic>
      <xdr:nvPicPr>
        <xdr:cNvPr id="19" name="Obrázek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6205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647700</xdr:colOff>
      <xdr:row>16</xdr:row>
      <xdr:rowOff>171450</xdr:rowOff>
    </xdr:from>
    <xdr:to>
      <xdr:col>3</xdr:col>
      <xdr:colOff>114844</xdr:colOff>
      <xdr:row>18</xdr:row>
      <xdr:rowOff>23682</xdr:rowOff>
    </xdr:to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7850" y="3467100"/>
          <a:ext cx="143419" cy="271332"/>
        </a:xfrm>
        <a:prstGeom prst="rect">
          <a:avLst/>
        </a:prstGeom>
      </xdr:spPr>
    </xdr:pic>
    <xdr:clientData/>
  </xdr:twoCellAnchor>
  <xdr:oneCellAnchor>
    <xdr:from>
      <xdr:col>8</xdr:col>
      <xdr:colOff>361950</xdr:colOff>
      <xdr:row>16</xdr:row>
      <xdr:rowOff>133350</xdr:rowOff>
    </xdr:from>
    <xdr:ext cx="200025" cy="304482"/>
    <xdr:pic>
      <xdr:nvPicPr>
        <xdr:cNvPr id="22" name="Obrázek 2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4290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381000</xdr:colOff>
      <xdr:row>33</xdr:row>
      <xdr:rowOff>123825</xdr:rowOff>
    </xdr:from>
    <xdr:ext cx="200025" cy="304482"/>
    <xdr:pic>
      <xdr:nvPicPr>
        <xdr:cNvPr id="23" name="Obrázek 2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6960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19052</xdr:rowOff>
    </xdr:from>
    <xdr:to>
      <xdr:col>6</xdr:col>
      <xdr:colOff>114300</xdr:colOff>
      <xdr:row>31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20</xdr:row>
      <xdr:rowOff>38102</xdr:rowOff>
    </xdr:from>
    <xdr:to>
      <xdr:col>11</xdr:col>
      <xdr:colOff>419100</xdr:colOff>
      <xdr:row>31</xdr:row>
      <xdr:rowOff>38100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333372</xdr:colOff>
      <xdr:row>37</xdr:row>
      <xdr:rowOff>19050</xdr:rowOff>
    </xdr:from>
    <xdr:to>
      <xdr:col>5</xdr:col>
      <xdr:colOff>142874</xdr:colOff>
      <xdr:row>50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133349</xdr:colOff>
      <xdr:row>37</xdr:row>
      <xdr:rowOff>161925</xdr:rowOff>
    </xdr:from>
    <xdr:to>
      <xdr:col>11</xdr:col>
      <xdr:colOff>371474</xdr:colOff>
      <xdr:row>48</xdr:row>
      <xdr:rowOff>161923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47627</xdr:colOff>
      <xdr:row>49</xdr:row>
      <xdr:rowOff>142876</xdr:rowOff>
    </xdr:from>
    <xdr:to>
      <xdr:col>10</xdr:col>
      <xdr:colOff>152400</xdr:colOff>
      <xdr:row>50</xdr:row>
      <xdr:rowOff>142876</xdr:rowOff>
    </xdr:to>
    <xdr:sp macro="" textlink="">
      <xdr:nvSpPr>
        <xdr:cNvPr id="6" name="Obdélník 5"/>
        <xdr:cNvSpPr/>
      </xdr:nvSpPr>
      <xdr:spPr>
        <a:xfrm>
          <a:off x="4876802" y="976312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49</xdr:row>
      <xdr:rowOff>142876</xdr:rowOff>
    </xdr:from>
    <xdr:to>
      <xdr:col>8</xdr:col>
      <xdr:colOff>400050</xdr:colOff>
      <xdr:row>50</xdr:row>
      <xdr:rowOff>142876</xdr:rowOff>
    </xdr:to>
    <xdr:sp macro="" textlink="">
      <xdr:nvSpPr>
        <xdr:cNvPr id="7" name="Obdélník 6"/>
        <xdr:cNvSpPr/>
      </xdr:nvSpPr>
      <xdr:spPr>
        <a:xfrm>
          <a:off x="4229102" y="976312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  <xdr:twoCellAnchor editAs="oneCell">
    <xdr:from>
      <xdr:col>1</xdr:col>
      <xdr:colOff>95250</xdr:colOff>
      <xdr:row>3</xdr:row>
      <xdr:rowOff>76200</xdr:rowOff>
    </xdr:from>
    <xdr:to>
      <xdr:col>2</xdr:col>
      <xdr:colOff>342901</xdr:colOff>
      <xdr:row>6</xdr:row>
      <xdr:rowOff>101257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762000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00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171450</xdr:rowOff>
    </xdr:from>
    <xdr:to>
      <xdr:col>4</xdr:col>
      <xdr:colOff>324394</xdr:colOff>
      <xdr:row>6</xdr:row>
      <xdr:rowOff>147507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38112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104775</xdr:colOff>
      <xdr:row>4</xdr:row>
      <xdr:rowOff>266700</xdr:rowOff>
    </xdr:from>
    <xdr:ext cx="200025" cy="304482"/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6205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647700</xdr:colOff>
      <xdr:row>16</xdr:row>
      <xdr:rowOff>171450</xdr:rowOff>
    </xdr:from>
    <xdr:to>
      <xdr:col>3</xdr:col>
      <xdr:colOff>114844</xdr:colOff>
      <xdr:row>18</xdr:row>
      <xdr:rowOff>23682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7850" y="3467100"/>
          <a:ext cx="143419" cy="271332"/>
        </a:xfrm>
        <a:prstGeom prst="rect">
          <a:avLst/>
        </a:prstGeom>
      </xdr:spPr>
    </xdr:pic>
    <xdr:clientData/>
  </xdr:twoCellAnchor>
  <xdr:oneCellAnchor>
    <xdr:from>
      <xdr:col>8</xdr:col>
      <xdr:colOff>361950</xdr:colOff>
      <xdr:row>16</xdr:row>
      <xdr:rowOff>133350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4290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381000</xdr:colOff>
      <xdr:row>33</xdr:row>
      <xdr:rowOff>123825</xdr:rowOff>
    </xdr:from>
    <xdr:ext cx="200025" cy="304482"/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6960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19052</xdr:rowOff>
    </xdr:from>
    <xdr:to>
      <xdr:col>6</xdr:col>
      <xdr:colOff>114300</xdr:colOff>
      <xdr:row>31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20</xdr:row>
      <xdr:rowOff>38102</xdr:rowOff>
    </xdr:from>
    <xdr:to>
      <xdr:col>11</xdr:col>
      <xdr:colOff>419100</xdr:colOff>
      <xdr:row>31</xdr:row>
      <xdr:rowOff>38100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333372</xdr:colOff>
      <xdr:row>37</xdr:row>
      <xdr:rowOff>19050</xdr:rowOff>
    </xdr:from>
    <xdr:to>
      <xdr:col>5</xdr:col>
      <xdr:colOff>142874</xdr:colOff>
      <xdr:row>50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133349</xdr:colOff>
      <xdr:row>37</xdr:row>
      <xdr:rowOff>161925</xdr:rowOff>
    </xdr:from>
    <xdr:to>
      <xdr:col>11</xdr:col>
      <xdr:colOff>371474</xdr:colOff>
      <xdr:row>48</xdr:row>
      <xdr:rowOff>161923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47627</xdr:colOff>
      <xdr:row>49</xdr:row>
      <xdr:rowOff>142876</xdr:rowOff>
    </xdr:from>
    <xdr:to>
      <xdr:col>10</xdr:col>
      <xdr:colOff>152400</xdr:colOff>
      <xdr:row>50</xdr:row>
      <xdr:rowOff>142876</xdr:rowOff>
    </xdr:to>
    <xdr:sp macro="" textlink="">
      <xdr:nvSpPr>
        <xdr:cNvPr id="6" name="Obdélník 5"/>
        <xdr:cNvSpPr/>
      </xdr:nvSpPr>
      <xdr:spPr>
        <a:xfrm>
          <a:off x="4876802" y="976312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49</xdr:row>
      <xdr:rowOff>142876</xdr:rowOff>
    </xdr:from>
    <xdr:to>
      <xdr:col>8</xdr:col>
      <xdr:colOff>400050</xdr:colOff>
      <xdr:row>50</xdr:row>
      <xdr:rowOff>142876</xdr:rowOff>
    </xdr:to>
    <xdr:sp macro="" textlink="">
      <xdr:nvSpPr>
        <xdr:cNvPr id="7" name="Obdélník 6"/>
        <xdr:cNvSpPr/>
      </xdr:nvSpPr>
      <xdr:spPr>
        <a:xfrm>
          <a:off x="4229102" y="976312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  <xdr:twoCellAnchor editAs="oneCell">
    <xdr:from>
      <xdr:col>1</xdr:col>
      <xdr:colOff>95250</xdr:colOff>
      <xdr:row>3</xdr:row>
      <xdr:rowOff>66675</xdr:rowOff>
    </xdr:from>
    <xdr:to>
      <xdr:col>2</xdr:col>
      <xdr:colOff>342901</xdr:colOff>
      <xdr:row>6</xdr:row>
      <xdr:rowOff>91732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752475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00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171450</xdr:rowOff>
    </xdr:from>
    <xdr:to>
      <xdr:col>4</xdr:col>
      <xdr:colOff>324394</xdr:colOff>
      <xdr:row>6</xdr:row>
      <xdr:rowOff>147507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38112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104775</xdr:colOff>
      <xdr:row>4</xdr:row>
      <xdr:rowOff>266700</xdr:rowOff>
    </xdr:from>
    <xdr:ext cx="200025" cy="304482"/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6205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647700</xdr:colOff>
      <xdr:row>16</xdr:row>
      <xdr:rowOff>171450</xdr:rowOff>
    </xdr:from>
    <xdr:to>
      <xdr:col>3</xdr:col>
      <xdr:colOff>114844</xdr:colOff>
      <xdr:row>18</xdr:row>
      <xdr:rowOff>23682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7850" y="3467100"/>
          <a:ext cx="143419" cy="271332"/>
        </a:xfrm>
        <a:prstGeom prst="rect">
          <a:avLst/>
        </a:prstGeom>
      </xdr:spPr>
    </xdr:pic>
    <xdr:clientData/>
  </xdr:twoCellAnchor>
  <xdr:oneCellAnchor>
    <xdr:from>
      <xdr:col>8</xdr:col>
      <xdr:colOff>361950</xdr:colOff>
      <xdr:row>16</xdr:row>
      <xdr:rowOff>133350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4290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381000</xdr:colOff>
      <xdr:row>33</xdr:row>
      <xdr:rowOff>123825</xdr:rowOff>
    </xdr:from>
    <xdr:ext cx="200025" cy="304482"/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6960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19052</xdr:rowOff>
    </xdr:from>
    <xdr:to>
      <xdr:col>6</xdr:col>
      <xdr:colOff>114300</xdr:colOff>
      <xdr:row>31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20</xdr:row>
      <xdr:rowOff>38102</xdr:rowOff>
    </xdr:from>
    <xdr:to>
      <xdr:col>11</xdr:col>
      <xdr:colOff>419100</xdr:colOff>
      <xdr:row>31</xdr:row>
      <xdr:rowOff>38100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333372</xdr:colOff>
      <xdr:row>37</xdr:row>
      <xdr:rowOff>19050</xdr:rowOff>
    </xdr:from>
    <xdr:to>
      <xdr:col>5</xdr:col>
      <xdr:colOff>142874</xdr:colOff>
      <xdr:row>50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133349</xdr:colOff>
      <xdr:row>37</xdr:row>
      <xdr:rowOff>161925</xdr:rowOff>
    </xdr:from>
    <xdr:to>
      <xdr:col>11</xdr:col>
      <xdr:colOff>371474</xdr:colOff>
      <xdr:row>48</xdr:row>
      <xdr:rowOff>161923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47627</xdr:colOff>
      <xdr:row>49</xdr:row>
      <xdr:rowOff>142876</xdr:rowOff>
    </xdr:from>
    <xdr:to>
      <xdr:col>10</xdr:col>
      <xdr:colOff>152400</xdr:colOff>
      <xdr:row>50</xdr:row>
      <xdr:rowOff>142876</xdr:rowOff>
    </xdr:to>
    <xdr:sp macro="" textlink="">
      <xdr:nvSpPr>
        <xdr:cNvPr id="6" name="Obdélník 5"/>
        <xdr:cNvSpPr/>
      </xdr:nvSpPr>
      <xdr:spPr>
        <a:xfrm>
          <a:off x="4876802" y="976312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49</xdr:row>
      <xdr:rowOff>142876</xdr:rowOff>
    </xdr:from>
    <xdr:to>
      <xdr:col>8</xdr:col>
      <xdr:colOff>400050</xdr:colOff>
      <xdr:row>50</xdr:row>
      <xdr:rowOff>142876</xdr:rowOff>
    </xdr:to>
    <xdr:sp macro="" textlink="">
      <xdr:nvSpPr>
        <xdr:cNvPr id="7" name="Obdélník 6"/>
        <xdr:cNvSpPr/>
      </xdr:nvSpPr>
      <xdr:spPr>
        <a:xfrm>
          <a:off x="4229102" y="976312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  <xdr:twoCellAnchor editAs="oneCell">
    <xdr:from>
      <xdr:col>1</xdr:col>
      <xdr:colOff>95250</xdr:colOff>
      <xdr:row>3</xdr:row>
      <xdr:rowOff>66675</xdr:rowOff>
    </xdr:from>
    <xdr:to>
      <xdr:col>2</xdr:col>
      <xdr:colOff>342901</xdr:colOff>
      <xdr:row>6</xdr:row>
      <xdr:rowOff>91732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752475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00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171450</xdr:rowOff>
    </xdr:from>
    <xdr:to>
      <xdr:col>4</xdr:col>
      <xdr:colOff>324394</xdr:colOff>
      <xdr:row>6</xdr:row>
      <xdr:rowOff>147507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38112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104775</xdr:colOff>
      <xdr:row>4</xdr:row>
      <xdr:rowOff>266700</xdr:rowOff>
    </xdr:from>
    <xdr:ext cx="200025" cy="304482"/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6205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647700</xdr:colOff>
      <xdr:row>16</xdr:row>
      <xdr:rowOff>171450</xdr:rowOff>
    </xdr:from>
    <xdr:to>
      <xdr:col>3</xdr:col>
      <xdr:colOff>114844</xdr:colOff>
      <xdr:row>18</xdr:row>
      <xdr:rowOff>23682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7850" y="3467100"/>
          <a:ext cx="143419" cy="271332"/>
        </a:xfrm>
        <a:prstGeom prst="rect">
          <a:avLst/>
        </a:prstGeom>
      </xdr:spPr>
    </xdr:pic>
    <xdr:clientData/>
  </xdr:twoCellAnchor>
  <xdr:oneCellAnchor>
    <xdr:from>
      <xdr:col>8</xdr:col>
      <xdr:colOff>361950</xdr:colOff>
      <xdr:row>16</xdr:row>
      <xdr:rowOff>133350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4290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381000</xdr:colOff>
      <xdr:row>33</xdr:row>
      <xdr:rowOff>123825</xdr:rowOff>
    </xdr:from>
    <xdr:ext cx="200025" cy="304482"/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6960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26</xdr:row>
      <xdr:rowOff>80962</xdr:rowOff>
    </xdr:from>
    <xdr:to>
      <xdr:col>11</xdr:col>
      <xdr:colOff>0</xdr:colOff>
      <xdr:row>46</xdr:row>
      <xdr:rowOff>76200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209550</xdr:colOff>
      <xdr:row>4</xdr:row>
      <xdr:rowOff>142875</xdr:rowOff>
    </xdr:from>
    <xdr:to>
      <xdr:col>3</xdr:col>
      <xdr:colOff>352969</xdr:colOff>
      <xdr:row>4</xdr:row>
      <xdr:rowOff>414207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05025" y="1019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209550</xdr:colOff>
      <xdr:row>4</xdr:row>
      <xdr:rowOff>123825</xdr:rowOff>
    </xdr:from>
    <xdr:to>
      <xdr:col>8</xdr:col>
      <xdr:colOff>352969</xdr:colOff>
      <xdr:row>4</xdr:row>
      <xdr:rowOff>414207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57775" y="1000125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2</xdr:row>
      <xdr:rowOff>95250</xdr:rowOff>
    </xdr:from>
    <xdr:to>
      <xdr:col>2</xdr:col>
      <xdr:colOff>323851</xdr:colOff>
      <xdr:row>4</xdr:row>
      <xdr:rowOff>520357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5275" y="504825"/>
          <a:ext cx="1333501" cy="89183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</xdr:row>
      <xdr:rowOff>1</xdr:rowOff>
    </xdr:from>
    <xdr:to>
      <xdr:col>3</xdr:col>
      <xdr:colOff>165011</xdr:colOff>
      <xdr:row>6</xdr:row>
      <xdr:rowOff>266701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33451"/>
          <a:ext cx="1079411" cy="8953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35</xdr:row>
      <xdr:rowOff>0</xdr:rowOff>
    </xdr:from>
    <xdr:to>
      <xdr:col>3</xdr:col>
      <xdr:colOff>174500</xdr:colOff>
      <xdr:row>37</xdr:row>
      <xdr:rowOff>295275</xdr:rowOff>
    </xdr:to>
    <xdr:pic>
      <xdr:nvPicPr>
        <xdr:cNvPr id="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743575"/>
          <a:ext cx="1307975" cy="9239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05125" y="1465792"/>
          <a:ext cx="143419" cy="288265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73600" y="1479550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oneCellAnchor>
    <xdr:from>
      <xdr:col>4</xdr:col>
      <xdr:colOff>219075</xdr:colOff>
      <xdr:row>37</xdr:row>
      <xdr:rowOff>47625</xdr:rowOff>
    </xdr:from>
    <xdr:ext cx="143419" cy="271332"/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oneCellAnchor>
  <xdr:oneCellAnchor>
    <xdr:from>
      <xdr:col>5</xdr:col>
      <xdr:colOff>238125</xdr:colOff>
      <xdr:row>37</xdr:row>
      <xdr:rowOff>31750</xdr:rowOff>
    </xdr:from>
    <xdr:ext cx="143419" cy="290382"/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38100</xdr:rowOff>
    </xdr:from>
    <xdr:to>
      <xdr:col>3</xdr:col>
      <xdr:colOff>628650</xdr:colOff>
      <xdr:row>24</xdr:row>
      <xdr:rowOff>276225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42975"/>
          <a:ext cx="5762625" cy="7286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123825</xdr:rowOff>
    </xdr:from>
    <xdr:to>
      <xdr:col>2</xdr:col>
      <xdr:colOff>552449</xdr:colOff>
      <xdr:row>6</xdr:row>
      <xdr:rowOff>101762</xdr:rowOff>
    </xdr:to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933450"/>
          <a:ext cx="800099" cy="60658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35</xdr:row>
      <xdr:rowOff>66675</xdr:rowOff>
    </xdr:from>
    <xdr:to>
      <xdr:col>3</xdr:col>
      <xdr:colOff>57150</xdr:colOff>
      <xdr:row>37</xdr:row>
      <xdr:rowOff>215572</xdr:rowOff>
    </xdr:to>
    <xdr:pic>
      <xdr:nvPicPr>
        <xdr:cNvPr id="1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657850"/>
          <a:ext cx="1009650" cy="77754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4</xdr:row>
      <xdr:rowOff>152400</xdr:rowOff>
    </xdr:from>
    <xdr:to>
      <xdr:col>3</xdr:col>
      <xdr:colOff>57150</xdr:colOff>
      <xdr:row>6</xdr:row>
      <xdr:rowOff>142209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962025"/>
          <a:ext cx="828675" cy="618459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35</xdr:row>
      <xdr:rowOff>0</xdr:rowOff>
    </xdr:from>
    <xdr:to>
      <xdr:col>3</xdr:col>
      <xdr:colOff>76199</xdr:colOff>
      <xdr:row>37</xdr:row>
      <xdr:rowOff>304913</xdr:rowOff>
    </xdr:to>
    <xdr:pic>
      <xdr:nvPicPr>
        <xdr:cNvPr id="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778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591175"/>
          <a:ext cx="1019174" cy="933563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83370</xdr:colOff>
      <xdr:row>4</xdr:row>
      <xdr:rowOff>19050</xdr:rowOff>
    </xdr:from>
    <xdr:to>
      <xdr:col>2</xdr:col>
      <xdr:colOff>522925</xdr:colOff>
      <xdr:row>7</xdr:row>
      <xdr:rowOff>28575</xdr:rowOff>
    </xdr:to>
    <xdr:pic>
      <xdr:nvPicPr>
        <xdr:cNvPr id="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020" y="828675"/>
          <a:ext cx="696730" cy="95250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35</xdr:row>
      <xdr:rowOff>123825</xdr:rowOff>
    </xdr:from>
    <xdr:to>
      <xdr:col>3</xdr:col>
      <xdr:colOff>19050</xdr:colOff>
      <xdr:row>37</xdr:row>
      <xdr:rowOff>144313</xdr:rowOff>
    </xdr:to>
    <xdr:pic>
      <xdr:nvPicPr>
        <xdr:cNvPr id="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715000"/>
          <a:ext cx="1000125" cy="64913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36</xdr:row>
      <xdr:rowOff>38100</xdr:rowOff>
    </xdr:from>
    <xdr:to>
      <xdr:col>2</xdr:col>
      <xdr:colOff>371475</xdr:colOff>
      <xdr:row>37</xdr:row>
      <xdr:rowOff>40141</xdr:rowOff>
    </xdr:to>
    <xdr:pic>
      <xdr:nvPicPr>
        <xdr:cNvPr id="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452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5943600"/>
          <a:ext cx="428625" cy="316366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619125</xdr:colOff>
      <xdr:row>4</xdr:row>
      <xdr:rowOff>19050</xdr:rowOff>
    </xdr:from>
    <xdr:to>
      <xdr:col>2</xdr:col>
      <xdr:colOff>504825</xdr:colOff>
      <xdr:row>7</xdr:row>
      <xdr:rowOff>55472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828675"/>
          <a:ext cx="771525" cy="979397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4</xdr:row>
      <xdr:rowOff>57149</xdr:rowOff>
    </xdr:from>
    <xdr:to>
      <xdr:col>3</xdr:col>
      <xdr:colOff>123826</xdr:colOff>
      <xdr:row>6</xdr:row>
      <xdr:rowOff>314324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866774"/>
          <a:ext cx="1143000" cy="8858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34</xdr:row>
      <xdr:rowOff>114300</xdr:rowOff>
    </xdr:from>
    <xdr:to>
      <xdr:col>3</xdr:col>
      <xdr:colOff>142875</xdr:colOff>
      <xdr:row>37</xdr:row>
      <xdr:rowOff>249865</xdr:rowOff>
    </xdr:to>
    <xdr:pic>
      <xdr:nvPicPr>
        <xdr:cNvPr id="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5543550"/>
          <a:ext cx="1076325" cy="92614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4</xdr:row>
      <xdr:rowOff>9525</xdr:rowOff>
    </xdr:from>
    <xdr:to>
      <xdr:col>3</xdr:col>
      <xdr:colOff>8290</xdr:colOff>
      <xdr:row>6</xdr:row>
      <xdr:rowOff>298449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2155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42975"/>
          <a:ext cx="979840" cy="917574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35</xdr:row>
      <xdr:rowOff>28575</xdr:rowOff>
    </xdr:from>
    <xdr:to>
      <xdr:col>3</xdr:col>
      <xdr:colOff>3499</xdr:colOff>
      <xdr:row>37</xdr:row>
      <xdr:rowOff>168903</xdr:rowOff>
    </xdr:to>
    <xdr:pic>
      <xdr:nvPicPr>
        <xdr:cNvPr id="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703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72150"/>
          <a:ext cx="898849" cy="76897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85724</xdr:colOff>
      <xdr:row>3</xdr:row>
      <xdr:rowOff>45884</xdr:rowOff>
    </xdr:from>
    <xdr:to>
      <xdr:col>2</xdr:col>
      <xdr:colOff>485773</xdr:colOff>
      <xdr:row>6</xdr:row>
      <xdr:rowOff>128693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0024" y="807884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200026</xdr:colOff>
      <xdr:row>32</xdr:row>
      <xdr:rowOff>19050</xdr:rowOff>
    </xdr:from>
    <xdr:to>
      <xdr:col>5</xdr:col>
      <xdr:colOff>85726</xdr:colOff>
      <xdr:row>50</xdr:row>
      <xdr:rowOff>85725</xdr:rowOff>
    </xdr:to>
    <xdr:graphicFrame macro="">
      <xdr:nvGraphicFramePr>
        <xdr:cNvPr id="16" name="Graf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38101</xdr:colOff>
      <xdr:row>32</xdr:row>
      <xdr:rowOff>38101</xdr:rowOff>
    </xdr:from>
    <xdr:to>
      <xdr:col>11</xdr:col>
      <xdr:colOff>419101</xdr:colOff>
      <xdr:row>50</xdr:row>
      <xdr:rowOff>114300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47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180975</xdr:rowOff>
    </xdr:from>
    <xdr:to>
      <xdr:col>4</xdr:col>
      <xdr:colOff>324394</xdr:colOff>
      <xdr:row>6</xdr:row>
      <xdr:rowOff>157032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43827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4</xdr:row>
      <xdr:rowOff>266700</xdr:rowOff>
    </xdr:from>
    <xdr:ext cx="200025" cy="304482"/>
    <xdr:pic>
      <xdr:nvPicPr>
        <xdr:cNvPr id="19" name="Obrázek 1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096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361950</xdr:colOff>
      <xdr:row>28</xdr:row>
      <xdr:rowOff>142875</xdr:rowOff>
    </xdr:from>
    <xdr:ext cx="200025" cy="304482"/>
    <xdr:pic>
      <xdr:nvPicPr>
        <xdr:cNvPr id="21" name="Obrázek 2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57531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609600</xdr:colOff>
      <xdr:row>28</xdr:row>
      <xdr:rowOff>171450</xdr:rowOff>
    </xdr:from>
    <xdr:to>
      <xdr:col>3</xdr:col>
      <xdr:colOff>76744</xdr:colOff>
      <xdr:row>30</xdr:row>
      <xdr:rowOff>42732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09750" y="5781675"/>
          <a:ext cx="143419" cy="29038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190501</xdr:colOff>
      <xdr:row>32</xdr:row>
      <xdr:rowOff>19050</xdr:rowOff>
    </xdr:from>
    <xdr:to>
      <xdr:col>5</xdr:col>
      <xdr:colOff>76201</xdr:colOff>
      <xdr:row>50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38101</xdr:colOff>
      <xdr:row>32</xdr:row>
      <xdr:rowOff>38101</xdr:rowOff>
    </xdr:from>
    <xdr:to>
      <xdr:col>11</xdr:col>
      <xdr:colOff>419101</xdr:colOff>
      <xdr:row>50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85725</xdr:colOff>
      <xdr:row>3</xdr:row>
      <xdr:rowOff>38100</xdr:rowOff>
    </xdr:from>
    <xdr:to>
      <xdr:col>2</xdr:col>
      <xdr:colOff>485774</xdr:colOff>
      <xdr:row>6</xdr:row>
      <xdr:rowOff>120909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0025" y="800100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47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180975</xdr:rowOff>
    </xdr:from>
    <xdr:to>
      <xdr:col>4</xdr:col>
      <xdr:colOff>324394</xdr:colOff>
      <xdr:row>6</xdr:row>
      <xdr:rowOff>157032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43827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4</xdr:row>
      <xdr:rowOff>266700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096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390525</xdr:colOff>
      <xdr:row>28</xdr:row>
      <xdr:rowOff>142875</xdr:rowOff>
    </xdr:from>
    <xdr:ext cx="200025" cy="304482"/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57531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619125</xdr:colOff>
      <xdr:row>28</xdr:row>
      <xdr:rowOff>180975</xdr:rowOff>
    </xdr:from>
    <xdr:to>
      <xdr:col>3</xdr:col>
      <xdr:colOff>86269</xdr:colOff>
      <xdr:row>30</xdr:row>
      <xdr:rowOff>52257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19275" y="5791200"/>
          <a:ext cx="143419" cy="29038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219076</xdr:colOff>
      <xdr:row>32</xdr:row>
      <xdr:rowOff>19050</xdr:rowOff>
    </xdr:from>
    <xdr:to>
      <xdr:col>5</xdr:col>
      <xdr:colOff>104776</xdr:colOff>
      <xdr:row>50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38101</xdr:colOff>
      <xdr:row>32</xdr:row>
      <xdr:rowOff>38101</xdr:rowOff>
    </xdr:from>
    <xdr:to>
      <xdr:col>11</xdr:col>
      <xdr:colOff>419101</xdr:colOff>
      <xdr:row>50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85725</xdr:colOff>
      <xdr:row>3</xdr:row>
      <xdr:rowOff>47625</xdr:rowOff>
    </xdr:from>
    <xdr:to>
      <xdr:col>2</xdr:col>
      <xdr:colOff>485774</xdr:colOff>
      <xdr:row>6</xdr:row>
      <xdr:rowOff>130434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0025" y="809625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47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180975</xdr:rowOff>
    </xdr:from>
    <xdr:to>
      <xdr:col>4</xdr:col>
      <xdr:colOff>324394</xdr:colOff>
      <xdr:row>6</xdr:row>
      <xdr:rowOff>157032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43827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4</xdr:row>
      <xdr:rowOff>266700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096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342900</xdr:colOff>
      <xdr:row>28</xdr:row>
      <xdr:rowOff>133350</xdr:rowOff>
    </xdr:from>
    <xdr:ext cx="200025" cy="304482"/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57435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590550</xdr:colOff>
      <xdr:row>28</xdr:row>
      <xdr:rowOff>161925</xdr:rowOff>
    </xdr:from>
    <xdr:to>
      <xdr:col>3</xdr:col>
      <xdr:colOff>57694</xdr:colOff>
      <xdr:row>30</xdr:row>
      <xdr:rowOff>33207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790700" y="5772150"/>
          <a:ext cx="143419" cy="290382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190501</xdr:colOff>
      <xdr:row>32</xdr:row>
      <xdr:rowOff>19050</xdr:rowOff>
    </xdr:from>
    <xdr:to>
      <xdr:col>5</xdr:col>
      <xdr:colOff>76201</xdr:colOff>
      <xdr:row>50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38101</xdr:colOff>
      <xdr:row>32</xdr:row>
      <xdr:rowOff>38101</xdr:rowOff>
    </xdr:from>
    <xdr:to>
      <xdr:col>11</xdr:col>
      <xdr:colOff>419101</xdr:colOff>
      <xdr:row>50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76200</xdr:colOff>
      <xdr:row>3</xdr:row>
      <xdr:rowOff>47625</xdr:rowOff>
    </xdr:from>
    <xdr:to>
      <xdr:col>2</xdr:col>
      <xdr:colOff>476249</xdr:colOff>
      <xdr:row>6</xdr:row>
      <xdr:rowOff>130434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0" y="809625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47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180975</xdr:rowOff>
    </xdr:from>
    <xdr:to>
      <xdr:col>4</xdr:col>
      <xdr:colOff>324394</xdr:colOff>
      <xdr:row>6</xdr:row>
      <xdr:rowOff>157032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43827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4</xdr:row>
      <xdr:rowOff>266700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096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333375</xdr:colOff>
      <xdr:row>28</xdr:row>
      <xdr:rowOff>133350</xdr:rowOff>
    </xdr:from>
    <xdr:ext cx="200025" cy="304482"/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57435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571500</xdr:colOff>
      <xdr:row>28</xdr:row>
      <xdr:rowOff>171450</xdr:rowOff>
    </xdr:from>
    <xdr:to>
      <xdr:col>3</xdr:col>
      <xdr:colOff>38644</xdr:colOff>
      <xdr:row>30</xdr:row>
      <xdr:rowOff>42732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771650" y="5781675"/>
          <a:ext cx="143419" cy="2903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466725</xdr:colOff>
      <xdr:row>4</xdr:row>
      <xdr:rowOff>66675</xdr:rowOff>
    </xdr:from>
    <xdr:to>
      <xdr:col>5</xdr:col>
      <xdr:colOff>57694</xdr:colOff>
      <xdr:row>4</xdr:row>
      <xdr:rowOff>338007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00400" y="9144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476250</xdr:colOff>
      <xdr:row>4</xdr:row>
      <xdr:rowOff>76200</xdr:rowOff>
    </xdr:from>
    <xdr:to>
      <xdr:col>9</xdr:col>
      <xdr:colOff>67219</xdr:colOff>
      <xdr:row>4</xdr:row>
      <xdr:rowOff>347532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19725" y="92392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419101</xdr:colOff>
      <xdr:row>3</xdr:row>
      <xdr:rowOff>179903</xdr:rowOff>
    </xdr:from>
    <xdr:to>
      <xdr:col>2</xdr:col>
      <xdr:colOff>285751</xdr:colOff>
      <xdr:row>5</xdr:row>
      <xdr:rowOff>96717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516" b="99312" l="790" r="990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770453"/>
          <a:ext cx="1200150" cy="688339"/>
        </a:xfrm>
        <a:prstGeom prst="rect">
          <a:avLst/>
        </a:prstGeom>
        <a:noFill/>
        <a:effectLst>
          <a:glow rad="25400">
            <a:srgbClr val="00B0F0"/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3</xdr:row>
      <xdr:rowOff>200025</xdr:rowOff>
    </xdr:from>
    <xdr:to>
      <xdr:col>9</xdr:col>
      <xdr:colOff>286294</xdr:colOff>
      <xdr:row>4</xdr:row>
      <xdr:rowOff>252282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72025" y="8667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</xdr:row>
      <xdr:rowOff>171450</xdr:rowOff>
    </xdr:from>
    <xdr:to>
      <xdr:col>2</xdr:col>
      <xdr:colOff>504824</xdr:colOff>
      <xdr:row>4</xdr:row>
      <xdr:rowOff>606684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590550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161925</xdr:colOff>
      <xdr:row>3</xdr:row>
      <xdr:rowOff>161925</xdr:rowOff>
    </xdr:from>
    <xdr:to>
      <xdr:col>9</xdr:col>
      <xdr:colOff>305344</xdr:colOff>
      <xdr:row>4</xdr:row>
      <xdr:rowOff>233232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91075" y="828675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</xdr:row>
      <xdr:rowOff>152400</xdr:rowOff>
    </xdr:from>
    <xdr:to>
      <xdr:col>2</xdr:col>
      <xdr:colOff>495299</xdr:colOff>
      <xdr:row>4</xdr:row>
      <xdr:rowOff>587634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100" y="571500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133351</xdr:colOff>
      <xdr:row>23</xdr:row>
      <xdr:rowOff>9525</xdr:rowOff>
    </xdr:from>
    <xdr:to>
      <xdr:col>10</xdr:col>
      <xdr:colOff>214</xdr:colOff>
      <xdr:row>24</xdr:row>
      <xdr:rowOff>158749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6" y="4314825"/>
          <a:ext cx="181188" cy="311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76201</xdr:colOff>
      <xdr:row>22</xdr:row>
      <xdr:rowOff>38999</xdr:rowOff>
    </xdr:from>
    <xdr:to>
      <xdr:col>14</xdr:col>
      <xdr:colOff>285751</xdr:colOff>
      <xdr:row>24</xdr:row>
      <xdr:rowOff>134211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1" y="4182374"/>
          <a:ext cx="209550" cy="41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87704</xdr:colOff>
      <xdr:row>21</xdr:row>
      <xdr:rowOff>126999</xdr:rowOff>
    </xdr:from>
    <xdr:to>
      <xdr:col>5</xdr:col>
      <xdr:colOff>293502</xdr:colOff>
      <xdr:row>24</xdr:row>
      <xdr:rowOff>155574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329" y="4108449"/>
          <a:ext cx="205798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20</xdr:row>
      <xdr:rowOff>158750</xdr:rowOff>
    </xdr:from>
    <xdr:to>
      <xdr:col>0</xdr:col>
      <xdr:colOff>292100</xdr:colOff>
      <xdr:row>24</xdr:row>
      <xdr:rowOff>147637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49700"/>
          <a:ext cx="190500" cy="665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4</xdr:row>
      <xdr:rowOff>95250</xdr:rowOff>
    </xdr:from>
    <xdr:to>
      <xdr:col>18</xdr:col>
      <xdr:colOff>253334</xdr:colOff>
      <xdr:row>21</xdr:row>
      <xdr:rowOff>22130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025" y="838200"/>
          <a:ext cx="5584159" cy="3165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292344</xdr:colOff>
      <xdr:row>38</xdr:row>
      <xdr:rowOff>163915</xdr:rowOff>
    </xdr:from>
    <xdr:to>
      <xdr:col>9</xdr:col>
      <xdr:colOff>293077</xdr:colOff>
      <xdr:row>43</xdr:row>
      <xdr:rowOff>190500</xdr:rowOff>
    </xdr:to>
    <xdr:cxnSp macro="">
      <xdr:nvCxnSpPr>
        <xdr:cNvPr id="7" name="Přímá spojnice se šipkou 6"/>
        <xdr:cNvCxnSpPr/>
      </xdr:nvCxnSpPr>
      <xdr:spPr>
        <a:xfrm>
          <a:off x="3121269" y="7269565"/>
          <a:ext cx="733" cy="979085"/>
        </a:xfrm>
        <a:prstGeom prst="straightConnector1">
          <a:avLst/>
        </a:prstGeom>
        <a:ln w="53975"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313764</xdr:colOff>
      <xdr:row>30</xdr:row>
      <xdr:rowOff>100853</xdr:rowOff>
    </xdr:from>
    <xdr:to>
      <xdr:col>15</xdr:col>
      <xdr:colOff>61633</xdr:colOff>
      <xdr:row>30</xdr:row>
      <xdr:rowOff>100853</xdr:rowOff>
    </xdr:to>
    <xdr:cxnSp macro="">
      <xdr:nvCxnSpPr>
        <xdr:cNvPr id="8" name="Přímá spojnice se šipkou 7"/>
        <xdr:cNvCxnSpPr/>
      </xdr:nvCxnSpPr>
      <xdr:spPr>
        <a:xfrm flipH="1">
          <a:off x="3771339" y="5682503"/>
          <a:ext cx="1005169" cy="0"/>
        </a:xfrm>
        <a:prstGeom prst="straightConnector1">
          <a:avLst/>
        </a:prstGeom>
        <a:ln w="53975">
          <a:solidFill>
            <a:srgbClr val="00B0F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268941</xdr:colOff>
      <xdr:row>30</xdr:row>
      <xdr:rowOff>100853</xdr:rowOff>
    </xdr:from>
    <xdr:to>
      <xdr:col>8</xdr:col>
      <xdr:colOff>0</xdr:colOff>
      <xdr:row>30</xdr:row>
      <xdr:rowOff>100853</xdr:rowOff>
    </xdr:to>
    <xdr:cxnSp macro="">
      <xdr:nvCxnSpPr>
        <xdr:cNvPr id="9" name="Přímá spojnice se šipkou 8"/>
        <xdr:cNvCxnSpPr/>
      </xdr:nvCxnSpPr>
      <xdr:spPr>
        <a:xfrm flipH="1">
          <a:off x="1526241" y="5682503"/>
          <a:ext cx="988359" cy="0"/>
        </a:xfrm>
        <a:prstGeom prst="straightConnector1">
          <a:avLst/>
        </a:prstGeom>
        <a:ln w="53975">
          <a:solidFill>
            <a:srgbClr val="00B0F0"/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72838</xdr:colOff>
      <xdr:row>30</xdr:row>
      <xdr:rowOff>190500</xdr:rowOff>
    </xdr:from>
    <xdr:to>
      <xdr:col>10</xdr:col>
      <xdr:colOff>74993</xdr:colOff>
      <xdr:row>35</xdr:row>
      <xdr:rowOff>861</xdr:rowOff>
    </xdr:to>
    <xdr:cxnSp macro="">
      <xdr:nvCxnSpPr>
        <xdr:cNvPr id="10" name="Přímá spojnice se šipkou 9"/>
        <xdr:cNvCxnSpPr/>
      </xdr:nvCxnSpPr>
      <xdr:spPr>
        <a:xfrm>
          <a:off x="3216088" y="5772150"/>
          <a:ext cx="2155" cy="762861"/>
        </a:xfrm>
        <a:prstGeom prst="straightConnector1">
          <a:avLst/>
        </a:prstGeom>
        <a:ln w="53975"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235324</xdr:colOff>
      <xdr:row>31</xdr:row>
      <xdr:rowOff>5603</xdr:rowOff>
    </xdr:from>
    <xdr:to>
      <xdr:col>9</xdr:col>
      <xdr:colOff>235324</xdr:colOff>
      <xdr:row>34</xdr:row>
      <xdr:rowOff>173692</xdr:rowOff>
    </xdr:to>
    <xdr:cxnSp macro="">
      <xdr:nvCxnSpPr>
        <xdr:cNvPr id="11" name="Přímá spojnice se šipkou 10"/>
        <xdr:cNvCxnSpPr/>
      </xdr:nvCxnSpPr>
      <xdr:spPr>
        <a:xfrm flipV="1">
          <a:off x="3064249" y="5777753"/>
          <a:ext cx="0" cy="739589"/>
        </a:xfrm>
        <a:prstGeom prst="straightConnector1">
          <a:avLst/>
        </a:prstGeom>
        <a:ln w="53975">
          <a:solidFill>
            <a:srgbClr val="00B0F0"/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5602</xdr:colOff>
      <xdr:row>37</xdr:row>
      <xdr:rowOff>112059</xdr:rowOff>
    </xdr:from>
    <xdr:to>
      <xdr:col>7</xdr:col>
      <xdr:colOff>291353</xdr:colOff>
      <xdr:row>39</xdr:row>
      <xdr:rowOff>112059</xdr:rowOff>
    </xdr:to>
    <xdr:cxnSp macro="">
      <xdr:nvCxnSpPr>
        <xdr:cNvPr id="12" name="Přímá spojnice se šipkou 11"/>
        <xdr:cNvCxnSpPr/>
      </xdr:nvCxnSpPr>
      <xdr:spPr>
        <a:xfrm flipH="1">
          <a:off x="1577227" y="7027209"/>
          <a:ext cx="914401" cy="381000"/>
        </a:xfrm>
        <a:prstGeom prst="straightConnector1">
          <a:avLst/>
        </a:prstGeom>
        <a:ln w="44450">
          <a:solidFill>
            <a:schemeClr val="tx2">
              <a:lumMod val="40000"/>
              <a:lumOff val="60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35</xdr:row>
      <xdr:rowOff>89647</xdr:rowOff>
    </xdr:from>
    <xdr:to>
      <xdr:col>7</xdr:col>
      <xdr:colOff>296956</xdr:colOff>
      <xdr:row>37</xdr:row>
      <xdr:rowOff>61633</xdr:rowOff>
    </xdr:to>
    <xdr:cxnSp macro="">
      <xdr:nvCxnSpPr>
        <xdr:cNvPr id="13" name="Přímá spojnice se šipkou 12"/>
        <xdr:cNvCxnSpPr/>
      </xdr:nvCxnSpPr>
      <xdr:spPr>
        <a:xfrm>
          <a:off x="1543050" y="6623797"/>
          <a:ext cx="954181" cy="352986"/>
        </a:xfrm>
        <a:prstGeom prst="straightConnector1">
          <a:avLst/>
        </a:prstGeom>
        <a:ln w="44450">
          <a:solidFill>
            <a:schemeClr val="tx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291353</xdr:colOff>
      <xdr:row>37</xdr:row>
      <xdr:rowOff>173691</xdr:rowOff>
    </xdr:from>
    <xdr:to>
      <xdr:col>14</xdr:col>
      <xdr:colOff>308162</xdr:colOff>
      <xdr:row>37</xdr:row>
      <xdr:rowOff>173691</xdr:rowOff>
    </xdr:to>
    <xdr:cxnSp macro="">
      <xdr:nvCxnSpPr>
        <xdr:cNvPr id="14" name="Přímá spojnice se šipkou 13"/>
        <xdr:cNvCxnSpPr/>
      </xdr:nvCxnSpPr>
      <xdr:spPr>
        <a:xfrm>
          <a:off x="3748928" y="7088841"/>
          <a:ext cx="959784" cy="0"/>
        </a:xfrm>
        <a:prstGeom prst="straightConnector1">
          <a:avLst/>
        </a:prstGeom>
        <a:ln w="12700">
          <a:solidFill>
            <a:srgbClr val="00B0F0"/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44</xdr:row>
      <xdr:rowOff>171450</xdr:rowOff>
    </xdr:from>
    <xdr:to>
      <xdr:col>4</xdr:col>
      <xdr:colOff>47625</xdr:colOff>
      <xdr:row>46</xdr:row>
      <xdr:rowOff>0</xdr:rowOff>
    </xdr:to>
    <xdr:cxnSp macro="">
      <xdr:nvCxnSpPr>
        <xdr:cNvPr id="15" name="Přímá spojnice se šipkou 14"/>
        <xdr:cNvCxnSpPr/>
      </xdr:nvCxnSpPr>
      <xdr:spPr>
        <a:xfrm>
          <a:off x="895350" y="8420100"/>
          <a:ext cx="409575" cy="209550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olid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5604</xdr:colOff>
      <xdr:row>46</xdr:row>
      <xdr:rowOff>128868</xdr:rowOff>
    </xdr:from>
    <xdr:to>
      <xdr:col>8</xdr:col>
      <xdr:colOff>5603</xdr:colOff>
      <xdr:row>46</xdr:row>
      <xdr:rowOff>134471</xdr:rowOff>
    </xdr:to>
    <xdr:cxnSp macro="">
      <xdr:nvCxnSpPr>
        <xdr:cNvPr id="16" name="Přímá spojnice se šipkou 15"/>
        <xdr:cNvCxnSpPr/>
      </xdr:nvCxnSpPr>
      <xdr:spPr>
        <a:xfrm flipH="1" flipV="1">
          <a:off x="1891554" y="8758518"/>
          <a:ext cx="628649" cy="5603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292473</xdr:colOff>
      <xdr:row>46</xdr:row>
      <xdr:rowOff>68356</xdr:rowOff>
    </xdr:from>
    <xdr:to>
      <xdr:col>14</xdr:col>
      <xdr:colOff>303679</xdr:colOff>
      <xdr:row>48</xdr:row>
      <xdr:rowOff>40342</xdr:rowOff>
    </xdr:to>
    <xdr:cxnSp macro="">
      <xdr:nvCxnSpPr>
        <xdr:cNvPr id="17" name="Přímá spojnice se šipkou 16"/>
        <xdr:cNvCxnSpPr/>
      </xdr:nvCxnSpPr>
      <xdr:spPr>
        <a:xfrm>
          <a:off x="3750048" y="8698006"/>
          <a:ext cx="954181" cy="352986"/>
        </a:xfrm>
        <a:prstGeom prst="straightConnector1">
          <a:avLst/>
        </a:prstGeom>
        <a:ln w="44450">
          <a:solidFill>
            <a:schemeClr val="accent6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259977</xdr:colOff>
      <xdr:row>45</xdr:row>
      <xdr:rowOff>11206</xdr:rowOff>
    </xdr:from>
    <xdr:to>
      <xdr:col>14</xdr:col>
      <xdr:colOff>302559</xdr:colOff>
      <xdr:row>46</xdr:row>
      <xdr:rowOff>58270</xdr:rowOff>
    </xdr:to>
    <xdr:cxnSp macro="">
      <xdr:nvCxnSpPr>
        <xdr:cNvPr id="18" name="Přímá spojnice se šipkou 17"/>
        <xdr:cNvCxnSpPr/>
      </xdr:nvCxnSpPr>
      <xdr:spPr>
        <a:xfrm flipV="1">
          <a:off x="3717552" y="8450356"/>
          <a:ext cx="985557" cy="237564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308162</xdr:colOff>
      <xdr:row>47</xdr:row>
      <xdr:rowOff>184897</xdr:rowOff>
    </xdr:from>
    <xdr:to>
      <xdr:col>9</xdr:col>
      <xdr:colOff>308163</xdr:colOff>
      <xdr:row>49</xdr:row>
      <xdr:rowOff>184897</xdr:rowOff>
    </xdr:to>
    <xdr:cxnSp macro="">
      <xdr:nvCxnSpPr>
        <xdr:cNvPr id="19" name="Přímá spojnice se šipkou 18"/>
        <xdr:cNvCxnSpPr/>
      </xdr:nvCxnSpPr>
      <xdr:spPr>
        <a:xfrm>
          <a:off x="3137087" y="9005047"/>
          <a:ext cx="1" cy="381000"/>
        </a:xfrm>
        <a:prstGeom prst="straightConnector1">
          <a:avLst/>
        </a:prstGeom>
        <a:ln w="25400">
          <a:solidFill>
            <a:schemeClr val="accent6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274544</xdr:colOff>
      <xdr:row>46</xdr:row>
      <xdr:rowOff>162487</xdr:rowOff>
    </xdr:from>
    <xdr:to>
      <xdr:col>7</xdr:col>
      <xdr:colOff>296956</xdr:colOff>
      <xdr:row>53</xdr:row>
      <xdr:rowOff>28015</xdr:rowOff>
    </xdr:to>
    <xdr:cxnSp macro="">
      <xdr:nvCxnSpPr>
        <xdr:cNvPr id="20" name="Přímá spojnice se šipkou 19"/>
        <xdr:cNvCxnSpPr/>
      </xdr:nvCxnSpPr>
      <xdr:spPr>
        <a:xfrm flipV="1">
          <a:off x="1531844" y="8792137"/>
          <a:ext cx="965387" cy="1199028"/>
        </a:xfrm>
        <a:prstGeom prst="straightConnector1">
          <a:avLst/>
        </a:prstGeom>
        <a:ln w="19050">
          <a:solidFill>
            <a:schemeClr val="bg1">
              <a:lumMod val="6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257735</xdr:colOff>
      <xdr:row>51</xdr:row>
      <xdr:rowOff>5605</xdr:rowOff>
    </xdr:from>
    <xdr:to>
      <xdr:col>7</xdr:col>
      <xdr:colOff>308162</xdr:colOff>
      <xdr:row>53</xdr:row>
      <xdr:rowOff>22412</xdr:rowOff>
    </xdr:to>
    <xdr:cxnSp macro="">
      <xdr:nvCxnSpPr>
        <xdr:cNvPr id="21" name="Přímá spojnice se šipkou 20"/>
        <xdr:cNvCxnSpPr/>
      </xdr:nvCxnSpPr>
      <xdr:spPr>
        <a:xfrm flipV="1">
          <a:off x="1515035" y="9587755"/>
          <a:ext cx="993402" cy="397807"/>
        </a:xfrm>
        <a:prstGeom prst="straightConnector1">
          <a:avLst/>
        </a:prstGeom>
        <a:ln w="12700">
          <a:solidFill>
            <a:schemeClr val="bg1">
              <a:lumMod val="6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246529</xdr:colOff>
      <xdr:row>53</xdr:row>
      <xdr:rowOff>5603</xdr:rowOff>
    </xdr:from>
    <xdr:to>
      <xdr:col>14</xdr:col>
      <xdr:colOff>291353</xdr:colOff>
      <xdr:row>53</xdr:row>
      <xdr:rowOff>11206</xdr:rowOff>
    </xdr:to>
    <xdr:cxnSp macro="">
      <xdr:nvCxnSpPr>
        <xdr:cNvPr id="22" name="Přímá spojnice se šipkou 21"/>
        <xdr:cNvCxnSpPr/>
      </xdr:nvCxnSpPr>
      <xdr:spPr>
        <a:xfrm>
          <a:off x="1503829" y="9968753"/>
          <a:ext cx="3188074" cy="5603"/>
        </a:xfrm>
        <a:prstGeom prst="straightConnector1">
          <a:avLst/>
        </a:prstGeom>
        <a:ln w="9525">
          <a:solidFill>
            <a:schemeClr val="bg1">
              <a:lumMod val="6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51</xdr:row>
      <xdr:rowOff>5603</xdr:rowOff>
    </xdr:from>
    <xdr:to>
      <xdr:col>14</xdr:col>
      <xdr:colOff>302559</xdr:colOff>
      <xdr:row>51</xdr:row>
      <xdr:rowOff>5604</xdr:rowOff>
    </xdr:to>
    <xdr:cxnSp macro="">
      <xdr:nvCxnSpPr>
        <xdr:cNvPr id="23" name="Přímá spojnice se šipkou 22"/>
        <xdr:cNvCxnSpPr/>
      </xdr:nvCxnSpPr>
      <xdr:spPr>
        <a:xfrm>
          <a:off x="3732119" y="9587753"/>
          <a:ext cx="970990" cy="1"/>
        </a:xfrm>
        <a:prstGeom prst="straightConnector1">
          <a:avLst/>
        </a:prstGeom>
        <a:ln w="19050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38</xdr:row>
      <xdr:rowOff>156883</xdr:rowOff>
    </xdr:from>
    <xdr:to>
      <xdr:col>14</xdr:col>
      <xdr:colOff>309282</xdr:colOff>
      <xdr:row>43</xdr:row>
      <xdr:rowOff>17929</xdr:rowOff>
    </xdr:to>
    <xdr:cxnSp macro="">
      <xdr:nvCxnSpPr>
        <xdr:cNvPr id="24" name="Přímá spojnice se šipkou 23"/>
        <xdr:cNvCxnSpPr/>
      </xdr:nvCxnSpPr>
      <xdr:spPr>
        <a:xfrm>
          <a:off x="3732119" y="7262533"/>
          <a:ext cx="977713" cy="813546"/>
        </a:xfrm>
        <a:prstGeom prst="straightConnector1">
          <a:avLst/>
        </a:prstGeom>
        <a:ln w="12700">
          <a:solidFill>
            <a:srgbClr val="00B0F0"/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313764</xdr:colOff>
      <xdr:row>38</xdr:row>
      <xdr:rowOff>184897</xdr:rowOff>
    </xdr:from>
    <xdr:to>
      <xdr:col>16</xdr:col>
      <xdr:colOff>313764</xdr:colOff>
      <xdr:row>40</xdr:row>
      <xdr:rowOff>179294</xdr:rowOff>
    </xdr:to>
    <xdr:cxnSp macro="">
      <xdr:nvCxnSpPr>
        <xdr:cNvPr id="25" name="Přímá spojnice se šipkou 24"/>
        <xdr:cNvCxnSpPr/>
      </xdr:nvCxnSpPr>
      <xdr:spPr>
        <a:xfrm>
          <a:off x="5342964" y="7290547"/>
          <a:ext cx="0" cy="375397"/>
        </a:xfrm>
        <a:prstGeom prst="straightConnector1">
          <a:avLst/>
        </a:prstGeom>
        <a:ln w="12700">
          <a:solidFill>
            <a:schemeClr val="tx2">
              <a:lumMod val="20000"/>
              <a:lumOff val="8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26</xdr:row>
      <xdr:rowOff>156883</xdr:rowOff>
    </xdr:from>
    <xdr:to>
      <xdr:col>17</xdr:col>
      <xdr:colOff>3275</xdr:colOff>
      <xdr:row>29</xdr:row>
      <xdr:rowOff>1981</xdr:rowOff>
    </xdr:to>
    <xdr:cxnSp macro="">
      <xdr:nvCxnSpPr>
        <xdr:cNvPr id="26" name="Přímá spojnice se šipkou 25"/>
        <xdr:cNvCxnSpPr/>
      </xdr:nvCxnSpPr>
      <xdr:spPr>
        <a:xfrm>
          <a:off x="5343525" y="4976533"/>
          <a:ext cx="3275" cy="416598"/>
        </a:xfrm>
        <a:prstGeom prst="straightConnector1">
          <a:avLst/>
        </a:prstGeom>
        <a:ln w="53975"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302559</xdr:colOff>
      <xdr:row>26</xdr:row>
      <xdr:rowOff>152401</xdr:rowOff>
    </xdr:from>
    <xdr:to>
      <xdr:col>2</xdr:col>
      <xdr:colOff>303680</xdr:colOff>
      <xdr:row>29</xdr:row>
      <xdr:rowOff>5603</xdr:rowOff>
    </xdr:to>
    <xdr:cxnSp macro="">
      <xdr:nvCxnSpPr>
        <xdr:cNvPr id="27" name="Přímá spojnice se šipkou 26"/>
        <xdr:cNvCxnSpPr/>
      </xdr:nvCxnSpPr>
      <xdr:spPr>
        <a:xfrm flipV="1">
          <a:off x="931209" y="4972051"/>
          <a:ext cx="1121" cy="424702"/>
        </a:xfrm>
        <a:prstGeom prst="straightConnector1">
          <a:avLst/>
        </a:prstGeom>
        <a:ln w="53975">
          <a:solidFill>
            <a:srgbClr val="00B0F0"/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5603</xdr:colOff>
      <xdr:row>46</xdr:row>
      <xdr:rowOff>61633</xdr:rowOff>
    </xdr:from>
    <xdr:to>
      <xdr:col>8</xdr:col>
      <xdr:colOff>0</xdr:colOff>
      <xdr:row>46</xdr:row>
      <xdr:rowOff>67236</xdr:rowOff>
    </xdr:to>
    <xdr:cxnSp macro="">
      <xdr:nvCxnSpPr>
        <xdr:cNvPr id="28" name="Přímá spojnice se šipkou 27"/>
        <xdr:cNvCxnSpPr/>
      </xdr:nvCxnSpPr>
      <xdr:spPr>
        <a:xfrm>
          <a:off x="1891553" y="8691283"/>
          <a:ext cx="623047" cy="5603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281269</xdr:colOff>
      <xdr:row>47</xdr:row>
      <xdr:rowOff>0</xdr:rowOff>
    </xdr:from>
    <xdr:to>
      <xdr:col>4</xdr:col>
      <xdr:colOff>19050</xdr:colOff>
      <xdr:row>48</xdr:row>
      <xdr:rowOff>6723</xdr:rowOff>
    </xdr:to>
    <xdr:cxnSp macro="">
      <xdr:nvCxnSpPr>
        <xdr:cNvPr id="29" name="Přímá spojnice se šipkou 28"/>
        <xdr:cNvCxnSpPr/>
      </xdr:nvCxnSpPr>
      <xdr:spPr>
        <a:xfrm flipH="1">
          <a:off x="909919" y="8820150"/>
          <a:ext cx="366431" cy="197223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268381</xdr:colOff>
      <xdr:row>51</xdr:row>
      <xdr:rowOff>10085</xdr:rowOff>
    </xdr:from>
    <xdr:to>
      <xdr:col>14</xdr:col>
      <xdr:colOff>296396</xdr:colOff>
      <xdr:row>51</xdr:row>
      <xdr:rowOff>10086</xdr:rowOff>
    </xdr:to>
    <xdr:cxnSp macro="">
      <xdr:nvCxnSpPr>
        <xdr:cNvPr id="30" name="Přímá spojnice se šipkou 29"/>
        <xdr:cNvCxnSpPr/>
      </xdr:nvCxnSpPr>
      <xdr:spPr>
        <a:xfrm>
          <a:off x="3725956" y="9592235"/>
          <a:ext cx="970990" cy="1"/>
        </a:xfrm>
        <a:prstGeom prst="straightConnector1">
          <a:avLst/>
        </a:prstGeom>
        <a:ln w="12700">
          <a:solidFill>
            <a:schemeClr val="accent6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48</xdr:row>
      <xdr:rowOff>95811</xdr:rowOff>
    </xdr:from>
    <xdr:to>
      <xdr:col>14</xdr:col>
      <xdr:colOff>305921</xdr:colOff>
      <xdr:row>51</xdr:row>
      <xdr:rowOff>9525</xdr:rowOff>
    </xdr:to>
    <xdr:cxnSp macro="">
      <xdr:nvCxnSpPr>
        <xdr:cNvPr id="31" name="Přímá spojnice se šipkou 30"/>
        <xdr:cNvCxnSpPr/>
      </xdr:nvCxnSpPr>
      <xdr:spPr>
        <a:xfrm flipV="1">
          <a:off x="3762375" y="9106461"/>
          <a:ext cx="944096" cy="485214"/>
        </a:xfrm>
        <a:prstGeom prst="straightConnector1">
          <a:avLst/>
        </a:prstGeom>
        <a:ln w="19050">
          <a:solidFill>
            <a:schemeClr val="accent6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4</xdr:row>
      <xdr:rowOff>190500</xdr:rowOff>
    </xdr:from>
    <xdr:to>
      <xdr:col>5</xdr:col>
      <xdr:colOff>314869</xdr:colOff>
      <xdr:row>4</xdr:row>
      <xdr:rowOff>461832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67000" y="1066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4</xdr:row>
      <xdr:rowOff>180975</xdr:rowOff>
    </xdr:from>
    <xdr:to>
      <xdr:col>14</xdr:col>
      <xdr:colOff>314869</xdr:colOff>
      <xdr:row>4</xdr:row>
      <xdr:rowOff>452307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124700" y="1057275"/>
          <a:ext cx="143419" cy="2713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297316</xdr:colOff>
      <xdr:row>4</xdr:row>
      <xdr:rowOff>71870</xdr:rowOff>
    </xdr:from>
    <xdr:to>
      <xdr:col>19</xdr:col>
      <xdr:colOff>219075</xdr:colOff>
      <xdr:row>4</xdr:row>
      <xdr:rowOff>457200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rgbClr val="D9C3A5">
              <a:tint val="50000"/>
              <a:satMod val="18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7916" y="948170"/>
          <a:ext cx="302759" cy="385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95250</xdr:colOff>
      <xdr:row>4</xdr:row>
      <xdr:rowOff>76200</xdr:rowOff>
    </xdr:from>
    <xdr:to>
      <xdr:col>15</xdr:col>
      <xdr:colOff>351800</xdr:colOff>
      <xdr:row>4</xdr:row>
      <xdr:rowOff>466726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952500"/>
          <a:ext cx="256550" cy="390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200025</xdr:colOff>
      <xdr:row>4</xdr:row>
      <xdr:rowOff>180975</xdr:rowOff>
    </xdr:from>
    <xdr:to>
      <xdr:col>4</xdr:col>
      <xdr:colOff>343444</xdr:colOff>
      <xdr:row>4</xdr:row>
      <xdr:rowOff>452307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52650" y="10572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10</xdr:col>
      <xdr:colOff>180975</xdr:colOff>
      <xdr:row>4</xdr:row>
      <xdr:rowOff>190500</xdr:rowOff>
    </xdr:from>
    <xdr:to>
      <xdr:col>10</xdr:col>
      <xdr:colOff>324394</xdr:colOff>
      <xdr:row>4</xdr:row>
      <xdr:rowOff>461832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153025" y="1066800"/>
          <a:ext cx="143419" cy="2713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27</xdr:row>
      <xdr:rowOff>0</xdr:rowOff>
    </xdr:from>
    <xdr:to>
      <xdr:col>6</xdr:col>
      <xdr:colOff>409575</xdr:colOff>
      <xdr:row>35</xdr:row>
      <xdr:rowOff>76200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26</xdr:row>
      <xdr:rowOff>47625</xdr:rowOff>
    </xdr:from>
    <xdr:to>
      <xdr:col>13</xdr:col>
      <xdr:colOff>342901</xdr:colOff>
      <xdr:row>35</xdr:row>
      <xdr:rowOff>90486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66675</xdr:colOff>
      <xdr:row>26</xdr:row>
      <xdr:rowOff>57150</xdr:rowOff>
    </xdr:from>
    <xdr:to>
      <xdr:col>20</xdr:col>
      <xdr:colOff>390525</xdr:colOff>
      <xdr:row>35</xdr:row>
      <xdr:rowOff>100011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93992</xdr:colOff>
      <xdr:row>4</xdr:row>
      <xdr:rowOff>209550</xdr:rowOff>
    </xdr:from>
    <xdr:to>
      <xdr:col>5</xdr:col>
      <xdr:colOff>66675</xdr:colOff>
      <xdr:row>5</xdr:row>
      <xdr:rowOff>200025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717" y="923925"/>
          <a:ext cx="868033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161925</xdr:colOff>
      <xdr:row>4</xdr:row>
      <xdr:rowOff>314325</xdr:rowOff>
    </xdr:from>
    <xdr:to>
      <xdr:col>10</xdr:col>
      <xdr:colOff>305344</xdr:colOff>
      <xdr:row>5</xdr:row>
      <xdr:rowOff>176082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400550" y="10287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17</xdr:col>
      <xdr:colOff>152400</xdr:colOff>
      <xdr:row>4</xdr:row>
      <xdr:rowOff>333375</xdr:rowOff>
    </xdr:from>
    <xdr:to>
      <xdr:col>17</xdr:col>
      <xdr:colOff>295819</xdr:colOff>
      <xdr:row>5</xdr:row>
      <xdr:rowOff>195132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762875" y="1047750"/>
          <a:ext cx="143419" cy="271332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0.00389</cdr:x>
      <cdr:y>0.00727</cdr:y>
    </cdr:from>
    <cdr:to>
      <cdr:x>0.19066</cdr:x>
      <cdr:y>0.97455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9526" y="9526"/>
          <a:ext cx="457200" cy="1266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t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80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podíl jednotlivých kategorií na celkovém počtu zákazníků</a:t>
          </a:r>
          <a:endParaRPr lang="cs-CZ" sz="800">
            <a:effectLst/>
            <a:latin typeface="Arial Narrow" panose="020B0606020202030204" pitchFamily="34" charset="0"/>
          </a:endParaRPr>
        </a:p>
        <a:p xmlns:a="http://schemas.openxmlformats.org/drawingml/2006/main">
          <a:endParaRPr lang="cs-CZ" sz="800">
            <a:latin typeface="Arial Narrow" panose="020B060602020203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45</xdr:row>
      <xdr:rowOff>0</xdr:rowOff>
    </xdr:from>
    <xdr:to>
      <xdr:col>3</xdr:col>
      <xdr:colOff>495299</xdr:colOff>
      <xdr:row>54</xdr:row>
      <xdr:rowOff>76200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</xdr:colOff>
      <xdr:row>45</xdr:row>
      <xdr:rowOff>0</xdr:rowOff>
    </xdr:from>
    <xdr:to>
      <xdr:col>6</xdr:col>
      <xdr:colOff>504825</xdr:colOff>
      <xdr:row>54</xdr:row>
      <xdr:rowOff>142875</xdr:rowOff>
    </xdr:to>
    <xdr:graphicFrame macro="">
      <xdr:nvGraphicFramePr>
        <xdr:cNvPr id="16" name="Graf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76200</xdr:colOff>
      <xdr:row>45</xdr:row>
      <xdr:rowOff>0</xdr:rowOff>
    </xdr:from>
    <xdr:to>
      <xdr:col>9</xdr:col>
      <xdr:colOff>504825</xdr:colOff>
      <xdr:row>54</xdr:row>
      <xdr:rowOff>142875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209550</xdr:colOff>
      <xdr:row>6</xdr:row>
      <xdr:rowOff>38100</xdr:rowOff>
    </xdr:from>
    <xdr:to>
      <xdr:col>1</xdr:col>
      <xdr:colOff>352969</xdr:colOff>
      <xdr:row>7</xdr:row>
      <xdr:rowOff>14157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90650" y="142875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6</xdr:row>
      <xdr:rowOff>19369</xdr:rowOff>
    </xdr:from>
    <xdr:to>
      <xdr:col>3</xdr:col>
      <xdr:colOff>381000</xdr:colOff>
      <xdr:row>7</xdr:row>
      <xdr:rowOff>28576</xdr:rowOff>
    </xdr:to>
    <xdr:pic>
      <xdr:nvPicPr>
        <xdr:cNvPr id="18" name="Obrázek 1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410019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6</xdr:row>
      <xdr:rowOff>38100</xdr:rowOff>
    </xdr:from>
    <xdr:to>
      <xdr:col>2</xdr:col>
      <xdr:colOff>372019</xdr:colOff>
      <xdr:row>7</xdr:row>
      <xdr:rowOff>14157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428750"/>
          <a:ext cx="143419" cy="271332"/>
        </a:xfrm>
        <a:prstGeom prst="rect">
          <a:avLst/>
        </a:prstGeom>
      </xdr:spPr>
    </xdr:pic>
    <xdr:clientData/>
  </xdr:twoCellAnchor>
  <xdr:oneCellAnchor>
    <xdr:from>
      <xdr:col>4</xdr:col>
      <xdr:colOff>209550</xdr:colOff>
      <xdr:row>6</xdr:row>
      <xdr:rowOff>38100</xdr:rowOff>
    </xdr:from>
    <xdr:ext cx="143419" cy="271332"/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90650" y="1428750"/>
          <a:ext cx="143419" cy="271332"/>
        </a:xfrm>
        <a:prstGeom prst="rect">
          <a:avLst/>
        </a:prstGeom>
      </xdr:spPr>
    </xdr:pic>
    <xdr:clientData/>
  </xdr:oneCellAnchor>
  <xdr:oneCellAnchor>
    <xdr:from>
      <xdr:col>6</xdr:col>
      <xdr:colOff>180975</xdr:colOff>
      <xdr:row>6</xdr:row>
      <xdr:rowOff>19369</xdr:rowOff>
    </xdr:from>
    <xdr:ext cx="200025" cy="304482"/>
    <xdr:pic>
      <xdr:nvPicPr>
        <xdr:cNvPr id="21" name="Obrázek 2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410019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228600</xdr:colOff>
      <xdr:row>6</xdr:row>
      <xdr:rowOff>38100</xdr:rowOff>
    </xdr:from>
    <xdr:ext cx="143419" cy="271332"/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428750"/>
          <a:ext cx="143419" cy="271332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6</xdr:row>
      <xdr:rowOff>38100</xdr:rowOff>
    </xdr:from>
    <xdr:ext cx="143419" cy="271332"/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90650" y="1428750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180975</xdr:colOff>
      <xdr:row>6</xdr:row>
      <xdr:rowOff>19369</xdr:rowOff>
    </xdr:from>
    <xdr:ext cx="200025" cy="304482"/>
    <xdr:pic>
      <xdr:nvPicPr>
        <xdr:cNvPr id="24" name="Obrázek 2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410019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228600</xdr:colOff>
      <xdr:row>6</xdr:row>
      <xdr:rowOff>38100</xdr:rowOff>
    </xdr:from>
    <xdr:ext cx="143419" cy="271332"/>
    <xdr:pic>
      <xdr:nvPicPr>
        <xdr:cNvPr id="25" name="Obrázek 2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428750"/>
          <a:ext cx="143419" cy="271332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54</xdr:row>
      <xdr:rowOff>47624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66675</xdr:rowOff>
    </xdr:from>
    <xdr:to>
      <xdr:col>10</xdr:col>
      <xdr:colOff>228600</xdr:colOff>
      <xdr:row>54</xdr:row>
      <xdr:rowOff>66674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352424</xdr:colOff>
      <xdr:row>4</xdr:row>
      <xdr:rowOff>3211</xdr:rowOff>
    </xdr:from>
    <xdr:to>
      <xdr:col>3</xdr:col>
      <xdr:colOff>209550</xdr:colOff>
      <xdr:row>6</xdr:row>
      <xdr:rowOff>266393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4" y="669961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5525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view="pageBreakPreview" zoomScaleNormal="100" zoomScaleSheetLayoutView="100" workbookViewId="0">
      <selection activeCell="C1" sqref="C1"/>
    </sheetView>
  </sheetViews>
  <sheetFormatPr defaultRowHeight="12.75" x14ac:dyDescent="0.2"/>
  <cols>
    <col min="1" max="1" width="11.42578125" style="3" customWidth="1"/>
    <col min="2" max="2" width="4.140625" style="3" customWidth="1"/>
    <col min="3" max="3" width="7" style="3" customWidth="1"/>
    <col min="4" max="4" width="8.7109375" style="3" customWidth="1"/>
    <col min="5" max="5" width="5.5703125" style="3" customWidth="1"/>
    <col min="6" max="6" width="15.5703125" style="3" customWidth="1"/>
    <col min="7" max="7" width="11.28515625" style="3" customWidth="1"/>
    <col min="8" max="8" width="8.7109375" style="3" customWidth="1"/>
    <col min="9" max="9" width="5.140625" style="3" customWidth="1"/>
    <col min="10" max="10" width="13.85546875" style="3" customWidth="1"/>
    <col min="11" max="11" width="3.7109375" style="3" customWidth="1"/>
    <col min="12" max="12" width="11.42578125" style="3" bestFit="1" customWidth="1"/>
    <col min="13" max="16384" width="9.140625" style="3"/>
  </cols>
  <sheetData>
    <row r="1" spans="1:20" ht="36" customHeight="1" x14ac:dyDescent="0.2">
      <c r="A1" s="851"/>
      <c r="B1" s="27"/>
      <c r="C1" s="27"/>
      <c r="D1" s="27"/>
      <c r="E1" s="27"/>
      <c r="F1" s="27"/>
      <c r="G1" s="846"/>
      <c r="H1" s="849"/>
      <c r="I1" s="847"/>
      <c r="J1" s="22"/>
    </row>
    <row r="2" spans="1:20" ht="36" customHeight="1" x14ac:dyDescent="0.2">
      <c r="A2" s="852"/>
      <c r="B2" s="846"/>
      <c r="C2" s="849"/>
      <c r="D2" s="846"/>
      <c r="E2" s="27"/>
      <c r="F2" s="27"/>
      <c r="G2" s="27"/>
      <c r="H2" s="850"/>
      <c r="I2" s="22"/>
      <c r="J2" s="22"/>
    </row>
    <row r="3" spans="1:20" ht="36" customHeight="1" x14ac:dyDescent="0.2">
      <c r="A3" s="853"/>
      <c r="B3" s="27"/>
      <c r="C3" s="850"/>
      <c r="D3" s="27"/>
      <c r="E3" s="27"/>
      <c r="F3" s="27"/>
      <c r="G3" s="27"/>
      <c r="H3" s="849"/>
      <c r="I3" s="847"/>
      <c r="J3" s="847"/>
      <c r="K3" s="848"/>
    </row>
    <row r="4" spans="1:20" ht="36" customHeight="1" x14ac:dyDescent="0.2">
      <c r="A4" s="853"/>
      <c r="B4" s="27"/>
      <c r="C4" s="27"/>
      <c r="D4" s="522"/>
      <c r="E4" s="27"/>
      <c r="F4" s="27"/>
      <c r="G4" s="27"/>
      <c r="H4" s="850"/>
      <c r="I4" s="22"/>
      <c r="J4" s="22"/>
      <c r="T4" s="28"/>
    </row>
    <row r="5" spans="1:20" ht="36" customHeight="1" x14ac:dyDescent="0.2">
      <c r="A5" s="521"/>
      <c r="B5" s="27"/>
      <c r="C5" s="27"/>
      <c r="D5" s="27"/>
      <c r="E5" s="27"/>
      <c r="F5" s="27"/>
      <c r="G5" s="27"/>
      <c r="H5" s="850"/>
      <c r="I5" s="22"/>
      <c r="J5" s="22"/>
    </row>
    <row r="6" spans="1:20" ht="36" customHeight="1" x14ac:dyDescent="0.2">
      <c r="A6" s="521"/>
      <c r="B6" s="27"/>
      <c r="C6" s="27"/>
      <c r="D6" s="27"/>
      <c r="E6" s="27"/>
      <c r="F6" s="27"/>
      <c r="G6" s="27"/>
      <c r="H6" s="27"/>
      <c r="I6" s="22"/>
      <c r="J6" s="22"/>
    </row>
    <row r="7" spans="1:20" ht="36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20" ht="36" customHeight="1" x14ac:dyDescent="0.2">
      <c r="A8" s="901" t="s">
        <v>333</v>
      </c>
      <c r="B8" s="901"/>
      <c r="C8" s="901"/>
      <c r="D8" s="901"/>
      <c r="E8" s="901"/>
      <c r="F8" s="901"/>
      <c r="G8" s="901"/>
      <c r="H8" s="901"/>
      <c r="I8" s="901"/>
      <c r="J8" s="901"/>
      <c r="K8" s="901"/>
    </row>
    <row r="9" spans="1:20" ht="36" customHeight="1" x14ac:dyDescent="0.2">
      <c r="A9" s="901"/>
      <c r="B9" s="901"/>
      <c r="C9" s="901"/>
      <c r="D9" s="901"/>
      <c r="E9" s="901"/>
      <c r="F9" s="901"/>
      <c r="G9" s="901"/>
      <c r="H9" s="901"/>
      <c r="I9" s="901"/>
      <c r="J9" s="901"/>
      <c r="K9" s="901"/>
    </row>
    <row r="10" spans="1:20" ht="36" customHeight="1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20" ht="36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20" ht="36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20" ht="36" customHeight="1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20" ht="36" customHeigh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spans="1:20" ht="36" customHeigh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20" ht="36" customHeight="1" x14ac:dyDescent="0.2">
      <c r="A16" s="22"/>
      <c r="B16" s="22"/>
      <c r="C16" s="22"/>
      <c r="D16" s="22"/>
      <c r="E16" s="22"/>
      <c r="F16" s="855"/>
      <c r="G16" s="22"/>
      <c r="H16" s="22"/>
      <c r="I16" s="22"/>
      <c r="J16" s="22"/>
    </row>
    <row r="17" spans="1:11" ht="36" customHeight="1" x14ac:dyDescent="0.2">
      <c r="A17" s="25"/>
      <c r="B17" s="843"/>
      <c r="C17" s="844"/>
      <c r="D17" s="860"/>
      <c r="E17" s="899" t="s">
        <v>129</v>
      </c>
      <c r="F17" s="900"/>
      <c r="G17" s="865">
        <v>2019</v>
      </c>
      <c r="H17" s="844"/>
      <c r="I17" s="25"/>
      <c r="J17" s="25"/>
    </row>
    <row r="18" spans="1:11" ht="23.25" customHeight="1" x14ac:dyDescent="0.2">
      <c r="A18" s="25"/>
      <c r="B18" s="25"/>
      <c r="C18" s="24"/>
      <c r="D18" s="861"/>
      <c r="E18" s="29"/>
      <c r="F18" s="862"/>
      <c r="G18" s="866"/>
      <c r="H18" s="24"/>
      <c r="I18" s="25"/>
      <c r="J18" s="25"/>
    </row>
    <row r="19" spans="1:11" ht="15" customHeight="1" x14ac:dyDescent="0.2">
      <c r="A19" s="22"/>
      <c r="B19" s="22"/>
      <c r="C19" s="22"/>
      <c r="D19" s="22"/>
      <c r="E19" s="26"/>
      <c r="F19" s="863"/>
      <c r="G19" s="855"/>
      <c r="H19" s="22"/>
      <c r="I19" s="856"/>
      <c r="J19" s="840"/>
    </row>
    <row r="20" spans="1:11" ht="15" customHeight="1" x14ac:dyDescent="0.2">
      <c r="A20" s="516"/>
      <c r="B20" s="516"/>
      <c r="C20" s="516"/>
      <c r="D20" s="26"/>
      <c r="E20" s="26"/>
      <c r="F20" s="863"/>
      <c r="G20" s="863"/>
      <c r="H20" s="516"/>
      <c r="I20" s="867">
        <v>1</v>
      </c>
      <c r="J20" s="841" t="s">
        <v>339</v>
      </c>
    </row>
    <row r="21" spans="1:11" ht="15" customHeight="1" x14ac:dyDescent="0.2">
      <c r="A21" s="516"/>
      <c r="B21" s="516"/>
      <c r="C21" s="516"/>
      <c r="D21" s="26"/>
      <c r="E21" s="26"/>
      <c r="F21" s="863"/>
      <c r="G21" s="26"/>
      <c r="H21" s="516"/>
      <c r="I21" s="867">
        <v>2</v>
      </c>
      <c r="J21" s="841" t="s">
        <v>340</v>
      </c>
    </row>
    <row r="22" spans="1:11" ht="15" customHeight="1" x14ac:dyDescent="0.2">
      <c r="A22" s="516"/>
      <c r="B22" s="516"/>
      <c r="C22" s="516"/>
      <c r="D22" s="26"/>
      <c r="E22" s="26"/>
      <c r="F22" s="863"/>
      <c r="G22" s="26"/>
      <c r="H22" s="516"/>
      <c r="I22" s="868">
        <v>3</v>
      </c>
      <c r="J22" s="869" t="s">
        <v>341</v>
      </c>
      <c r="K22" s="848"/>
    </row>
    <row r="23" spans="1:11" ht="15" customHeight="1" x14ac:dyDescent="0.2">
      <c r="A23" s="516"/>
      <c r="B23" s="516"/>
      <c r="C23" s="516"/>
      <c r="D23" s="26"/>
      <c r="E23" s="26"/>
      <c r="F23" s="863"/>
      <c r="G23" s="26"/>
      <c r="H23" s="516"/>
      <c r="I23" s="856"/>
      <c r="J23" s="856"/>
      <c r="K23" s="4"/>
    </row>
    <row r="24" spans="1:11" ht="15" customHeight="1" x14ac:dyDescent="0.2">
      <c r="A24" s="23"/>
      <c r="B24" s="23"/>
      <c r="C24" s="22"/>
      <c r="D24" s="22"/>
      <c r="E24" s="517"/>
      <c r="F24" s="864"/>
      <c r="G24" s="22"/>
      <c r="H24" s="22"/>
      <c r="I24" s="856"/>
      <c r="J24" s="516"/>
      <c r="K24" s="520"/>
    </row>
    <row r="25" spans="1:11" ht="15" customHeight="1" x14ac:dyDescent="0.2">
      <c r="A25" s="855"/>
      <c r="B25" s="22"/>
      <c r="C25" s="22"/>
      <c r="D25" s="22"/>
      <c r="E25" s="517"/>
      <c r="F25" s="517"/>
      <c r="G25" s="518"/>
      <c r="H25" s="519"/>
      <c r="I25" s="856"/>
      <c r="J25" s="22"/>
      <c r="K25" s="520"/>
    </row>
    <row r="26" spans="1:11" ht="15" customHeight="1" x14ac:dyDescent="0.2">
      <c r="A26" s="855"/>
      <c r="B26" s="22"/>
      <c r="C26" s="22"/>
      <c r="D26" s="22"/>
      <c r="E26" s="517"/>
      <c r="F26" s="26"/>
      <c r="G26" s="22"/>
      <c r="H26" s="22"/>
      <c r="I26" s="856"/>
      <c r="J26" s="516"/>
      <c r="K26" s="520"/>
    </row>
    <row r="27" spans="1:11" ht="15" customHeight="1" x14ac:dyDescent="0.2">
      <c r="A27" s="856"/>
      <c r="B27" s="22"/>
      <c r="C27" s="22"/>
      <c r="D27" s="22"/>
      <c r="E27" s="22"/>
      <c r="F27" s="22"/>
      <c r="G27" s="516"/>
      <c r="H27" s="516"/>
      <c r="I27" s="856"/>
      <c r="J27" s="519"/>
      <c r="K27" s="520"/>
    </row>
    <row r="28" spans="1:11" ht="15" customHeight="1" x14ac:dyDescent="0.2">
      <c r="A28" s="856"/>
      <c r="B28" s="22"/>
      <c r="C28" s="22"/>
      <c r="D28" s="22"/>
      <c r="E28" s="22"/>
      <c r="F28" s="22"/>
      <c r="G28" s="516"/>
      <c r="H28" s="516"/>
      <c r="I28" s="856"/>
      <c r="J28" s="516"/>
      <c r="K28" s="520"/>
    </row>
    <row r="29" spans="1:11" ht="15" customHeight="1" x14ac:dyDescent="0.2">
      <c r="A29" s="857" t="s">
        <v>128</v>
      </c>
      <c r="B29" s="854"/>
      <c r="C29" s="859"/>
      <c r="D29" s="845"/>
      <c r="E29" s="516"/>
      <c r="F29" s="516"/>
      <c r="G29" s="516"/>
      <c r="H29" s="516"/>
      <c r="I29" s="856"/>
      <c r="J29" s="4"/>
    </row>
    <row r="30" spans="1:11" ht="15" customHeight="1" x14ac:dyDescent="0.2">
      <c r="A30" s="858"/>
      <c r="B30" s="516"/>
      <c r="C30" s="856"/>
      <c r="D30" s="516"/>
      <c r="E30" s="516"/>
      <c r="F30" s="516"/>
      <c r="G30" s="516"/>
      <c r="H30" s="516"/>
      <c r="I30" s="856"/>
      <c r="J30" s="516"/>
    </row>
    <row r="31" spans="1:11" x14ac:dyDescent="0.2">
      <c r="A31" s="856"/>
      <c r="B31" s="516"/>
      <c r="C31" s="516"/>
      <c r="D31" s="516"/>
      <c r="E31" s="516"/>
      <c r="F31" s="516"/>
      <c r="G31" s="516"/>
      <c r="H31" s="516"/>
      <c r="I31" s="856"/>
      <c r="J31" s="516"/>
    </row>
  </sheetData>
  <mergeCells count="2">
    <mergeCell ref="E17:F17"/>
    <mergeCell ref="A8:K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topLeftCell="A13" zoomScaleNormal="100" zoomScaleSheetLayoutView="100" workbookViewId="0">
      <selection activeCell="O27" sqref="O27"/>
    </sheetView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1007" t="s">
        <v>226</v>
      </c>
      <c r="L1" s="1007"/>
    </row>
    <row r="2" spans="1:22" s="597" customFormat="1" ht="15.75" customHeight="1" x14ac:dyDescent="0.2">
      <c r="A2" s="1017" t="s">
        <v>167</v>
      </c>
      <c r="B2" s="1017"/>
      <c r="C2" s="1017"/>
      <c r="D2" s="1017"/>
      <c r="E2" s="1017"/>
      <c r="F2" s="1017"/>
      <c r="G2" s="1017"/>
      <c r="H2" s="1017"/>
      <c r="I2" s="1017"/>
      <c r="J2" s="1017"/>
      <c r="K2" s="1017"/>
      <c r="L2" s="1017"/>
    </row>
    <row r="3" spans="1:22" ht="18.75" customHeight="1" x14ac:dyDescent="0.2">
      <c r="A3" s="1022" t="str">
        <f>T!E17&amp;" "&amp;T!G17</f>
        <v>I. čtvrtletí 2019</v>
      </c>
      <c r="B3" s="1022"/>
      <c r="C3" s="1022"/>
      <c r="D3" s="101"/>
      <c r="E3" s="101"/>
      <c r="F3" s="69"/>
      <c r="G3" s="67"/>
      <c r="H3" s="67"/>
      <c r="I3" s="67"/>
    </row>
    <row r="4" spans="1:22" ht="12.95" customHeight="1" x14ac:dyDescent="0.2">
      <c r="A4" s="1008" t="s">
        <v>4</v>
      </c>
      <c r="B4" s="1008"/>
      <c r="C4" s="1008"/>
      <c r="D4" s="1009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1010">
        <f>T!G17</f>
        <v>2019</v>
      </c>
      <c r="F5" s="981"/>
      <c r="G5" s="981"/>
      <c r="H5" s="410"/>
      <c r="I5" s="1011">
        <f>E5-1</f>
        <v>2018</v>
      </c>
      <c r="J5" s="1012"/>
      <c r="K5" s="1013"/>
      <c r="L5" s="71"/>
    </row>
    <row r="6" spans="1:22" ht="24.95" customHeight="1" x14ac:dyDescent="0.25">
      <c r="A6" s="74"/>
      <c r="B6" s="75"/>
      <c r="C6" s="76"/>
      <c r="D6" s="76"/>
      <c r="E6" s="1020" t="s">
        <v>39</v>
      </c>
      <c r="F6" s="1021"/>
      <c r="G6" s="432"/>
      <c r="H6" s="987" t="s">
        <v>108</v>
      </c>
      <c r="I6" s="1018" t="s">
        <v>39</v>
      </c>
      <c r="J6" s="1019"/>
      <c r="K6" s="411"/>
      <c r="L6" s="87"/>
    </row>
    <row r="7" spans="1:22" ht="24.95" customHeight="1" x14ac:dyDescent="0.25">
      <c r="A7" s="74"/>
      <c r="B7" s="94"/>
      <c r="C7" s="94"/>
      <c r="D7" s="1015" t="s">
        <v>0</v>
      </c>
      <c r="E7" s="986"/>
      <c r="F7" s="987"/>
      <c r="G7" s="429" t="s">
        <v>107</v>
      </c>
      <c r="H7" s="987"/>
      <c r="I7" s="986"/>
      <c r="J7" s="987"/>
      <c r="K7" s="114" t="s">
        <v>107</v>
      </c>
      <c r="L7" s="87"/>
    </row>
    <row r="8" spans="1:22" ht="15" customHeight="1" x14ac:dyDescent="0.25">
      <c r="A8" s="1014" t="s">
        <v>140</v>
      </c>
      <c r="B8" s="1014"/>
      <c r="C8" s="96" t="s">
        <v>45</v>
      </c>
      <c r="D8" s="1016"/>
      <c r="E8" s="821" t="s">
        <v>336</v>
      </c>
      <c r="F8" s="816" t="s">
        <v>1</v>
      </c>
      <c r="G8" s="430" t="s">
        <v>66</v>
      </c>
      <c r="H8" s="1014"/>
      <c r="I8" s="412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93" t="str">
        <f>T!J20</f>
        <v>Leden</v>
      </c>
      <c r="B9" s="994"/>
      <c r="C9" s="92" t="s">
        <v>6</v>
      </c>
      <c r="D9" s="77">
        <v>1640</v>
      </c>
      <c r="E9" s="90">
        <v>464835.87962662068</v>
      </c>
      <c r="F9" s="78">
        <v>4968893.5505379997</v>
      </c>
      <c r="G9" s="433">
        <f t="shared" ref="G9:G14" si="0">E9/$E$15</f>
        <v>0.36207283017141384</v>
      </c>
      <c r="H9" s="141">
        <f>(E9-I9)/I9</f>
        <v>0.17496347490103351</v>
      </c>
      <c r="I9" s="413">
        <v>395617.30177678377</v>
      </c>
      <c r="J9" s="113">
        <v>4218206.5855100006</v>
      </c>
      <c r="K9" s="116">
        <f>I9/$I$15</f>
        <v>0.36512770186272325</v>
      </c>
      <c r="L9" s="87"/>
      <c r="N9" s="442"/>
      <c r="O9" s="442"/>
      <c r="P9" s="442"/>
      <c r="Q9" s="442"/>
      <c r="R9" s="442"/>
      <c r="S9" s="442"/>
      <c r="T9" s="442"/>
      <c r="U9" s="442"/>
      <c r="V9" s="442"/>
    </row>
    <row r="10" spans="1:22" ht="12.95" customHeight="1" x14ac:dyDescent="0.2">
      <c r="A10" s="995"/>
      <c r="B10" s="996"/>
      <c r="C10" s="93" t="s">
        <v>7</v>
      </c>
      <c r="D10" s="77">
        <v>6678</v>
      </c>
      <c r="E10" s="90">
        <v>131896.5321015222</v>
      </c>
      <c r="F10" s="78">
        <v>1410095.0649500003</v>
      </c>
      <c r="G10" s="434">
        <f t="shared" si="0"/>
        <v>0.10273766023860507</v>
      </c>
      <c r="H10" s="141">
        <f t="shared" ref="H10:H13" si="1">(E10-I10)/I10</f>
        <v>0.22323614047886775</v>
      </c>
      <c r="I10" s="414">
        <v>107825.89537445146</v>
      </c>
      <c r="J10" s="112">
        <v>1149429.2432533333</v>
      </c>
      <c r="K10" s="117">
        <f t="shared" ref="K10:K14" si="2">I10/$I$15</f>
        <v>9.9515924107832554E-2</v>
      </c>
      <c r="L10" s="88"/>
      <c r="M10" s="79"/>
      <c r="N10" s="442"/>
      <c r="O10" s="442"/>
      <c r="P10" s="442"/>
      <c r="Q10" s="442"/>
      <c r="R10" s="442"/>
      <c r="S10" s="442"/>
      <c r="T10" s="442"/>
    </row>
    <row r="11" spans="1:22" ht="12.95" customHeight="1" x14ac:dyDescent="0.2">
      <c r="A11" s="995"/>
      <c r="B11" s="996"/>
      <c r="C11" s="93" t="s">
        <v>8</v>
      </c>
      <c r="D11" s="77">
        <v>205714</v>
      </c>
      <c r="E11" s="90">
        <v>256813.61318728433</v>
      </c>
      <c r="F11" s="78">
        <v>2745681.5504399999</v>
      </c>
      <c r="G11" s="434">
        <f t="shared" si="0"/>
        <v>0.2000388434471907</v>
      </c>
      <c r="H11" s="141">
        <f t="shared" si="1"/>
        <v>0.33962577712472092</v>
      </c>
      <c r="I11" s="414">
        <v>191705.48788519963</v>
      </c>
      <c r="J11" s="112">
        <v>2043854.4025699999</v>
      </c>
      <c r="K11" s="117">
        <f t="shared" si="2"/>
        <v>0.17693104905075399</v>
      </c>
      <c r="L11" s="88"/>
      <c r="M11" s="79"/>
      <c r="N11" s="442"/>
      <c r="O11" s="442"/>
      <c r="P11" s="442"/>
      <c r="Q11" s="442"/>
      <c r="R11" s="442"/>
      <c r="S11" s="442"/>
      <c r="T11" s="442"/>
    </row>
    <row r="12" spans="1:22" ht="12.95" customHeight="1" x14ac:dyDescent="0.2">
      <c r="A12" s="995"/>
      <c r="B12" s="996"/>
      <c r="C12" s="93" t="s">
        <v>9</v>
      </c>
      <c r="D12" s="77">
        <v>2625606</v>
      </c>
      <c r="E12" s="90">
        <v>400252.04312767216</v>
      </c>
      <c r="F12" s="78">
        <v>4279268.7109299991</v>
      </c>
      <c r="G12" s="434">
        <f t="shared" si="0"/>
        <v>0.31176678993354456</v>
      </c>
      <c r="H12" s="141">
        <f t="shared" si="1"/>
        <v>9.8604098187258751E-2</v>
      </c>
      <c r="I12" s="414">
        <v>364327.82636447856</v>
      </c>
      <c r="J12" s="112">
        <v>3884636.5481800004</v>
      </c>
      <c r="K12" s="117">
        <f t="shared" si="2"/>
        <v>0.33624965684680724</v>
      </c>
      <c r="L12" s="88"/>
      <c r="M12" s="79"/>
      <c r="N12" s="442"/>
      <c r="O12" s="442"/>
      <c r="P12" s="442"/>
      <c r="Q12" s="442"/>
      <c r="R12" s="442"/>
      <c r="S12" s="442"/>
      <c r="T12" s="442"/>
    </row>
    <row r="13" spans="1:22" ht="12.95" customHeight="1" x14ac:dyDescent="0.2">
      <c r="A13" s="995"/>
      <c r="B13" s="996"/>
      <c r="C13" s="290" t="s">
        <v>302</v>
      </c>
      <c r="D13" s="85">
        <v>222</v>
      </c>
      <c r="E13" s="102">
        <v>6910.1505085603903</v>
      </c>
      <c r="F13" s="86">
        <v>73872.764750000002</v>
      </c>
      <c r="G13" s="103">
        <f t="shared" si="0"/>
        <v>5.382497051549911E-3</v>
      </c>
      <c r="H13" s="141">
        <f t="shared" si="1"/>
        <v>0.20706795885220719</v>
      </c>
      <c r="I13" s="417">
        <v>5724.7402334589397</v>
      </c>
      <c r="J13" s="118">
        <v>61032.381446666674</v>
      </c>
      <c r="K13" s="117">
        <f t="shared" si="2"/>
        <v>5.2835435553910759E-3</v>
      </c>
      <c r="L13" s="88"/>
      <c r="M13" s="79"/>
      <c r="N13" s="442"/>
      <c r="O13" s="442"/>
      <c r="P13" s="442"/>
      <c r="Q13" s="442"/>
      <c r="R13" s="442"/>
      <c r="S13" s="442"/>
      <c r="T13" s="442"/>
    </row>
    <row r="14" spans="1:22" ht="12.95" customHeight="1" x14ac:dyDescent="0.2">
      <c r="A14" s="995"/>
      <c r="B14" s="996"/>
      <c r="C14" s="93" t="s">
        <v>310</v>
      </c>
      <c r="D14" s="419"/>
      <c r="E14" s="90">
        <v>23110.507660291594</v>
      </c>
      <c r="F14" s="78">
        <v>247314.883241</v>
      </c>
      <c r="G14" s="434">
        <f t="shared" si="0"/>
        <v>1.8001379157695958E-2</v>
      </c>
      <c r="H14" s="141">
        <f>(E14-I14)/I14</f>
        <v>0.26268411529385061</v>
      </c>
      <c r="I14" s="414">
        <v>18302.683450574128</v>
      </c>
      <c r="J14" s="112">
        <v>195320.06127499999</v>
      </c>
      <c r="K14" s="117">
        <f t="shared" si="2"/>
        <v>1.6892124576491918E-2</v>
      </c>
      <c r="L14" s="88"/>
      <c r="M14" s="79"/>
      <c r="N14" s="442"/>
      <c r="O14" s="442"/>
      <c r="P14" s="442"/>
      <c r="Q14" s="442"/>
      <c r="R14" s="442"/>
      <c r="S14" s="442"/>
      <c r="T14" s="442"/>
    </row>
    <row r="15" spans="1:22" ht="12.95" customHeight="1" x14ac:dyDescent="0.2">
      <c r="A15" s="997"/>
      <c r="B15" s="998"/>
      <c r="C15" s="625" t="s">
        <v>2</v>
      </c>
      <c r="D15" s="626">
        <v>2839860</v>
      </c>
      <c r="E15" s="627">
        <v>1283818.7262119513</v>
      </c>
      <c r="F15" s="628">
        <v>13725126.524848999</v>
      </c>
      <c r="G15" s="629">
        <f>SUM(G9:G14)</f>
        <v>1.0000000000000002</v>
      </c>
      <c r="H15" s="630">
        <f>(E15-I15)/I15</f>
        <v>0.18487684690439105</v>
      </c>
      <c r="I15" s="631">
        <v>1083503.9350849465</v>
      </c>
      <c r="J15" s="632">
        <v>11552479.222235002</v>
      </c>
      <c r="K15" s="640">
        <f>SUM(K9:K14)</f>
        <v>1</v>
      </c>
      <c r="L15" s="99"/>
      <c r="M15" s="79"/>
      <c r="N15" s="442"/>
      <c r="O15" s="442"/>
      <c r="P15" s="442"/>
      <c r="Q15" s="442"/>
      <c r="R15" s="442"/>
      <c r="S15" s="442"/>
      <c r="T15" s="442"/>
    </row>
    <row r="16" spans="1:22" ht="12.95" customHeight="1" x14ac:dyDescent="0.2">
      <c r="A16" s="999" t="str">
        <f>T!J21</f>
        <v>Únor</v>
      </c>
      <c r="B16" s="1000"/>
      <c r="C16" s="92" t="s">
        <v>6</v>
      </c>
      <c r="D16" s="77">
        <v>1639</v>
      </c>
      <c r="E16" s="90">
        <v>378935.36541770032</v>
      </c>
      <c r="F16" s="78">
        <v>4047674.2472099997</v>
      </c>
      <c r="G16" s="433">
        <f>E16/$E$22</f>
        <v>0.37763516409687553</v>
      </c>
      <c r="H16" s="141">
        <f>(E16-I16)/I16</f>
        <v>-7.6095368811214467E-2</v>
      </c>
      <c r="I16" s="413">
        <v>410145.54167796002</v>
      </c>
      <c r="J16" s="113">
        <v>4374820.8210499994</v>
      </c>
      <c r="K16" s="116">
        <f>I16/$I$22</f>
        <v>0.35438822135312908</v>
      </c>
      <c r="L16" s="88"/>
      <c r="M16" s="79"/>
      <c r="N16" s="442"/>
      <c r="O16" s="442"/>
      <c r="P16" s="442"/>
      <c r="Q16" s="442"/>
      <c r="R16" s="442"/>
      <c r="S16" s="442"/>
      <c r="T16" s="442"/>
    </row>
    <row r="17" spans="1:21" ht="12.95" customHeight="1" x14ac:dyDescent="0.2">
      <c r="A17" s="999"/>
      <c r="B17" s="1000"/>
      <c r="C17" s="93" t="s">
        <v>7</v>
      </c>
      <c r="D17" s="77">
        <v>6659</v>
      </c>
      <c r="E17" s="90">
        <v>99121.762561821728</v>
      </c>
      <c r="F17" s="78">
        <v>1058726.2004899997</v>
      </c>
      <c r="G17" s="434">
        <f t="shared" ref="G17:G21" si="3">E17/$E$22</f>
        <v>9.878165641611189E-2</v>
      </c>
      <c r="H17" s="141">
        <f t="shared" ref="H17:H19" si="4">(E17-I17)/I17</f>
        <v>-0.15438769543216238</v>
      </c>
      <c r="I17" s="414">
        <v>117218.92175218445</v>
      </c>
      <c r="J17" s="112">
        <v>1250135.1269533334</v>
      </c>
      <c r="K17" s="117">
        <f t="shared" ref="K17:K21" si="5">I17/$I$22</f>
        <v>0.10128357123848886</v>
      </c>
      <c r="L17" s="89"/>
      <c r="M17" s="82"/>
      <c r="N17" s="442"/>
      <c r="O17" s="442"/>
      <c r="P17" s="442"/>
      <c r="Q17" s="442"/>
      <c r="R17" s="442"/>
      <c r="S17" s="442"/>
      <c r="T17" s="442"/>
    </row>
    <row r="18" spans="1:21" ht="12.95" customHeight="1" x14ac:dyDescent="0.2">
      <c r="A18" s="999"/>
      <c r="B18" s="1000"/>
      <c r="C18" s="93" t="s">
        <v>8</v>
      </c>
      <c r="D18" s="77">
        <v>205809</v>
      </c>
      <c r="E18" s="90">
        <v>173706.04131625299</v>
      </c>
      <c r="F18" s="78">
        <v>1855548.5032800001</v>
      </c>
      <c r="G18" s="434">
        <f t="shared" si="3"/>
        <v>0.17311002192886832</v>
      </c>
      <c r="H18" s="141">
        <f t="shared" si="4"/>
        <v>-0.15975489490241065</v>
      </c>
      <c r="I18" s="414">
        <v>206732.58345977284</v>
      </c>
      <c r="J18" s="112">
        <v>2205121.9578800001</v>
      </c>
      <c r="K18" s="117">
        <f>I18/$I$22</f>
        <v>0.17862827972800852</v>
      </c>
      <c r="L18" s="88"/>
      <c r="M18" s="79"/>
      <c r="N18" s="442"/>
      <c r="O18" s="442"/>
      <c r="P18" s="442"/>
      <c r="Q18" s="442"/>
      <c r="R18" s="442"/>
      <c r="S18" s="442"/>
      <c r="T18" s="442"/>
    </row>
    <row r="19" spans="1:21" ht="12.95" customHeight="1" x14ac:dyDescent="0.2">
      <c r="A19" s="999"/>
      <c r="B19" s="1000"/>
      <c r="C19" s="93" t="s">
        <v>9</v>
      </c>
      <c r="D19" s="77">
        <v>2624452</v>
      </c>
      <c r="E19" s="90">
        <v>326164.46012364683</v>
      </c>
      <c r="F19" s="78">
        <v>3484296.1298799994</v>
      </c>
      <c r="G19" s="434">
        <f t="shared" si="3"/>
        <v>0.32504532609562753</v>
      </c>
      <c r="H19" s="141">
        <f t="shared" si="4"/>
        <v>-0.18001224789035894</v>
      </c>
      <c r="I19" s="414">
        <v>397767.4779708602</v>
      </c>
      <c r="J19" s="112">
        <v>4243336.7485199999</v>
      </c>
      <c r="K19" s="117">
        <f>I19/$I$22</f>
        <v>0.34369289607174608</v>
      </c>
      <c r="L19" s="88"/>
      <c r="M19" s="79"/>
      <c r="N19" s="442"/>
      <c r="O19" s="442"/>
      <c r="P19" s="442"/>
      <c r="Q19" s="442"/>
      <c r="R19" s="442"/>
      <c r="S19" s="442"/>
      <c r="T19" s="442"/>
    </row>
    <row r="20" spans="1:21" ht="12.95" customHeight="1" x14ac:dyDescent="0.2">
      <c r="A20" s="999"/>
      <c r="B20" s="1000"/>
      <c r="C20" s="290" t="s">
        <v>302</v>
      </c>
      <c r="D20" s="85">
        <v>222</v>
      </c>
      <c r="E20" s="102">
        <v>6206.7032779281335</v>
      </c>
      <c r="F20" s="86">
        <v>66295.994489999997</v>
      </c>
      <c r="G20" s="103">
        <f t="shared" si="3"/>
        <v>6.1854068655675864E-3</v>
      </c>
      <c r="H20" s="141">
        <f>(E20-I20)/I20</f>
        <v>0.13816732405444665</v>
      </c>
      <c r="I20" s="417">
        <v>5453.2432505778233</v>
      </c>
      <c r="J20" s="118">
        <v>58167.015696666662</v>
      </c>
      <c r="K20" s="117">
        <f>I20/$I$22</f>
        <v>4.7119009712304795E-3</v>
      </c>
      <c r="L20" s="88"/>
      <c r="M20" s="79"/>
      <c r="N20" s="442"/>
      <c r="O20" s="442"/>
      <c r="P20" s="442"/>
      <c r="Q20" s="442"/>
      <c r="R20" s="442"/>
      <c r="S20" s="442"/>
      <c r="T20" s="442"/>
    </row>
    <row r="21" spans="1:21" ht="12.95" customHeight="1" x14ac:dyDescent="0.2">
      <c r="A21" s="999"/>
      <c r="B21" s="1000"/>
      <c r="C21" s="93" t="s">
        <v>310</v>
      </c>
      <c r="D21" s="419"/>
      <c r="E21" s="90">
        <v>19308.67644067427</v>
      </c>
      <c r="F21" s="78">
        <v>206463.65189580002</v>
      </c>
      <c r="G21" s="434">
        <f t="shared" si="3"/>
        <v>1.9242424596949231E-2</v>
      </c>
      <c r="H21" s="141">
        <f t="shared" ref="H21" si="6">(E21-I21)/I21</f>
        <v>-3.5349614520207052E-2</v>
      </c>
      <c r="I21" s="414">
        <v>20016.242911747366</v>
      </c>
      <c r="J21" s="112">
        <v>213691.63644600002</v>
      </c>
      <c r="K21" s="117">
        <f t="shared" si="5"/>
        <v>1.7295130637397127E-2</v>
      </c>
      <c r="L21" s="88"/>
      <c r="M21" s="79"/>
      <c r="N21" s="442"/>
      <c r="O21" s="442"/>
      <c r="P21" s="442"/>
      <c r="Q21" s="442"/>
      <c r="R21" s="442"/>
      <c r="S21" s="442"/>
      <c r="T21" s="442"/>
    </row>
    <row r="22" spans="1:21" ht="12.95" customHeight="1" x14ac:dyDescent="0.2">
      <c r="A22" s="999"/>
      <c r="B22" s="1000"/>
      <c r="C22" s="625" t="s">
        <v>2</v>
      </c>
      <c r="D22" s="626">
        <v>2838781</v>
      </c>
      <c r="E22" s="627">
        <v>1003443.0091380242</v>
      </c>
      <c r="F22" s="628">
        <v>10719004.727245798</v>
      </c>
      <c r="G22" s="629">
        <f>SUM(G16:G21)</f>
        <v>1</v>
      </c>
      <c r="H22" s="630">
        <f>(E22-I22)/I22</f>
        <v>-0.13297025786793923</v>
      </c>
      <c r="I22" s="631">
        <v>1157334.0110231026</v>
      </c>
      <c r="J22" s="632">
        <v>12345273.306545999</v>
      </c>
      <c r="K22" s="640">
        <f>SUM(K16:K21)</f>
        <v>1.0000000000000002</v>
      </c>
      <c r="L22" s="99"/>
      <c r="M22" s="79"/>
      <c r="N22" s="442"/>
      <c r="O22" s="442"/>
      <c r="P22" s="442"/>
      <c r="Q22" s="442"/>
      <c r="R22" s="442"/>
      <c r="S22" s="442"/>
      <c r="T22" s="442"/>
    </row>
    <row r="23" spans="1:21" ht="12.95" customHeight="1" x14ac:dyDescent="0.2">
      <c r="A23" s="999" t="str">
        <f>T!J22</f>
        <v>Březen</v>
      </c>
      <c r="B23" s="1000"/>
      <c r="C23" s="92" t="s">
        <v>6</v>
      </c>
      <c r="D23" s="77">
        <v>1629</v>
      </c>
      <c r="E23" s="90">
        <v>345419.74120000011</v>
      </c>
      <c r="F23" s="78">
        <v>3682939.9660310005</v>
      </c>
      <c r="G23" s="433">
        <f>E23/$E$29</f>
        <v>0.40914621571158727</v>
      </c>
      <c r="H23" s="141">
        <f>(E23-I23)/I23</f>
        <v>-0.12201438945201179</v>
      </c>
      <c r="I23" s="413">
        <v>393423.0095005873</v>
      </c>
      <c r="J23" s="113">
        <v>4195330.0648779003</v>
      </c>
      <c r="K23" s="116">
        <f>I23/$I$29</f>
        <v>0.3586053617868275</v>
      </c>
      <c r="L23" s="106"/>
      <c r="M23" s="78"/>
      <c r="N23" s="442"/>
      <c r="O23" s="442"/>
      <c r="P23" s="442"/>
      <c r="Q23" s="442"/>
      <c r="R23" s="442"/>
      <c r="S23" s="442"/>
      <c r="T23" s="442"/>
      <c r="U23" s="78"/>
    </row>
    <row r="24" spans="1:21" ht="12.95" customHeight="1" x14ac:dyDescent="0.2">
      <c r="A24" s="999"/>
      <c r="B24" s="1000"/>
      <c r="C24" s="93" t="s">
        <v>7</v>
      </c>
      <c r="D24" s="77">
        <v>6547</v>
      </c>
      <c r="E24" s="90">
        <v>86177.851081000001</v>
      </c>
      <c r="F24" s="78">
        <v>917070.50492000021</v>
      </c>
      <c r="G24" s="434">
        <f t="shared" ref="G24:G28" si="7">E24/$E$29</f>
        <v>0.10207679944827618</v>
      </c>
      <c r="H24" s="141">
        <f t="shared" ref="H24:H27" si="8">(E24-I24)/I24</f>
        <v>-0.20774510655974271</v>
      </c>
      <c r="I24" s="414">
        <v>108775.41028088145</v>
      </c>
      <c r="J24" s="112">
        <v>1159647.1552233337</v>
      </c>
      <c r="K24" s="117">
        <f t="shared" ref="K24:K28" si="9">I24/$I$29</f>
        <v>9.9148866271960789E-2</v>
      </c>
      <c r="L24" s="90"/>
      <c r="M24" s="78"/>
      <c r="N24" s="442"/>
      <c r="O24" s="442"/>
      <c r="P24" s="442"/>
      <c r="Q24" s="442"/>
      <c r="R24" s="442"/>
      <c r="S24" s="442"/>
      <c r="T24" s="442"/>
      <c r="U24" s="78"/>
    </row>
    <row r="25" spans="1:21" ht="12.95" customHeight="1" x14ac:dyDescent="0.2">
      <c r="A25" s="999"/>
      <c r="B25" s="1000"/>
      <c r="C25" s="93" t="s">
        <v>8</v>
      </c>
      <c r="D25" s="77">
        <v>205647</v>
      </c>
      <c r="E25" s="90">
        <v>135287.17463999998</v>
      </c>
      <c r="F25" s="78">
        <v>1443563.2430600002</v>
      </c>
      <c r="G25" s="434">
        <f t="shared" si="7"/>
        <v>0.16024630018531377</v>
      </c>
      <c r="H25" s="141">
        <f t="shared" si="8"/>
        <v>-0.30457453685866448</v>
      </c>
      <c r="I25" s="414">
        <v>194538.71307629233</v>
      </c>
      <c r="J25" s="112">
        <v>2074318.2956588652</v>
      </c>
      <c r="K25" s="117">
        <f t="shared" si="9"/>
        <v>0.17732217968853572</v>
      </c>
      <c r="L25" s="90"/>
      <c r="M25" s="78"/>
      <c r="N25" s="442"/>
      <c r="O25" s="442"/>
      <c r="P25" s="442"/>
      <c r="Q25" s="442"/>
      <c r="R25" s="442"/>
      <c r="S25" s="442"/>
      <c r="T25" s="442"/>
      <c r="U25" s="78"/>
    </row>
    <row r="26" spans="1:21" ht="12.95" customHeight="1" x14ac:dyDescent="0.2">
      <c r="A26" s="999"/>
      <c r="B26" s="1000"/>
      <c r="C26" s="93" t="s">
        <v>9</v>
      </c>
      <c r="D26" s="77">
        <v>2623223</v>
      </c>
      <c r="E26" s="90">
        <v>254791.25482</v>
      </c>
      <c r="F26" s="78">
        <v>2718891.4835299999</v>
      </c>
      <c r="G26" s="434">
        <f t="shared" si="7"/>
        <v>0.30179768343248847</v>
      </c>
      <c r="H26" s="141">
        <f t="shared" si="8"/>
        <v>-0.3213279765104321</v>
      </c>
      <c r="I26" s="414">
        <v>375426.19409877073</v>
      </c>
      <c r="J26" s="112">
        <v>4003517.8924340685</v>
      </c>
      <c r="K26" s="117">
        <f t="shared" si="9"/>
        <v>0.34220125134506252</v>
      </c>
      <c r="L26" s="90"/>
      <c r="M26" s="78"/>
      <c r="N26" s="442"/>
      <c r="O26" s="442"/>
      <c r="P26" s="442"/>
      <c r="Q26" s="442"/>
      <c r="R26" s="442"/>
      <c r="S26" s="442"/>
      <c r="T26" s="442"/>
      <c r="U26" s="78"/>
    </row>
    <row r="27" spans="1:21" ht="12.95" customHeight="1" x14ac:dyDescent="0.2">
      <c r="A27" s="999"/>
      <c r="B27" s="1000"/>
      <c r="C27" s="290" t="s">
        <v>302</v>
      </c>
      <c r="D27" s="85">
        <v>224</v>
      </c>
      <c r="E27" s="102">
        <v>6396.1812490000002</v>
      </c>
      <c r="F27" s="86">
        <v>73856.254409999994</v>
      </c>
      <c r="G27" s="103">
        <f t="shared" si="7"/>
        <v>7.5762124768616523E-3</v>
      </c>
      <c r="H27" s="141">
        <f t="shared" si="8"/>
        <v>8.5175415476704208E-2</v>
      </c>
      <c r="I27" s="417">
        <v>5894.1449997650716</v>
      </c>
      <c r="J27" s="118">
        <v>62847.610276666666</v>
      </c>
      <c r="K27" s="117">
        <f t="shared" si="9"/>
        <v>5.3725174914092521E-3</v>
      </c>
      <c r="L27" s="90"/>
      <c r="M27" s="78"/>
      <c r="N27" s="442"/>
      <c r="O27" s="442"/>
      <c r="P27" s="442"/>
      <c r="Q27" s="442"/>
      <c r="R27" s="442"/>
      <c r="S27" s="442"/>
      <c r="T27" s="442"/>
      <c r="U27" s="78"/>
    </row>
    <row r="28" spans="1:21" ht="12.95" customHeight="1" x14ac:dyDescent="0.2">
      <c r="A28" s="999"/>
      <c r="B28" s="1000"/>
      <c r="C28" s="93" t="s">
        <v>310</v>
      </c>
      <c r="D28" s="419"/>
      <c r="E28" s="90">
        <v>16173.027530453144</v>
      </c>
      <c r="F28" s="78">
        <v>172710.64221100003</v>
      </c>
      <c r="G28" s="434">
        <f t="shared" si="7"/>
        <v>1.9156788745472605E-2</v>
      </c>
      <c r="H28" s="141">
        <f t="shared" ref="H28" si="10">(E28-I28)/I28</f>
        <v>-0.15032412115140029</v>
      </c>
      <c r="I28" s="414">
        <v>19034.349371397126</v>
      </c>
      <c r="J28" s="112">
        <v>203153.00632099999</v>
      </c>
      <c r="K28" s="117">
        <f t="shared" si="9"/>
        <v>1.7349823416204002E-2</v>
      </c>
      <c r="L28" s="90"/>
      <c r="M28" s="78"/>
      <c r="N28" s="442"/>
      <c r="O28" s="442"/>
      <c r="P28" s="442"/>
      <c r="Q28" s="442"/>
      <c r="R28" s="442"/>
      <c r="S28" s="442"/>
      <c r="T28" s="442"/>
      <c r="U28" s="78"/>
    </row>
    <row r="29" spans="1:21" ht="12.95" customHeight="1" thickBot="1" x14ac:dyDescent="0.25">
      <c r="A29" s="1001"/>
      <c r="B29" s="1002"/>
      <c r="C29" s="633" t="s">
        <v>2</v>
      </c>
      <c r="D29" s="634">
        <v>2837270</v>
      </c>
      <c r="E29" s="635">
        <v>844245.2305204533</v>
      </c>
      <c r="F29" s="636">
        <v>9009032.0941620003</v>
      </c>
      <c r="G29" s="629">
        <f>SUM(G23:G28)</f>
        <v>0.99999999999999989</v>
      </c>
      <c r="H29" s="637">
        <f>(E29-I29)/I29</f>
        <v>-0.23046985301672146</v>
      </c>
      <c r="I29" s="638">
        <v>1097091.8213276942</v>
      </c>
      <c r="J29" s="639">
        <v>11698814.024791835</v>
      </c>
      <c r="K29" s="640">
        <f>SUM(K23:K28)</f>
        <v>0.99999999999999978</v>
      </c>
      <c r="L29" s="107"/>
      <c r="N29" s="442"/>
      <c r="O29" s="442"/>
      <c r="P29" s="442"/>
      <c r="Q29" s="442"/>
      <c r="R29" s="442"/>
      <c r="S29" s="442"/>
      <c r="T29" s="442"/>
    </row>
    <row r="30" spans="1:21" ht="12.95" customHeight="1" thickTop="1" x14ac:dyDescent="0.2">
      <c r="A30" s="1003" t="str">
        <f>T!E17</f>
        <v>I. čtvrtletí</v>
      </c>
      <c r="B30" s="1004"/>
      <c r="C30" s="108" t="s">
        <v>6</v>
      </c>
      <c r="D30" s="109">
        <f>D23</f>
        <v>1629</v>
      </c>
      <c r="E30" s="435">
        <f>E9+E16+E23</f>
        <v>1189190.9862443211</v>
      </c>
      <c r="F30" s="110">
        <f>F9+F16+F23</f>
        <v>12699507.763778999</v>
      </c>
      <c r="G30" s="436">
        <f>E30/$E$36</f>
        <v>0.37975038829708468</v>
      </c>
      <c r="H30" s="431">
        <f>(E30-I30)/I30</f>
        <v>-8.3347103256581657E-3</v>
      </c>
      <c r="I30" s="415">
        <f>I9+I16+I23</f>
        <v>1199185.8529553311</v>
      </c>
      <c r="J30" s="125">
        <f>J9+J16+J23</f>
        <v>12788357.471437901</v>
      </c>
      <c r="K30" s="641">
        <f>I30/$I$36</f>
        <v>0.35926036091423424</v>
      </c>
      <c r="L30" s="87"/>
      <c r="N30" s="442"/>
      <c r="O30" s="442"/>
      <c r="P30" s="442"/>
      <c r="Q30" s="442"/>
      <c r="R30" s="442"/>
      <c r="S30" s="442"/>
      <c r="T30" s="442"/>
    </row>
    <row r="31" spans="1:21" ht="12.95" customHeight="1" x14ac:dyDescent="0.2">
      <c r="A31" s="1005"/>
      <c r="B31" s="1006"/>
      <c r="C31" s="93" t="s">
        <v>7</v>
      </c>
      <c r="D31" s="77">
        <f t="shared" ref="D31:D34" si="11">D24</f>
        <v>6547</v>
      </c>
      <c r="E31" s="90">
        <f>E10+E17+E24</f>
        <v>317196.14574434393</v>
      </c>
      <c r="F31" s="78">
        <f t="shared" ref="F31" si="12">F10+F17+F24</f>
        <v>3385891.7703600004</v>
      </c>
      <c r="G31" s="434">
        <f t="shared" ref="G31:G35" si="13">E31/$E$36</f>
        <v>0.10129185379479957</v>
      </c>
      <c r="H31" s="141">
        <f t="shared" ref="H31:H33" si="14">(E31-I31)/I31</f>
        <v>-4.9799503739715825E-2</v>
      </c>
      <c r="I31" s="414">
        <f>I10+I17+I24</f>
        <v>333820.22740751738</v>
      </c>
      <c r="J31" s="112">
        <f t="shared" ref="J31" si="15">J10+J17+J24</f>
        <v>3559211.5254300004</v>
      </c>
      <c r="K31" s="117">
        <f t="shared" ref="K31:K35" si="16">I31/$I$36</f>
        <v>0.10000816394167694</v>
      </c>
      <c r="L31" s="87"/>
      <c r="N31" s="442"/>
      <c r="O31" s="442"/>
      <c r="P31" s="442"/>
      <c r="Q31" s="442"/>
      <c r="R31" s="442"/>
      <c r="S31" s="442"/>
      <c r="T31" s="442"/>
    </row>
    <row r="32" spans="1:21" ht="12.95" customHeight="1" x14ac:dyDescent="0.2">
      <c r="A32" s="1005"/>
      <c r="B32" s="1006"/>
      <c r="C32" s="93" t="s">
        <v>8</v>
      </c>
      <c r="D32" s="77">
        <f t="shared" si="11"/>
        <v>205647</v>
      </c>
      <c r="E32" s="90">
        <f t="shared" ref="E32:F32" si="17">E11+E18+E25</f>
        <v>565806.82914353732</v>
      </c>
      <c r="F32" s="78">
        <f t="shared" si="17"/>
        <v>6044793.2967800004</v>
      </c>
      <c r="G32" s="434">
        <f t="shared" si="13"/>
        <v>0.1806819640863441</v>
      </c>
      <c r="H32" s="141">
        <f t="shared" si="14"/>
        <v>-4.5819593602209677E-2</v>
      </c>
      <c r="I32" s="414">
        <f t="shared" ref="I32:J32" si="18">I11+I18+I25</f>
        <v>592976.78442126478</v>
      </c>
      <c r="J32" s="112">
        <f t="shared" si="18"/>
        <v>6323294.6561088646</v>
      </c>
      <c r="K32" s="117">
        <f t="shared" si="16"/>
        <v>0.17764807103080543</v>
      </c>
      <c r="L32" s="87"/>
      <c r="N32" s="442"/>
      <c r="O32" s="442"/>
      <c r="P32" s="442"/>
      <c r="Q32" s="442"/>
      <c r="R32" s="442"/>
      <c r="S32" s="442"/>
      <c r="T32" s="442"/>
    </row>
    <row r="33" spans="1:21" ht="12.95" customHeight="1" x14ac:dyDescent="0.2">
      <c r="A33" s="1005"/>
      <c r="B33" s="1006"/>
      <c r="C33" s="93" t="s">
        <v>9</v>
      </c>
      <c r="D33" s="77">
        <f t="shared" si="11"/>
        <v>2623223</v>
      </c>
      <c r="E33" s="90">
        <f>E12+E19+E26</f>
        <v>981207.75807131908</v>
      </c>
      <c r="F33" s="78">
        <f t="shared" ref="E33:F35" si="19">F12+F19+F26</f>
        <v>10482456.324339999</v>
      </c>
      <c r="G33" s="434">
        <f t="shared" si="13"/>
        <v>0.31333404931404452</v>
      </c>
      <c r="H33" s="141">
        <f t="shared" si="14"/>
        <v>-0.13741607572073938</v>
      </c>
      <c r="I33" s="414">
        <f>I12+I19+I26</f>
        <v>1137521.4984341096</v>
      </c>
      <c r="J33" s="112">
        <f t="shared" ref="J33" si="20">J12+J19+J26</f>
        <v>12131491.189134069</v>
      </c>
      <c r="K33" s="117">
        <f t="shared" si="16"/>
        <v>0.34078652868360793</v>
      </c>
      <c r="L33" s="87"/>
      <c r="N33" s="442"/>
      <c r="O33" s="442"/>
      <c r="P33" s="442"/>
      <c r="Q33" s="442"/>
      <c r="R33" s="442"/>
      <c r="S33" s="442"/>
      <c r="T33" s="442"/>
    </row>
    <row r="34" spans="1:21" ht="12.95" customHeight="1" x14ac:dyDescent="0.2">
      <c r="A34" s="1005"/>
      <c r="B34" s="1006"/>
      <c r="C34" s="290" t="s">
        <v>302</v>
      </c>
      <c r="D34" s="77">
        <f t="shared" si="11"/>
        <v>224</v>
      </c>
      <c r="E34" s="90">
        <f>E13+E20+E27</f>
        <v>19513.035035488523</v>
      </c>
      <c r="F34" s="78">
        <f t="shared" si="19"/>
        <v>214025.01364999998</v>
      </c>
      <c r="G34" s="103">
        <f t="shared" si="13"/>
        <v>6.2311964329495612E-3</v>
      </c>
      <c r="H34" s="141">
        <f>(E34-I34)/I34</f>
        <v>0.14297611185404568</v>
      </c>
      <c r="I34" s="414">
        <f>I13+I20+I27</f>
        <v>17072.128483801833</v>
      </c>
      <c r="J34" s="112">
        <f t="shared" ref="J34" si="21">J13+J20+J27</f>
        <v>182047.00742000001</v>
      </c>
      <c r="K34" s="117">
        <f t="shared" si="16"/>
        <v>5.1145858880419E-3</v>
      </c>
      <c r="L34" s="87"/>
      <c r="N34" s="442"/>
      <c r="O34" s="442"/>
      <c r="P34" s="442"/>
      <c r="Q34" s="442"/>
      <c r="R34" s="442"/>
      <c r="S34" s="442"/>
      <c r="T34" s="442"/>
    </row>
    <row r="35" spans="1:21" ht="12.95" customHeight="1" x14ac:dyDescent="0.2">
      <c r="A35" s="1005"/>
      <c r="B35" s="1006"/>
      <c r="C35" s="93" t="s">
        <v>310</v>
      </c>
      <c r="D35" s="77"/>
      <c r="E35" s="90">
        <f t="shared" si="19"/>
        <v>58592.211631419013</v>
      </c>
      <c r="F35" s="78">
        <f t="shared" si="19"/>
        <v>626489.1773478</v>
      </c>
      <c r="G35" s="434">
        <f t="shared" si="13"/>
        <v>1.871054807477741E-2</v>
      </c>
      <c r="H35" s="141">
        <f t="shared" ref="H35" si="22">(E35-I35)/I35</f>
        <v>2.1601833231855144E-2</v>
      </c>
      <c r="I35" s="414">
        <f t="shared" ref="I35:J35" si="23">I14+I21+I28</f>
        <v>57353.275733718619</v>
      </c>
      <c r="J35" s="112">
        <f t="shared" si="23"/>
        <v>612164.704042</v>
      </c>
      <c r="K35" s="117">
        <f t="shared" si="16"/>
        <v>1.7182289541633592E-2</v>
      </c>
      <c r="L35" s="87"/>
      <c r="N35" s="442"/>
      <c r="O35" s="442"/>
      <c r="P35" s="442"/>
      <c r="Q35" s="442"/>
      <c r="R35" s="442"/>
      <c r="S35" s="442"/>
      <c r="T35" s="442"/>
    </row>
    <row r="36" spans="1:21" ht="12.95" customHeight="1" x14ac:dyDescent="0.2">
      <c r="A36" s="1005"/>
      <c r="B36" s="1006"/>
      <c r="C36" s="660" t="s">
        <v>2</v>
      </c>
      <c r="D36" s="655">
        <f>SUM(D30:D35)</f>
        <v>2837270</v>
      </c>
      <c r="E36" s="661">
        <f>SUM(E30:E35)</f>
        <v>3131506.9658704293</v>
      </c>
      <c r="F36" s="662">
        <f>SUM(F30:F35)</f>
        <v>33453163.3462568</v>
      </c>
      <c r="G36" s="663">
        <f>SUM(G30:G35)</f>
        <v>0.99999999999999989</v>
      </c>
      <c r="H36" s="664">
        <f>(E36-I36)/I36</f>
        <v>-6.1841565265733971E-2</v>
      </c>
      <c r="I36" s="674">
        <f>SUM(I30:I35)</f>
        <v>3337929.767435743</v>
      </c>
      <c r="J36" s="675">
        <f>SUM(J30:J35)</f>
        <v>35596566.553572841</v>
      </c>
      <c r="K36" s="676">
        <f>SUM(K30:K35)</f>
        <v>1.0000000000000002</v>
      </c>
      <c r="L36" s="91"/>
      <c r="N36" s="442"/>
      <c r="O36" s="442"/>
      <c r="P36" s="442"/>
      <c r="Q36" s="442"/>
      <c r="R36" s="442"/>
      <c r="S36" s="442"/>
      <c r="T36" s="442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16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89" t="s">
        <v>160</v>
      </c>
      <c r="B39" s="989"/>
      <c r="C39" s="989"/>
      <c r="D39" s="989"/>
      <c r="E39" s="989"/>
      <c r="F39" s="83"/>
      <c r="G39" s="989" t="s">
        <v>161</v>
      </c>
      <c r="H39" s="989"/>
      <c r="I39" s="989"/>
      <c r="J39" s="989"/>
      <c r="K39" s="989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90" t="str">
        <f>A30</f>
        <v>I. čtvrtletí</v>
      </c>
      <c r="B40" s="991"/>
      <c r="C40" s="991"/>
      <c r="D40" s="991"/>
      <c r="E40" s="991"/>
      <c r="F40" s="83"/>
      <c r="G40" s="992" t="str">
        <f>A30</f>
        <v>I. čtvrtletí</v>
      </c>
      <c r="H40" s="992"/>
      <c r="I40" s="992"/>
      <c r="J40" s="992"/>
      <c r="K40" s="992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2019</v>
      </c>
      <c r="D44" s="83">
        <f>I5</f>
        <v>2018</v>
      </c>
      <c r="E44" s="71"/>
      <c r="F44" s="71"/>
      <c r="G44" s="71"/>
      <c r="H44" s="83"/>
      <c r="I44" s="83">
        <f>E5</f>
        <v>2019</v>
      </c>
      <c r="J44" s="83">
        <f>I5</f>
        <v>2018</v>
      </c>
      <c r="K44" s="83"/>
      <c r="L44" s="71"/>
    </row>
    <row r="45" spans="1:21" ht="15" customHeight="1" x14ac:dyDescent="0.2">
      <c r="A45" s="83"/>
      <c r="B45" s="83" t="str">
        <f>A9</f>
        <v>Leden</v>
      </c>
      <c r="C45" s="260">
        <f>E15</f>
        <v>1283818.7262119513</v>
      </c>
      <c r="D45" s="260">
        <f>I15</f>
        <v>1083503.9350849465</v>
      </c>
      <c r="E45" s="71"/>
      <c r="F45" s="71"/>
      <c r="G45" s="71"/>
      <c r="H45" s="83" t="str">
        <f>A9</f>
        <v>Leden</v>
      </c>
      <c r="I45" s="261">
        <f>E15/E36</f>
        <v>0.40996834437987684</v>
      </c>
      <c r="J45" s="261">
        <f>I15/I36</f>
        <v>0.32460357484313201</v>
      </c>
      <c r="K45" s="83"/>
      <c r="L45" s="71"/>
    </row>
    <row r="46" spans="1:21" ht="15" customHeight="1" x14ac:dyDescent="0.2">
      <c r="A46" s="83"/>
      <c r="B46" s="83" t="str">
        <f>A16</f>
        <v>Únor</v>
      </c>
      <c r="C46" s="260">
        <f>E22</f>
        <v>1003443.0091380242</v>
      </c>
      <c r="D46" s="260">
        <f>I22</f>
        <v>1157334.0110231026</v>
      </c>
      <c r="E46" s="71"/>
      <c r="F46" s="71"/>
      <c r="G46" s="71"/>
      <c r="H46" s="83" t="str">
        <f>A16</f>
        <v>Únor</v>
      </c>
      <c r="I46" s="261">
        <f>E22/E36</f>
        <v>0.32043454479722305</v>
      </c>
      <c r="J46" s="261">
        <f>I22/I36</f>
        <v>0.34672209772471851</v>
      </c>
      <c r="K46" s="83"/>
      <c r="L46" s="71"/>
    </row>
    <row r="47" spans="1:21" ht="15" customHeight="1" x14ac:dyDescent="0.2">
      <c r="A47" s="83"/>
      <c r="B47" s="83" t="str">
        <f>A23</f>
        <v>Březen</v>
      </c>
      <c r="C47" s="260">
        <f>E29</f>
        <v>844245.2305204533</v>
      </c>
      <c r="D47" s="260">
        <f>I29</f>
        <v>1097091.8213276942</v>
      </c>
      <c r="E47" s="71"/>
      <c r="F47" s="71"/>
      <c r="G47" s="71"/>
      <c r="H47" s="83" t="str">
        <f>A23</f>
        <v>Březen</v>
      </c>
      <c r="I47" s="261">
        <f>E29/E36</f>
        <v>0.26959711082289994</v>
      </c>
      <c r="J47" s="261">
        <f>I29/I36</f>
        <v>0.32867432743214958</v>
      </c>
      <c r="K47" s="83"/>
      <c r="L47" s="71"/>
    </row>
    <row r="48" spans="1:21" ht="15" customHeight="1" x14ac:dyDescent="0.2">
      <c r="A48" s="83"/>
      <c r="B48" s="83"/>
      <c r="C48" s="260">
        <f>SUM(C45:C47)</f>
        <v>3131506.9658704288</v>
      </c>
      <c r="D48" s="260">
        <f>SUM(D45:D47)</f>
        <v>3337929.767435743</v>
      </c>
      <c r="E48" s="83"/>
      <c r="F48" s="83"/>
      <c r="G48" s="83"/>
      <c r="H48" s="83"/>
      <c r="I48" s="181">
        <f>SUM(I45:I47)</f>
        <v>0.99999999999999989</v>
      </c>
      <c r="J48" s="181">
        <f>SUM(J45:J47)</f>
        <v>1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1"/>
    </row>
    <row r="56" spans="1:12" ht="1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71"/>
    </row>
    <row r="57" spans="1:12" ht="1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2" ht="1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2" ht="1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</sheetData>
  <mergeCells count="21">
    <mergeCell ref="K1:L1"/>
    <mergeCell ref="A4:D4"/>
    <mergeCell ref="E5:G5"/>
    <mergeCell ref="I5:K5"/>
    <mergeCell ref="H6:H8"/>
    <mergeCell ref="D7:D8"/>
    <mergeCell ref="E7:F7"/>
    <mergeCell ref="I7:J7"/>
    <mergeCell ref="A8:B8"/>
    <mergeCell ref="A2:L2"/>
    <mergeCell ref="I6:J6"/>
    <mergeCell ref="E6:F6"/>
    <mergeCell ref="A3:C3"/>
    <mergeCell ref="A39:E39"/>
    <mergeCell ref="A40:E40"/>
    <mergeCell ref="G39:K39"/>
    <mergeCell ref="G40:K40"/>
    <mergeCell ref="A9:B15"/>
    <mergeCell ref="A16:B22"/>
    <mergeCell ref="A23:B29"/>
    <mergeCell ref="A30:B3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topLeftCell="A10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1007" t="s">
        <v>227</v>
      </c>
      <c r="L1" s="1007"/>
    </row>
    <row r="2" spans="1:22" s="597" customFormat="1" ht="22.5" customHeight="1" x14ac:dyDescent="0.25">
      <c r="A2" s="909" t="s">
        <v>196</v>
      </c>
      <c r="B2" s="909"/>
      <c r="C2" s="909"/>
      <c r="D2" s="909"/>
      <c r="E2" s="909"/>
      <c r="F2" s="909"/>
      <c r="G2" s="909"/>
      <c r="H2" s="909"/>
      <c r="I2" s="909"/>
      <c r="J2" s="909"/>
      <c r="K2" s="909"/>
      <c r="L2" s="909"/>
    </row>
    <row r="3" spans="1:22" ht="18.75" customHeight="1" x14ac:dyDescent="0.2">
      <c r="A3" s="1022" t="str">
        <f>T!E17&amp;" "&amp;T!G17</f>
        <v>I. čtvrtletí 2019</v>
      </c>
      <c r="B3" s="1022"/>
      <c r="C3" s="1022"/>
      <c r="D3" s="101"/>
      <c r="E3" s="101"/>
      <c r="F3" s="69"/>
      <c r="G3" s="67"/>
      <c r="H3" s="67"/>
      <c r="I3" s="67"/>
    </row>
    <row r="4" spans="1:22" ht="12.95" customHeight="1" x14ac:dyDescent="0.2">
      <c r="A4" s="1008" t="s">
        <v>10</v>
      </c>
      <c r="B4" s="1008"/>
      <c r="C4" s="1008"/>
      <c r="D4" s="1009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1010">
        <f>T!G17</f>
        <v>2019</v>
      </c>
      <c r="F5" s="981"/>
      <c r="G5" s="981"/>
      <c r="H5" s="410"/>
      <c r="I5" s="1011">
        <f>E5-1</f>
        <v>2018</v>
      </c>
      <c r="J5" s="1012"/>
      <c r="K5" s="1013"/>
      <c r="L5" s="71"/>
    </row>
    <row r="6" spans="1:22" ht="24.95" customHeight="1" x14ac:dyDescent="0.25">
      <c r="A6" s="74"/>
      <c r="B6" s="75"/>
      <c r="C6" s="76"/>
      <c r="D6" s="76"/>
      <c r="E6" s="1020" t="s">
        <v>39</v>
      </c>
      <c r="F6" s="1021"/>
      <c r="G6" s="432"/>
      <c r="H6" s="987" t="s">
        <v>108</v>
      </c>
      <c r="I6" s="1018" t="s">
        <v>39</v>
      </c>
      <c r="J6" s="1019"/>
      <c r="K6" s="411"/>
      <c r="L6" s="87"/>
    </row>
    <row r="7" spans="1:22" ht="24.95" customHeight="1" x14ac:dyDescent="0.25">
      <c r="A7" s="74"/>
      <c r="B7" s="94"/>
      <c r="C7" s="94"/>
      <c r="D7" s="1015" t="s">
        <v>0</v>
      </c>
      <c r="E7" s="986"/>
      <c r="F7" s="987"/>
      <c r="G7" s="514" t="s">
        <v>107</v>
      </c>
      <c r="H7" s="987"/>
      <c r="I7" s="986"/>
      <c r="J7" s="987"/>
      <c r="K7" s="114" t="s">
        <v>107</v>
      </c>
      <c r="L7" s="87"/>
    </row>
    <row r="8" spans="1:22" ht="15" customHeight="1" x14ac:dyDescent="0.25">
      <c r="A8" s="1014" t="s">
        <v>140</v>
      </c>
      <c r="B8" s="1014"/>
      <c r="C8" s="96" t="s">
        <v>45</v>
      </c>
      <c r="D8" s="1016"/>
      <c r="E8" s="821" t="s">
        <v>336</v>
      </c>
      <c r="F8" s="816" t="s">
        <v>1</v>
      </c>
      <c r="G8" s="515" t="s">
        <v>66</v>
      </c>
      <c r="H8" s="1014"/>
      <c r="I8" s="412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93" t="str">
        <f>T!J20</f>
        <v>Leden</v>
      </c>
      <c r="B9" s="994"/>
      <c r="C9" s="92" t="s">
        <v>6</v>
      </c>
      <c r="D9" s="77">
        <v>178</v>
      </c>
      <c r="E9" s="90">
        <v>32971.042236620655</v>
      </c>
      <c r="F9" s="78">
        <v>352371.47229999996</v>
      </c>
      <c r="G9" s="433">
        <f t="shared" ref="G9:G14" si="0">E9/$E$15</f>
        <v>0.21396634715961915</v>
      </c>
      <c r="H9" s="141">
        <f>(E9-I9)/I9</f>
        <v>0.19765584004607314</v>
      </c>
      <c r="I9" s="413">
        <v>27529.646776783786</v>
      </c>
      <c r="J9" s="113">
        <v>292962.24547999998</v>
      </c>
      <c r="K9" s="116">
        <f>I9/$I$15</f>
        <v>0.21331360108079769</v>
      </c>
      <c r="L9" s="87"/>
      <c r="N9" s="442"/>
      <c r="O9" s="442"/>
      <c r="P9" s="442"/>
      <c r="Q9" s="442"/>
      <c r="R9" s="442"/>
      <c r="S9" s="442"/>
      <c r="T9" s="442"/>
      <c r="U9" s="442"/>
      <c r="V9" s="442"/>
    </row>
    <row r="10" spans="1:22" ht="12.95" customHeight="1" x14ac:dyDescent="0.2">
      <c r="A10" s="995"/>
      <c r="B10" s="996"/>
      <c r="C10" s="93" t="s">
        <v>7</v>
      </c>
      <c r="D10" s="77">
        <v>1648</v>
      </c>
      <c r="E10" s="90">
        <v>29088.036261522218</v>
      </c>
      <c r="F10" s="78">
        <v>310872.63205999997</v>
      </c>
      <c r="G10" s="434">
        <f t="shared" si="0"/>
        <v>0.18876748937016205</v>
      </c>
      <c r="H10" s="141">
        <f t="shared" ref="H10:H13" si="1">(E10-I10)/I10</f>
        <v>0.21196331514310612</v>
      </c>
      <c r="I10" s="414">
        <v>24000.756374451452</v>
      </c>
      <c r="J10" s="112">
        <v>255408.84911000001</v>
      </c>
      <c r="K10" s="117">
        <f t="shared" ref="K10:K14" si="2">I10/$I$15</f>
        <v>0.18596997674574844</v>
      </c>
      <c r="L10" s="88"/>
      <c r="M10" s="79"/>
      <c r="N10" s="442"/>
      <c r="O10" s="442"/>
      <c r="P10" s="442"/>
      <c r="Q10" s="442"/>
      <c r="R10" s="442"/>
      <c r="S10" s="442"/>
      <c r="T10" s="442"/>
    </row>
    <row r="11" spans="1:22" ht="12.95" customHeight="1" x14ac:dyDescent="0.2">
      <c r="A11" s="995"/>
      <c r="B11" s="996"/>
      <c r="C11" s="93" t="s">
        <v>8</v>
      </c>
      <c r="D11" s="77">
        <v>39178</v>
      </c>
      <c r="E11" s="90">
        <v>37581.436237284346</v>
      </c>
      <c r="F11" s="78">
        <v>401644.16375999997</v>
      </c>
      <c r="G11" s="434">
        <f t="shared" si="0"/>
        <v>0.24388560649661911</v>
      </c>
      <c r="H11" s="141">
        <f t="shared" si="1"/>
        <v>0.20623657623940503</v>
      </c>
      <c r="I11" s="414">
        <v>31155.9415271996</v>
      </c>
      <c r="J11" s="112">
        <v>331552.18294999999</v>
      </c>
      <c r="K11" s="117">
        <f t="shared" si="2"/>
        <v>0.24141196347765662</v>
      </c>
      <c r="L11" s="88"/>
      <c r="M11" s="79"/>
      <c r="N11" s="442"/>
      <c r="O11" s="442"/>
      <c r="P11" s="442"/>
      <c r="Q11" s="442"/>
      <c r="R11" s="442"/>
      <c r="S11" s="442"/>
      <c r="T11" s="442"/>
    </row>
    <row r="12" spans="1:22" ht="12.95" customHeight="1" x14ac:dyDescent="0.2">
      <c r="A12" s="995"/>
      <c r="B12" s="996"/>
      <c r="C12" s="93" t="s">
        <v>9</v>
      </c>
      <c r="D12" s="77">
        <v>381655</v>
      </c>
      <c r="E12" s="90">
        <v>50925.524317672192</v>
      </c>
      <c r="F12" s="78">
        <v>544256.46479999996</v>
      </c>
      <c r="G12" s="434">
        <f t="shared" si="0"/>
        <v>0.3304823771490667</v>
      </c>
      <c r="H12" s="141">
        <f t="shared" si="1"/>
        <v>0.17751917300458381</v>
      </c>
      <c r="I12" s="414">
        <v>43248.148722478552</v>
      </c>
      <c r="J12" s="112">
        <v>460233.82426000002</v>
      </c>
      <c r="K12" s="117">
        <f t="shared" si="2"/>
        <v>0.3351084893631745</v>
      </c>
      <c r="L12" s="88"/>
      <c r="M12" s="79"/>
      <c r="N12" s="442"/>
      <c r="O12" s="442"/>
      <c r="P12" s="442"/>
      <c r="Q12" s="442"/>
      <c r="R12" s="442"/>
      <c r="S12" s="442"/>
      <c r="T12" s="442"/>
    </row>
    <row r="13" spans="1:22" ht="12.95" customHeight="1" x14ac:dyDescent="0.2">
      <c r="A13" s="995"/>
      <c r="B13" s="996"/>
      <c r="C13" s="290" t="s">
        <v>302</v>
      </c>
      <c r="D13" s="85">
        <v>28</v>
      </c>
      <c r="E13" s="102">
        <v>822.25650856039033</v>
      </c>
      <c r="F13" s="86">
        <v>8787.7037400000008</v>
      </c>
      <c r="G13" s="103">
        <f t="shared" si="0"/>
        <v>5.336052779353122E-3</v>
      </c>
      <c r="H13" s="141">
        <f t="shared" si="1"/>
        <v>0.17219350690457288</v>
      </c>
      <c r="I13" s="417">
        <v>701.46823345893984</v>
      </c>
      <c r="J13" s="118">
        <v>7464.8145000000004</v>
      </c>
      <c r="K13" s="117">
        <f t="shared" si="2"/>
        <v>5.4353299966456506E-3</v>
      </c>
      <c r="L13" s="88"/>
      <c r="M13" s="79"/>
      <c r="N13" s="442"/>
      <c r="O13" s="442"/>
      <c r="P13" s="442"/>
      <c r="Q13" s="442"/>
      <c r="R13" s="442"/>
      <c r="S13" s="442"/>
      <c r="T13" s="442"/>
    </row>
    <row r="14" spans="1:22" ht="12.95" customHeight="1" x14ac:dyDescent="0.2">
      <c r="A14" s="995"/>
      <c r="B14" s="996"/>
      <c r="C14" s="93" t="s">
        <v>310</v>
      </c>
      <c r="D14" s="419"/>
      <c r="E14" s="90">
        <v>2706.2275926015659</v>
      </c>
      <c r="F14" s="78">
        <v>28922.271929999999</v>
      </c>
      <c r="G14" s="434">
        <f t="shared" si="0"/>
        <v>1.7562127045179982E-2</v>
      </c>
      <c r="H14" s="141">
        <f>(E14-I14)/I14</f>
        <v>0.11772403930302611</v>
      </c>
      <c r="I14" s="414">
        <v>2421.1947649341741</v>
      </c>
      <c r="J14" s="112">
        <v>25765.62833</v>
      </c>
      <c r="K14" s="117">
        <f t="shared" si="2"/>
        <v>1.8760639335977068E-2</v>
      </c>
      <c r="L14" s="88"/>
      <c r="M14" s="79"/>
      <c r="N14" s="442"/>
      <c r="O14" s="442"/>
      <c r="P14" s="442"/>
      <c r="Q14" s="442"/>
      <c r="R14" s="442"/>
      <c r="S14" s="442"/>
      <c r="T14" s="442"/>
    </row>
    <row r="15" spans="1:22" ht="12.95" customHeight="1" x14ac:dyDescent="0.2">
      <c r="A15" s="997"/>
      <c r="B15" s="998"/>
      <c r="C15" s="625" t="s">
        <v>2</v>
      </c>
      <c r="D15" s="626">
        <v>422687</v>
      </c>
      <c r="E15" s="627">
        <v>154094.52315426135</v>
      </c>
      <c r="F15" s="628">
        <v>1646854.7085899999</v>
      </c>
      <c r="G15" s="629">
        <f>SUM(G9:G14)</f>
        <v>1</v>
      </c>
      <c r="H15" s="630">
        <f>(E15-I15)/I15</f>
        <v>0.19400215728826783</v>
      </c>
      <c r="I15" s="631">
        <v>129057.15639930651</v>
      </c>
      <c r="J15" s="632">
        <v>1373387.5446299999</v>
      </c>
      <c r="K15" s="640">
        <f>SUM(K9:K14)</f>
        <v>0.99999999999999989</v>
      </c>
      <c r="L15" s="99"/>
      <c r="M15" s="79"/>
      <c r="N15" s="442"/>
      <c r="O15" s="442"/>
      <c r="P15" s="442"/>
      <c r="Q15" s="442"/>
      <c r="R15" s="442"/>
      <c r="S15" s="442"/>
      <c r="T15" s="442"/>
    </row>
    <row r="16" spans="1:22" ht="12.95" customHeight="1" x14ac:dyDescent="0.2">
      <c r="A16" s="999" t="str">
        <f>T!J21</f>
        <v>Únor</v>
      </c>
      <c r="B16" s="1000"/>
      <c r="C16" s="92" t="s">
        <v>6</v>
      </c>
      <c r="D16" s="77">
        <v>178</v>
      </c>
      <c r="E16" s="90">
        <v>24025.461507700351</v>
      </c>
      <c r="F16" s="78">
        <v>256326.73572999999</v>
      </c>
      <c r="G16" s="433">
        <f>E16/$E$22</f>
        <v>0.20691422080409319</v>
      </c>
      <c r="H16" s="141">
        <f>(E16-I16)/I16</f>
        <v>-0.26453605470224811</v>
      </c>
      <c r="I16" s="413">
        <v>32667.082677960054</v>
      </c>
      <c r="J16" s="113">
        <v>347688.83400999999</v>
      </c>
      <c r="K16" s="116">
        <f>I16/$I$22</f>
        <v>0.22599940471729027</v>
      </c>
      <c r="L16" s="88"/>
      <c r="M16" s="79"/>
      <c r="N16" s="442"/>
      <c r="O16" s="442"/>
      <c r="P16" s="442"/>
      <c r="Q16" s="442"/>
      <c r="R16" s="442"/>
      <c r="S16" s="442"/>
      <c r="T16" s="442"/>
    </row>
    <row r="17" spans="1:21" ht="12.95" customHeight="1" x14ac:dyDescent="0.2">
      <c r="A17" s="999"/>
      <c r="B17" s="1000"/>
      <c r="C17" s="93" t="s">
        <v>7</v>
      </c>
      <c r="D17" s="77">
        <v>1620</v>
      </c>
      <c r="E17" s="90">
        <v>22056.746670821736</v>
      </c>
      <c r="F17" s="78">
        <v>235322.57975999999</v>
      </c>
      <c r="G17" s="434">
        <f t="shared" ref="G17:G21" si="3">E17/$E$22</f>
        <v>0.18995907942927984</v>
      </c>
      <c r="H17" s="141">
        <f t="shared" ref="H17:H19" si="4">(E17-I17)/I17</f>
        <v>-0.16667037385545644</v>
      </c>
      <c r="I17" s="414">
        <v>26468.213752184452</v>
      </c>
      <c r="J17" s="112">
        <v>281711.78625</v>
      </c>
      <c r="K17" s="117">
        <f t="shared" ref="K17:K21" si="5">I17/$I$22</f>
        <v>0.18311401146204909</v>
      </c>
      <c r="L17" s="89"/>
      <c r="M17" s="82"/>
      <c r="N17" s="442"/>
      <c r="O17" s="442"/>
      <c r="P17" s="442"/>
      <c r="Q17" s="442"/>
      <c r="R17" s="442"/>
      <c r="S17" s="442"/>
      <c r="T17" s="442"/>
    </row>
    <row r="18" spans="1:21" ht="12.95" customHeight="1" x14ac:dyDescent="0.2">
      <c r="A18" s="999"/>
      <c r="B18" s="1000"/>
      <c r="C18" s="93" t="s">
        <v>8</v>
      </c>
      <c r="D18" s="77">
        <v>39341</v>
      </c>
      <c r="E18" s="90">
        <v>28493.763496252956</v>
      </c>
      <c r="F18" s="78">
        <v>303998.86407000001</v>
      </c>
      <c r="G18" s="434">
        <f t="shared" si="3"/>
        <v>0.24539652941583059</v>
      </c>
      <c r="H18" s="141">
        <f t="shared" si="4"/>
        <v>-0.17442657210915496</v>
      </c>
      <c r="I18" s="414">
        <v>34513.905769772813</v>
      </c>
      <c r="J18" s="112">
        <v>367345.30466999998</v>
      </c>
      <c r="K18" s="117">
        <f>I18/$I$22</f>
        <v>0.23877620892360618</v>
      </c>
      <c r="L18" s="88"/>
      <c r="M18" s="79"/>
      <c r="N18" s="442"/>
      <c r="O18" s="442"/>
      <c r="P18" s="442"/>
      <c r="Q18" s="442"/>
      <c r="R18" s="442"/>
      <c r="S18" s="442"/>
      <c r="T18" s="442"/>
    </row>
    <row r="19" spans="1:21" ht="12.95" customHeight="1" x14ac:dyDescent="0.2">
      <c r="A19" s="999"/>
      <c r="B19" s="1000"/>
      <c r="C19" s="93" t="s">
        <v>9</v>
      </c>
      <c r="D19" s="77">
        <v>381404</v>
      </c>
      <c r="E19" s="90">
        <v>38494.37399364679</v>
      </c>
      <c r="F19" s="78">
        <v>410694.99186000001</v>
      </c>
      <c r="G19" s="434">
        <f t="shared" si="3"/>
        <v>0.33152467842018013</v>
      </c>
      <c r="H19" s="141">
        <f t="shared" si="4"/>
        <v>-0.19157478776543452</v>
      </c>
      <c r="I19" s="414">
        <v>47616.493660860251</v>
      </c>
      <c r="J19" s="112">
        <v>506801.38863</v>
      </c>
      <c r="K19" s="117">
        <f>I19/$I$22</f>
        <v>0.32942333198732543</v>
      </c>
      <c r="L19" s="88"/>
      <c r="M19" s="79"/>
      <c r="N19" s="442"/>
      <c r="O19" s="442"/>
      <c r="P19" s="442"/>
      <c r="Q19" s="442"/>
      <c r="R19" s="442"/>
      <c r="S19" s="442"/>
      <c r="T19" s="442"/>
    </row>
    <row r="20" spans="1:21" ht="12.95" customHeight="1" x14ac:dyDescent="0.2">
      <c r="A20" s="999"/>
      <c r="B20" s="1000"/>
      <c r="C20" s="290" t="s">
        <v>302</v>
      </c>
      <c r="D20" s="85">
        <v>28</v>
      </c>
      <c r="E20" s="102">
        <v>757.67402892813345</v>
      </c>
      <c r="F20" s="86">
        <v>8083.5949999999993</v>
      </c>
      <c r="G20" s="103">
        <f t="shared" si="3"/>
        <v>6.5253077976843666E-3</v>
      </c>
      <c r="H20" s="141">
        <f>(E20-I20)/I20</f>
        <v>0.15227663535296104</v>
      </c>
      <c r="I20" s="417">
        <v>657.54525057782291</v>
      </c>
      <c r="J20" s="118">
        <v>6998.5171200000004</v>
      </c>
      <c r="K20" s="117">
        <f>I20/$I$22</f>
        <v>4.5490696757421413E-3</v>
      </c>
      <c r="L20" s="88"/>
      <c r="M20" s="79"/>
      <c r="N20" s="442"/>
      <c r="O20" s="442"/>
      <c r="P20" s="442"/>
      <c r="Q20" s="442"/>
      <c r="R20" s="442"/>
      <c r="S20" s="442"/>
      <c r="T20" s="442"/>
    </row>
    <row r="21" spans="1:21" ht="12.95" customHeight="1" x14ac:dyDescent="0.2">
      <c r="A21" s="999"/>
      <c r="B21" s="1000"/>
      <c r="C21" s="93" t="s">
        <v>310</v>
      </c>
      <c r="D21" s="419"/>
      <c r="E21" s="90">
        <v>2285.1281294864921</v>
      </c>
      <c r="F21" s="78">
        <v>24379.943902800002</v>
      </c>
      <c r="G21" s="434">
        <f t="shared" si="3"/>
        <v>1.9680184132931981E-2</v>
      </c>
      <c r="H21" s="141">
        <f t="shared" ref="H21" si="6">(E21-I21)/I21</f>
        <v>-0.1283969460514838</v>
      </c>
      <c r="I21" s="414">
        <v>2621.7532386267544</v>
      </c>
      <c r="J21" s="112">
        <v>27904.368419999999</v>
      </c>
      <c r="K21" s="117">
        <f t="shared" si="5"/>
        <v>1.8137973233986835E-2</v>
      </c>
      <c r="L21" s="88"/>
      <c r="M21" s="79"/>
      <c r="N21" s="442"/>
      <c r="O21" s="442"/>
      <c r="P21" s="442"/>
      <c r="Q21" s="442"/>
      <c r="R21" s="442"/>
      <c r="S21" s="442"/>
      <c r="T21" s="442"/>
    </row>
    <row r="22" spans="1:21" ht="12.95" customHeight="1" x14ac:dyDescent="0.2">
      <c r="A22" s="999"/>
      <c r="B22" s="1000"/>
      <c r="C22" s="625" t="s">
        <v>2</v>
      </c>
      <c r="D22" s="626">
        <v>422571</v>
      </c>
      <c r="E22" s="627">
        <v>116113.14782683644</v>
      </c>
      <c r="F22" s="628">
        <v>1238806.7103228001</v>
      </c>
      <c r="G22" s="629">
        <f>SUM(G16:G21)</f>
        <v>1</v>
      </c>
      <c r="H22" s="630">
        <f>(E22-I22)/I22</f>
        <v>-0.19669893551833825</v>
      </c>
      <c r="I22" s="631">
        <v>144544.99434998215</v>
      </c>
      <c r="J22" s="632">
        <v>1538450.1990999999</v>
      </c>
      <c r="K22" s="640">
        <f>SUM(K16:K21)</f>
        <v>0.99999999999999989</v>
      </c>
      <c r="L22" s="99"/>
      <c r="M22" s="79"/>
      <c r="N22" s="442"/>
      <c r="O22" s="442"/>
      <c r="P22" s="442"/>
      <c r="Q22" s="442"/>
      <c r="R22" s="442"/>
      <c r="S22" s="442"/>
      <c r="T22" s="442"/>
    </row>
    <row r="23" spans="1:21" ht="12.95" customHeight="1" x14ac:dyDescent="0.2">
      <c r="A23" s="999" t="str">
        <f>T!J22</f>
        <v>Březen</v>
      </c>
      <c r="B23" s="1000"/>
      <c r="C23" s="92" t="s">
        <v>6</v>
      </c>
      <c r="D23" s="77">
        <v>177</v>
      </c>
      <c r="E23" s="90">
        <v>21724.986000000001</v>
      </c>
      <c r="F23" s="78">
        <v>231535.63415999999</v>
      </c>
      <c r="G23" s="433">
        <f>E23/$E$29</f>
        <v>0.22462250057807373</v>
      </c>
      <c r="H23" s="141">
        <f>(E23-I23)/I23</f>
        <v>-0.27611291880789485</v>
      </c>
      <c r="I23" s="413">
        <v>30011.567500587324</v>
      </c>
      <c r="J23" s="113">
        <v>319368.07139999996</v>
      </c>
      <c r="K23" s="116">
        <f>I23/$I$29</f>
        <v>0.21981378945797392</v>
      </c>
      <c r="L23" s="106"/>
      <c r="M23" s="78"/>
      <c r="N23" s="442"/>
      <c r="O23" s="442"/>
      <c r="P23" s="442"/>
      <c r="Q23" s="442"/>
      <c r="R23" s="442"/>
      <c r="S23" s="442"/>
      <c r="T23" s="442"/>
      <c r="U23" s="78"/>
    </row>
    <row r="24" spans="1:21" ht="12.95" customHeight="1" x14ac:dyDescent="0.2">
      <c r="A24" s="999"/>
      <c r="B24" s="1000"/>
      <c r="C24" s="93" t="s">
        <v>7</v>
      </c>
      <c r="D24" s="77">
        <v>1588</v>
      </c>
      <c r="E24" s="90">
        <v>17883.928</v>
      </c>
      <c r="F24" s="78">
        <v>190599.34299999999</v>
      </c>
      <c r="G24" s="434">
        <f t="shared" ref="G24:G28" si="7">E24/$E$29</f>
        <v>0.18490841041362369</v>
      </c>
      <c r="H24" s="141">
        <f t="shared" ref="H24:H28" si="8">(E24-I24)/I24</f>
        <v>-0.29227258580388621</v>
      </c>
      <c r="I24" s="414">
        <v>25269.514280881453</v>
      </c>
      <c r="J24" s="112">
        <v>268905.53622000001</v>
      </c>
      <c r="K24" s="117">
        <f t="shared" ref="K24:K28" si="9">I24/$I$29</f>
        <v>0.18508155869346837</v>
      </c>
      <c r="L24" s="90"/>
      <c r="M24" s="78"/>
      <c r="N24" s="442"/>
      <c r="O24" s="442"/>
      <c r="P24" s="442"/>
      <c r="Q24" s="442"/>
      <c r="R24" s="442"/>
      <c r="S24" s="442"/>
      <c r="T24" s="442"/>
      <c r="U24" s="78"/>
    </row>
    <row r="25" spans="1:21" ht="12.95" customHeight="1" x14ac:dyDescent="0.2">
      <c r="A25" s="999"/>
      <c r="B25" s="1000"/>
      <c r="C25" s="93" t="s">
        <v>8</v>
      </c>
      <c r="D25" s="77">
        <v>39278</v>
      </c>
      <c r="E25" s="90">
        <v>23138.224999999999</v>
      </c>
      <c r="F25" s="78">
        <v>246597.41800000001</v>
      </c>
      <c r="G25" s="434">
        <f t="shared" si="7"/>
        <v>0.23923449057403764</v>
      </c>
      <c r="H25" s="141">
        <f t="shared" si="8"/>
        <v>-0.28437161908765568</v>
      </c>
      <c r="I25" s="414">
        <v>32332.738076292346</v>
      </c>
      <c r="J25" s="112">
        <v>344068.83223886503</v>
      </c>
      <c r="K25" s="117">
        <f t="shared" si="9"/>
        <v>0.23681474418031834</v>
      </c>
      <c r="L25" s="90"/>
      <c r="M25" s="78"/>
      <c r="N25" s="442"/>
      <c r="O25" s="442"/>
      <c r="P25" s="442"/>
      <c r="Q25" s="442"/>
      <c r="R25" s="442"/>
      <c r="S25" s="442"/>
      <c r="T25" s="442"/>
      <c r="U25" s="78"/>
    </row>
    <row r="26" spans="1:21" ht="12.95" customHeight="1" x14ac:dyDescent="0.2">
      <c r="A26" s="999"/>
      <c r="B26" s="1000"/>
      <c r="C26" s="93" t="s">
        <v>9</v>
      </c>
      <c r="D26" s="77">
        <v>381099</v>
      </c>
      <c r="E26" s="90">
        <v>31041.292000000001</v>
      </c>
      <c r="F26" s="78">
        <v>330824.96000000002</v>
      </c>
      <c r="G26" s="434">
        <f t="shared" si="7"/>
        <v>0.32094716333599271</v>
      </c>
      <c r="H26" s="141">
        <f t="shared" si="8"/>
        <v>-0.31899216411253972</v>
      </c>
      <c r="I26" s="414">
        <v>45581.402098770741</v>
      </c>
      <c r="J26" s="112">
        <v>485054.4904340689</v>
      </c>
      <c r="K26" s="117">
        <f t="shared" si="9"/>
        <v>0.33385196304532788</v>
      </c>
      <c r="L26" s="90"/>
      <c r="M26" s="78"/>
      <c r="N26" s="442"/>
      <c r="O26" s="442"/>
      <c r="P26" s="442"/>
      <c r="Q26" s="442"/>
      <c r="R26" s="442"/>
      <c r="S26" s="442"/>
      <c r="T26" s="442"/>
      <c r="U26" s="78"/>
    </row>
    <row r="27" spans="1:21" ht="12.95" customHeight="1" x14ac:dyDescent="0.2">
      <c r="A27" s="999"/>
      <c r="B27" s="1000"/>
      <c r="C27" s="290" t="s">
        <v>302</v>
      </c>
      <c r="D27" s="85">
        <v>29</v>
      </c>
      <c r="E27" s="102">
        <v>894.48199999999997</v>
      </c>
      <c r="F27" s="86">
        <v>9533.0120000000006</v>
      </c>
      <c r="G27" s="103">
        <f t="shared" si="7"/>
        <v>9.2483734425456727E-3</v>
      </c>
      <c r="H27" s="141">
        <f t="shared" si="8"/>
        <v>0.18830929912807115</v>
      </c>
      <c r="I27" s="417">
        <v>752.73499976507071</v>
      </c>
      <c r="J27" s="118">
        <v>8010.2295000000004</v>
      </c>
      <c r="K27" s="117">
        <f t="shared" si="9"/>
        <v>5.5132586044620707E-3</v>
      </c>
      <c r="L27" s="90"/>
      <c r="M27" s="78"/>
      <c r="N27" s="442"/>
      <c r="O27" s="442"/>
      <c r="P27" s="442"/>
      <c r="Q27" s="442"/>
      <c r="R27" s="442"/>
      <c r="S27" s="442"/>
      <c r="T27" s="442"/>
      <c r="U27" s="78"/>
    </row>
    <row r="28" spans="1:21" ht="12.95" customHeight="1" x14ac:dyDescent="0.2">
      <c r="A28" s="999"/>
      <c r="B28" s="1000"/>
      <c r="C28" s="93" t="s">
        <v>310</v>
      </c>
      <c r="D28" s="419"/>
      <c r="E28" s="90">
        <v>2034.8509999999999</v>
      </c>
      <c r="F28" s="78">
        <v>21686.579999999998</v>
      </c>
      <c r="G28" s="434">
        <f t="shared" si="7"/>
        <v>2.1039061655726447E-2</v>
      </c>
      <c r="H28" s="141">
        <f t="shared" si="8"/>
        <v>-0.21246441745420183</v>
      </c>
      <c r="I28" s="414">
        <v>2583.8210299299913</v>
      </c>
      <c r="J28" s="112">
        <v>27495.731490000002</v>
      </c>
      <c r="K28" s="117">
        <f t="shared" si="9"/>
        <v>1.8924686018449436E-2</v>
      </c>
      <c r="L28" s="90"/>
      <c r="M28" s="78"/>
      <c r="N28" s="442"/>
      <c r="O28" s="442"/>
      <c r="P28" s="442"/>
      <c r="Q28" s="442"/>
      <c r="R28" s="442"/>
      <c r="S28" s="442"/>
      <c r="T28" s="442"/>
      <c r="U28" s="78"/>
    </row>
    <row r="29" spans="1:21" ht="12.95" customHeight="1" thickBot="1" x14ac:dyDescent="0.25">
      <c r="A29" s="1001"/>
      <c r="B29" s="1002"/>
      <c r="C29" s="633" t="s">
        <v>2</v>
      </c>
      <c r="D29" s="634">
        <v>422171</v>
      </c>
      <c r="E29" s="635">
        <v>96717.76400000001</v>
      </c>
      <c r="F29" s="636">
        <v>1030776.94716</v>
      </c>
      <c r="G29" s="629">
        <f>SUM(G23:G28)</f>
        <v>0.99999999999999989</v>
      </c>
      <c r="H29" s="637">
        <f>(E29-I29)/I29</f>
        <v>-0.29160986968354924</v>
      </c>
      <c r="I29" s="638">
        <v>136531.77798622692</v>
      </c>
      <c r="J29" s="639">
        <v>1452902.8912829338</v>
      </c>
      <c r="K29" s="640">
        <f>SUM(K23:K28)</f>
        <v>1</v>
      </c>
      <c r="L29" s="107"/>
      <c r="N29" s="442"/>
      <c r="O29" s="442"/>
      <c r="P29" s="442"/>
      <c r="Q29" s="442"/>
      <c r="R29" s="442"/>
      <c r="S29" s="442"/>
      <c r="T29" s="442"/>
    </row>
    <row r="30" spans="1:21" ht="12.95" customHeight="1" thickTop="1" x14ac:dyDescent="0.2">
      <c r="A30" s="1003" t="str">
        <f>T!E17</f>
        <v>I. čtvrtletí</v>
      </c>
      <c r="B30" s="1004"/>
      <c r="C30" s="108" t="s">
        <v>6</v>
      </c>
      <c r="D30" s="109">
        <f>D23</f>
        <v>177</v>
      </c>
      <c r="E30" s="435">
        <f>E9+E16+E23</f>
        <v>78721.489744321007</v>
      </c>
      <c r="F30" s="110">
        <f>F9+F16+F23</f>
        <v>840233.84219</v>
      </c>
      <c r="G30" s="436">
        <f>E30/$E$36</f>
        <v>0.21454356182306183</v>
      </c>
      <c r="H30" s="431">
        <f>(E30-I30)/I30</f>
        <v>-0.12733648232709818</v>
      </c>
      <c r="I30" s="415">
        <f>I9+I16+I23</f>
        <v>90208.296955331156</v>
      </c>
      <c r="J30" s="125">
        <f>J9+J16+J23</f>
        <v>960019.15088999993</v>
      </c>
      <c r="K30" s="641">
        <f>I30/$I$36</f>
        <v>0.21994838913584269</v>
      </c>
      <c r="L30" s="87"/>
      <c r="N30" s="442"/>
      <c r="O30" s="442"/>
      <c r="P30" s="442"/>
      <c r="Q30" s="442"/>
      <c r="R30" s="442"/>
      <c r="S30" s="442"/>
      <c r="T30" s="442"/>
    </row>
    <row r="31" spans="1:21" ht="12.95" customHeight="1" x14ac:dyDescent="0.2">
      <c r="A31" s="1005"/>
      <c r="B31" s="1006"/>
      <c r="C31" s="93" t="s">
        <v>7</v>
      </c>
      <c r="D31" s="77">
        <f t="shared" ref="D31:D34" si="10">D24</f>
        <v>1588</v>
      </c>
      <c r="E31" s="90">
        <f>E10+E17+E24</f>
        <v>69028.710932343951</v>
      </c>
      <c r="F31" s="78">
        <f t="shared" ref="F31" si="11">F10+F17+F24</f>
        <v>736794.55481999996</v>
      </c>
      <c r="G31" s="434">
        <f t="shared" ref="G31:G35" si="12">E31/$E$36</f>
        <v>0.18812735327519603</v>
      </c>
      <c r="H31" s="141">
        <f t="shared" ref="H31:H33" si="13">(E31-I31)/I31</f>
        <v>-8.8591335404480803E-2</v>
      </c>
      <c r="I31" s="414">
        <f>I10+I17+I24</f>
        <v>75738.484407517361</v>
      </c>
      <c r="J31" s="112">
        <f t="shared" ref="J31" si="14">J10+J17+J24</f>
        <v>806026.17157999997</v>
      </c>
      <c r="K31" s="117">
        <f t="shared" ref="K31:K35" si="15">I31/$I$36</f>
        <v>0.18466768804284683</v>
      </c>
      <c r="L31" s="87"/>
      <c r="N31" s="442"/>
      <c r="O31" s="442"/>
      <c r="P31" s="442"/>
      <c r="Q31" s="442"/>
      <c r="R31" s="442"/>
      <c r="S31" s="442"/>
      <c r="T31" s="442"/>
    </row>
    <row r="32" spans="1:21" ht="12.95" customHeight="1" x14ac:dyDescent="0.2">
      <c r="A32" s="1005"/>
      <c r="B32" s="1006"/>
      <c r="C32" s="93" t="s">
        <v>8</v>
      </c>
      <c r="D32" s="77">
        <f t="shared" si="10"/>
        <v>39278</v>
      </c>
      <c r="E32" s="90">
        <f t="shared" ref="E32:F35" si="16">E11+E18+E25</f>
        <v>89213.424733537307</v>
      </c>
      <c r="F32" s="78">
        <f t="shared" si="16"/>
        <v>952240.4458300001</v>
      </c>
      <c r="G32" s="434">
        <f t="shared" si="12"/>
        <v>0.24313775014842773</v>
      </c>
      <c r="H32" s="141">
        <f t="shared" si="13"/>
        <v>-8.9682946692191456E-2</v>
      </c>
      <c r="I32" s="414">
        <f t="shared" ref="I32:J34" si="17">I11+I18+I25</f>
        <v>98002.585373264752</v>
      </c>
      <c r="J32" s="112">
        <f t="shared" si="17"/>
        <v>1042966.3198588651</v>
      </c>
      <c r="K32" s="117">
        <f t="shared" si="15"/>
        <v>0.23895264084933585</v>
      </c>
      <c r="L32" s="87"/>
      <c r="N32" s="442"/>
      <c r="O32" s="442"/>
      <c r="P32" s="442"/>
      <c r="Q32" s="442"/>
      <c r="R32" s="442"/>
      <c r="S32" s="442"/>
      <c r="T32" s="442"/>
    </row>
    <row r="33" spans="1:21" ht="12.95" customHeight="1" x14ac:dyDescent="0.2">
      <c r="A33" s="1005"/>
      <c r="B33" s="1006"/>
      <c r="C33" s="93" t="s">
        <v>9</v>
      </c>
      <c r="D33" s="77">
        <f t="shared" si="10"/>
        <v>381099</v>
      </c>
      <c r="E33" s="90">
        <f>E12+E19+E26</f>
        <v>120461.19031131898</v>
      </c>
      <c r="F33" s="78">
        <f t="shared" si="16"/>
        <v>1285776.4166599999</v>
      </c>
      <c r="G33" s="434">
        <f t="shared" si="12"/>
        <v>0.32829882811891892</v>
      </c>
      <c r="H33" s="141">
        <f t="shared" si="13"/>
        <v>-0.11715146621847627</v>
      </c>
      <c r="I33" s="414">
        <f>I12+I19+I26</f>
        <v>136446.04448210954</v>
      </c>
      <c r="J33" s="112">
        <f t="shared" si="17"/>
        <v>1452089.703324069</v>
      </c>
      <c r="K33" s="117">
        <f t="shared" si="15"/>
        <v>0.33268655656650137</v>
      </c>
      <c r="L33" s="87"/>
      <c r="N33" s="442"/>
      <c r="O33" s="442"/>
      <c r="P33" s="442"/>
      <c r="Q33" s="442"/>
      <c r="R33" s="442"/>
      <c r="S33" s="442"/>
      <c r="T33" s="442"/>
    </row>
    <row r="34" spans="1:21" ht="12.95" customHeight="1" x14ac:dyDescent="0.2">
      <c r="A34" s="1005"/>
      <c r="B34" s="1006"/>
      <c r="C34" s="290" t="s">
        <v>302</v>
      </c>
      <c r="D34" s="77">
        <f t="shared" si="10"/>
        <v>29</v>
      </c>
      <c r="E34" s="90">
        <f>E13+E20+E27</f>
        <v>2474.4125374885239</v>
      </c>
      <c r="F34" s="78">
        <f t="shared" si="16"/>
        <v>26404.310740000001</v>
      </c>
      <c r="G34" s="103">
        <f t="shared" si="12"/>
        <v>6.7436386295106352E-3</v>
      </c>
      <c r="H34" s="141">
        <f>(E34-I34)/I34</f>
        <v>0.17173638644398462</v>
      </c>
      <c r="I34" s="414">
        <f>I13+I20+I27</f>
        <v>2111.7484838018336</v>
      </c>
      <c r="J34" s="112">
        <f t="shared" si="17"/>
        <v>22473.561120000002</v>
      </c>
      <c r="K34" s="117">
        <f t="shared" si="15"/>
        <v>5.1489241339105207E-3</v>
      </c>
      <c r="L34" s="87"/>
      <c r="N34" s="442"/>
      <c r="O34" s="442"/>
      <c r="P34" s="442"/>
      <c r="Q34" s="442"/>
      <c r="R34" s="442"/>
      <c r="S34" s="442"/>
      <c r="T34" s="442"/>
    </row>
    <row r="35" spans="1:21" ht="12.95" customHeight="1" x14ac:dyDescent="0.2">
      <c r="A35" s="1005"/>
      <c r="B35" s="1006"/>
      <c r="C35" s="93" t="s">
        <v>310</v>
      </c>
      <c r="D35" s="77"/>
      <c r="E35" s="90">
        <f t="shared" si="16"/>
        <v>7026.2067220880572</v>
      </c>
      <c r="F35" s="78">
        <f t="shared" si="16"/>
        <v>74988.795832799995</v>
      </c>
      <c r="G35" s="434">
        <f t="shared" si="12"/>
        <v>1.9148868004885009E-2</v>
      </c>
      <c r="H35" s="141">
        <f t="shared" ref="H35" si="18">(E35-I35)/I35</f>
        <v>-7.874400139372964E-2</v>
      </c>
      <c r="I35" s="414">
        <f t="shared" ref="I35:J35" si="19">I14+I21+I28</f>
        <v>7626.7690334909203</v>
      </c>
      <c r="J35" s="112">
        <f t="shared" si="19"/>
        <v>81165.728239999997</v>
      </c>
      <c r="K35" s="117">
        <f t="shared" si="15"/>
        <v>1.8595801271562733E-2</v>
      </c>
      <c r="L35" s="87"/>
      <c r="N35" s="442"/>
      <c r="O35" s="442"/>
      <c r="P35" s="442"/>
      <c r="Q35" s="442"/>
      <c r="R35" s="442"/>
      <c r="S35" s="442"/>
      <c r="T35" s="442"/>
    </row>
    <row r="36" spans="1:21" ht="12.95" customHeight="1" x14ac:dyDescent="0.2">
      <c r="A36" s="1005"/>
      <c r="B36" s="1006"/>
      <c r="C36" s="660" t="s">
        <v>2</v>
      </c>
      <c r="D36" s="655">
        <f>SUM(D30:D35)</f>
        <v>422171</v>
      </c>
      <c r="E36" s="661">
        <f>SUM(E30:E35)</f>
        <v>366925.43498109776</v>
      </c>
      <c r="F36" s="662">
        <f>SUM(F30:F35)</f>
        <v>3916438.3660728</v>
      </c>
      <c r="G36" s="663">
        <f>SUM(G30:G35)</f>
        <v>1</v>
      </c>
      <c r="H36" s="664">
        <f>(E36-I36)/I36</f>
        <v>-0.10535215627644845</v>
      </c>
      <c r="I36" s="674">
        <f>SUM(I30:I35)</f>
        <v>410133.92873551557</v>
      </c>
      <c r="J36" s="675">
        <f>SUM(J30:J35)</f>
        <v>4364740.635012934</v>
      </c>
      <c r="K36" s="676">
        <f>SUM(K30:K35)</f>
        <v>1</v>
      </c>
      <c r="L36" s="91"/>
      <c r="N36" s="442"/>
      <c r="O36" s="442"/>
      <c r="P36" s="442"/>
      <c r="Q36" s="442"/>
      <c r="R36" s="442"/>
      <c r="S36" s="442"/>
      <c r="T36" s="442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16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89" t="s">
        <v>160</v>
      </c>
      <c r="B39" s="989"/>
      <c r="C39" s="989"/>
      <c r="D39" s="989"/>
      <c r="E39" s="989"/>
      <c r="F39" s="83"/>
      <c r="G39" s="989" t="s">
        <v>161</v>
      </c>
      <c r="H39" s="989"/>
      <c r="I39" s="989"/>
      <c r="J39" s="989"/>
      <c r="K39" s="989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90" t="str">
        <f>A30</f>
        <v>I. čtvrtletí</v>
      </c>
      <c r="B40" s="991"/>
      <c r="C40" s="991"/>
      <c r="D40" s="991"/>
      <c r="E40" s="991"/>
      <c r="F40" s="83"/>
      <c r="G40" s="992" t="str">
        <f>A30</f>
        <v>I. čtvrtletí</v>
      </c>
      <c r="H40" s="992"/>
      <c r="I40" s="992"/>
      <c r="J40" s="992"/>
      <c r="K40" s="992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2019</v>
      </c>
      <c r="D44" s="83">
        <f>I5</f>
        <v>2018</v>
      </c>
      <c r="E44" s="71"/>
      <c r="F44" s="71"/>
      <c r="G44" s="71"/>
      <c r="H44" s="83"/>
      <c r="I44" s="83">
        <f>E5</f>
        <v>2019</v>
      </c>
      <c r="J44" s="83">
        <f>I5</f>
        <v>2018</v>
      </c>
      <c r="K44" s="83"/>
      <c r="L44" s="71"/>
    </row>
    <row r="45" spans="1:21" ht="15" customHeight="1" x14ac:dyDescent="0.2">
      <c r="A45" s="83"/>
      <c r="B45" s="83" t="str">
        <f>A9</f>
        <v>Leden</v>
      </c>
      <c r="C45" s="260">
        <f>E15</f>
        <v>154094.52315426135</v>
      </c>
      <c r="D45" s="260">
        <f>I15</f>
        <v>129057.15639930651</v>
      </c>
      <c r="E45" s="71"/>
      <c r="F45" s="71"/>
      <c r="G45" s="71"/>
      <c r="H45" s="83" t="str">
        <f>A9</f>
        <v>Leden</v>
      </c>
      <c r="I45" s="261">
        <f>E15/E36</f>
        <v>0.41996141031269624</v>
      </c>
      <c r="J45" s="261">
        <f>I15/I36</f>
        <v>0.3146707632728723</v>
      </c>
      <c r="K45" s="83"/>
      <c r="L45" s="71"/>
    </row>
    <row r="46" spans="1:21" ht="15" customHeight="1" x14ac:dyDescent="0.2">
      <c r="A46" s="83"/>
      <c r="B46" s="83" t="str">
        <f>A16</f>
        <v>Únor</v>
      </c>
      <c r="C46" s="260">
        <f>E22</f>
        <v>116113.14782683644</v>
      </c>
      <c r="D46" s="260">
        <f>I22</f>
        <v>144544.99434998215</v>
      </c>
      <c r="E46" s="71"/>
      <c r="F46" s="71"/>
      <c r="G46" s="71"/>
      <c r="H46" s="83" t="str">
        <f>A16</f>
        <v>Únor</v>
      </c>
      <c r="I46" s="261">
        <f>E22/E36</f>
        <v>0.31644889330939413</v>
      </c>
      <c r="J46" s="261">
        <f>I22/I36</f>
        <v>0.35243364233636804</v>
      </c>
      <c r="K46" s="83"/>
      <c r="L46" s="71"/>
    </row>
    <row r="47" spans="1:21" ht="15" customHeight="1" x14ac:dyDescent="0.2">
      <c r="A47" s="83"/>
      <c r="B47" s="83" t="str">
        <f>A23</f>
        <v>Březen</v>
      </c>
      <c r="C47" s="260">
        <f>E29</f>
        <v>96717.76400000001</v>
      </c>
      <c r="D47" s="260">
        <f>I29</f>
        <v>136531.77798622692</v>
      </c>
      <c r="E47" s="71"/>
      <c r="F47" s="71"/>
      <c r="G47" s="71"/>
      <c r="H47" s="83" t="str">
        <f>A23</f>
        <v>Březen</v>
      </c>
      <c r="I47" s="261">
        <f>E29/E36</f>
        <v>0.26358969637790969</v>
      </c>
      <c r="J47" s="261">
        <f>I29/I36</f>
        <v>0.33289559439075966</v>
      </c>
      <c r="K47" s="83"/>
      <c r="L47" s="71"/>
    </row>
    <row r="48" spans="1:21" ht="15" customHeight="1" x14ac:dyDescent="0.2">
      <c r="A48" s="83"/>
      <c r="B48" s="83"/>
      <c r="C48" s="260">
        <f>SUM(C45:C47)</f>
        <v>366925.43498109782</v>
      </c>
      <c r="D48" s="260">
        <f>SUM(D45:D47)</f>
        <v>410133.92873551557</v>
      </c>
      <c r="E48" s="83"/>
      <c r="F48" s="83"/>
      <c r="G48" s="83"/>
      <c r="H48" s="83"/>
      <c r="I48" s="181">
        <f>SUM(I45:I47)</f>
        <v>1</v>
      </c>
      <c r="J48" s="181">
        <f>SUM(J45:J47)</f>
        <v>1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1"/>
    </row>
    <row r="56" spans="1:12" ht="1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71"/>
    </row>
    <row r="57" spans="1:12" ht="1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2" ht="1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2" ht="1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</sheetData>
  <mergeCells count="21">
    <mergeCell ref="A39:E39"/>
    <mergeCell ref="G39:K39"/>
    <mergeCell ref="A40:E40"/>
    <mergeCell ref="G40:K40"/>
    <mergeCell ref="I7:J7"/>
    <mergeCell ref="A8:B8"/>
    <mergeCell ref="A9:B15"/>
    <mergeCell ref="A16:B22"/>
    <mergeCell ref="A23:B29"/>
    <mergeCell ref="A30:B36"/>
    <mergeCell ref="K1:L1"/>
    <mergeCell ref="A2:L2"/>
    <mergeCell ref="A4:D4"/>
    <mergeCell ref="E5:G5"/>
    <mergeCell ref="I5:K5"/>
    <mergeCell ref="A3:C3"/>
    <mergeCell ref="E6:F6"/>
    <mergeCell ref="H6:H8"/>
    <mergeCell ref="I6:J6"/>
    <mergeCell ref="D7:D8"/>
    <mergeCell ref="E7:F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topLeftCell="A13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1007" t="s">
        <v>228</v>
      </c>
      <c r="L1" s="1007"/>
    </row>
    <row r="2" spans="1:22" s="597" customFormat="1" ht="15.75" customHeight="1" x14ac:dyDescent="0.2">
      <c r="A2" s="1017" t="s">
        <v>296</v>
      </c>
      <c r="B2" s="1017"/>
      <c r="C2" s="1017"/>
      <c r="D2" s="1017"/>
      <c r="E2" s="1017"/>
      <c r="F2" s="1017"/>
      <c r="G2" s="1017"/>
      <c r="H2" s="1017"/>
      <c r="I2" s="1017"/>
      <c r="J2" s="1017"/>
      <c r="K2" s="1017"/>
      <c r="L2" s="1017"/>
    </row>
    <row r="3" spans="1:22" ht="18.75" customHeight="1" x14ac:dyDescent="0.2">
      <c r="A3" s="1022" t="str">
        <f>T!E17&amp;" "&amp;T!G17</f>
        <v>I. čtvrtletí 2019</v>
      </c>
      <c r="B3" s="1022"/>
      <c r="C3" s="1022"/>
      <c r="D3" s="101"/>
      <c r="E3" s="101"/>
      <c r="F3" s="69"/>
      <c r="G3" s="67"/>
      <c r="H3" s="67"/>
      <c r="I3" s="67"/>
    </row>
    <row r="4" spans="1:22" ht="12.95" customHeight="1" x14ac:dyDescent="0.2">
      <c r="A4" s="1008" t="s">
        <v>295</v>
      </c>
      <c r="B4" s="1008"/>
      <c r="C4" s="1008"/>
      <c r="D4" s="1009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1010">
        <f>T!G17</f>
        <v>2019</v>
      </c>
      <c r="F5" s="981"/>
      <c r="G5" s="981"/>
      <c r="H5" s="410"/>
      <c r="I5" s="1011">
        <f>E5-1</f>
        <v>2018</v>
      </c>
      <c r="J5" s="1012"/>
      <c r="K5" s="1013"/>
      <c r="L5" s="71"/>
    </row>
    <row r="6" spans="1:22" ht="24.95" customHeight="1" x14ac:dyDescent="0.25">
      <c r="A6" s="74"/>
      <c r="B6" s="75"/>
      <c r="C6" s="76"/>
      <c r="D6" s="76"/>
      <c r="E6" s="1020" t="s">
        <v>39</v>
      </c>
      <c r="F6" s="1021"/>
      <c r="G6" s="432"/>
      <c r="H6" s="987" t="s">
        <v>108</v>
      </c>
      <c r="I6" s="1018" t="s">
        <v>39</v>
      </c>
      <c r="J6" s="1019"/>
      <c r="K6" s="411"/>
      <c r="L6" s="87"/>
    </row>
    <row r="7" spans="1:22" ht="24.95" customHeight="1" x14ac:dyDescent="0.25">
      <c r="A7" s="74"/>
      <c r="B7" s="94"/>
      <c r="C7" s="94"/>
      <c r="D7" s="1015" t="s">
        <v>0</v>
      </c>
      <c r="E7" s="986"/>
      <c r="F7" s="987"/>
      <c r="G7" s="514" t="s">
        <v>107</v>
      </c>
      <c r="H7" s="987"/>
      <c r="I7" s="986"/>
      <c r="J7" s="987"/>
      <c r="K7" s="114" t="s">
        <v>107</v>
      </c>
      <c r="L7" s="87"/>
    </row>
    <row r="8" spans="1:22" ht="15" customHeight="1" x14ac:dyDescent="0.25">
      <c r="A8" s="1014" t="s">
        <v>140</v>
      </c>
      <c r="B8" s="1014"/>
      <c r="C8" s="96" t="s">
        <v>45</v>
      </c>
      <c r="D8" s="1016"/>
      <c r="E8" s="821" t="s">
        <v>336</v>
      </c>
      <c r="F8" s="816" t="s">
        <v>1</v>
      </c>
      <c r="G8" s="515" t="s">
        <v>66</v>
      </c>
      <c r="H8" s="1014"/>
      <c r="I8" s="412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93" t="str">
        <f>T!J20</f>
        <v>Leden</v>
      </c>
      <c r="B9" s="994"/>
      <c r="C9" s="92" t="s">
        <v>6</v>
      </c>
      <c r="D9" s="77">
        <v>1241</v>
      </c>
      <c r="E9" s="90">
        <v>355275.23000000004</v>
      </c>
      <c r="F9" s="78">
        <v>3798394.9478799999</v>
      </c>
      <c r="G9" s="433">
        <f t="shared" ref="G9:G14" si="0">E9/$E$15</f>
        <v>0.35054307997788581</v>
      </c>
      <c r="H9" s="141">
        <f>(E9-I9)/I9</f>
        <v>5.8964152950241981E-2</v>
      </c>
      <c r="I9" s="413">
        <v>335493.16000000003</v>
      </c>
      <c r="J9" s="113">
        <v>3578275.09803</v>
      </c>
      <c r="K9" s="116">
        <f>I9/$I$15</f>
        <v>0.3769029137521267</v>
      </c>
      <c r="L9" s="87"/>
      <c r="N9" s="442"/>
      <c r="O9" s="442"/>
      <c r="P9" s="442"/>
      <c r="Q9" s="442"/>
      <c r="R9" s="442"/>
      <c r="S9" s="442"/>
      <c r="T9" s="442"/>
      <c r="U9" s="442"/>
      <c r="V9" s="442"/>
    </row>
    <row r="10" spans="1:22" ht="12.95" customHeight="1" x14ac:dyDescent="0.2">
      <c r="A10" s="995"/>
      <c r="B10" s="996"/>
      <c r="C10" s="93" t="s">
        <v>7</v>
      </c>
      <c r="D10" s="77">
        <v>4567</v>
      </c>
      <c r="E10" s="90">
        <v>96687.383000000002</v>
      </c>
      <c r="F10" s="78">
        <v>1033725.4057700002</v>
      </c>
      <c r="G10" s="434">
        <f t="shared" si="0"/>
        <v>9.5399538638878567E-2</v>
      </c>
      <c r="H10" s="141">
        <f t="shared" ref="H10:H13" si="1">(E10-I10)/I10</f>
        <v>0.19460390877219422</v>
      </c>
      <c r="I10" s="414">
        <v>80936.771000000022</v>
      </c>
      <c r="J10" s="112">
        <v>863248.90280999988</v>
      </c>
      <c r="K10" s="117">
        <f t="shared" ref="K10:K14" si="2">I10/$I$15</f>
        <v>9.092675635946984E-2</v>
      </c>
      <c r="L10" s="88"/>
      <c r="M10" s="79"/>
      <c r="N10" s="442"/>
      <c r="O10" s="442"/>
      <c r="P10" s="442"/>
      <c r="Q10" s="442"/>
      <c r="R10" s="442"/>
      <c r="S10" s="442"/>
      <c r="T10" s="442"/>
    </row>
    <row r="11" spans="1:22" ht="12.95" customHeight="1" x14ac:dyDescent="0.2">
      <c r="A11" s="995"/>
      <c r="B11" s="996"/>
      <c r="C11" s="93" t="s">
        <v>8</v>
      </c>
      <c r="D11" s="77">
        <v>155262</v>
      </c>
      <c r="E11" s="90">
        <v>206987.03200000001</v>
      </c>
      <c r="F11" s="78">
        <v>2212981.4212400001</v>
      </c>
      <c r="G11" s="434">
        <f t="shared" si="0"/>
        <v>0.20423003234073256</v>
      </c>
      <c r="H11" s="141">
        <f t="shared" si="1"/>
        <v>0.36050470446320221</v>
      </c>
      <c r="I11" s="414">
        <v>152139.88700000002</v>
      </c>
      <c r="J11" s="112">
        <v>1622680.1125399999</v>
      </c>
      <c r="K11" s="117">
        <f t="shared" si="2"/>
        <v>0.17091843752707001</v>
      </c>
      <c r="L11" s="88"/>
      <c r="M11" s="79"/>
      <c r="N11" s="442"/>
      <c r="O11" s="442"/>
      <c r="P11" s="442"/>
      <c r="Q11" s="442"/>
      <c r="R11" s="442"/>
      <c r="S11" s="442"/>
      <c r="T11" s="442"/>
    </row>
    <row r="12" spans="1:22" ht="12.95" customHeight="1" x14ac:dyDescent="0.2">
      <c r="A12" s="995"/>
      <c r="B12" s="996"/>
      <c r="C12" s="93" t="s">
        <v>9</v>
      </c>
      <c r="D12" s="77">
        <v>2134215</v>
      </c>
      <c r="E12" s="90">
        <v>330796.89999999997</v>
      </c>
      <c r="F12" s="78">
        <v>3536686.8999999994</v>
      </c>
      <c r="G12" s="434">
        <f t="shared" si="0"/>
        <v>0.32639079333827092</v>
      </c>
      <c r="H12" s="141">
        <f t="shared" si="1"/>
        <v>9.01393532789838E-2</v>
      </c>
      <c r="I12" s="414">
        <v>303444.60000000003</v>
      </c>
      <c r="J12" s="112">
        <v>3236457.3000000003</v>
      </c>
      <c r="K12" s="117">
        <f t="shared" si="2"/>
        <v>0.34089861594301529</v>
      </c>
      <c r="L12" s="88"/>
      <c r="M12" s="79"/>
      <c r="N12" s="442"/>
      <c r="O12" s="442"/>
      <c r="P12" s="442"/>
      <c r="Q12" s="442"/>
      <c r="R12" s="442"/>
      <c r="S12" s="442"/>
      <c r="T12" s="442"/>
    </row>
    <row r="13" spans="1:22" ht="12.95" customHeight="1" x14ac:dyDescent="0.2">
      <c r="A13" s="995"/>
      <c r="B13" s="996"/>
      <c r="C13" s="290" t="s">
        <v>302</v>
      </c>
      <c r="D13" s="85">
        <v>173</v>
      </c>
      <c r="E13" s="102">
        <v>5620.6679999999988</v>
      </c>
      <c r="F13" s="86">
        <v>60092.877010000004</v>
      </c>
      <c r="G13" s="103">
        <f t="shared" si="0"/>
        <v>5.5458025380861553E-3</v>
      </c>
      <c r="H13" s="141">
        <f t="shared" si="1"/>
        <v>0.20536042855978678</v>
      </c>
      <c r="I13" s="417">
        <v>4663.0599999999995</v>
      </c>
      <c r="J13" s="118">
        <v>49734.89228</v>
      </c>
      <c r="K13" s="117">
        <f t="shared" si="2"/>
        <v>5.2386191748320342E-3</v>
      </c>
      <c r="L13" s="88"/>
      <c r="M13" s="79"/>
      <c r="N13" s="442"/>
      <c r="O13" s="442"/>
      <c r="P13" s="442"/>
      <c r="Q13" s="442"/>
      <c r="R13" s="442"/>
      <c r="S13" s="442"/>
      <c r="T13" s="442"/>
    </row>
    <row r="14" spans="1:22" ht="12.95" customHeight="1" x14ac:dyDescent="0.2">
      <c r="A14" s="995"/>
      <c r="B14" s="996"/>
      <c r="C14" s="93" t="s">
        <v>310</v>
      </c>
      <c r="D14" s="419"/>
      <c r="E14" s="90">
        <v>18132.269067690031</v>
      </c>
      <c r="F14" s="78">
        <v>193859.56987000001</v>
      </c>
      <c r="G14" s="434">
        <f t="shared" si="0"/>
        <v>1.7890753166146176E-2</v>
      </c>
      <c r="H14" s="141">
        <f>(E14-I14)/I14</f>
        <v>0.34772001015304177</v>
      </c>
      <c r="I14" s="414">
        <v>13454.032685639952</v>
      </c>
      <c r="J14" s="112">
        <v>143496.94231999997</v>
      </c>
      <c r="K14" s="117">
        <f t="shared" si="2"/>
        <v>1.511465724348612E-2</v>
      </c>
      <c r="L14" s="88"/>
      <c r="M14" s="79"/>
      <c r="N14" s="442"/>
      <c r="O14" s="442"/>
      <c r="P14" s="442"/>
      <c r="Q14" s="442"/>
      <c r="R14" s="442"/>
      <c r="S14" s="442"/>
      <c r="T14" s="442"/>
    </row>
    <row r="15" spans="1:22" ht="12.95" customHeight="1" x14ac:dyDescent="0.2">
      <c r="A15" s="997"/>
      <c r="B15" s="998"/>
      <c r="C15" s="625" t="s">
        <v>2</v>
      </c>
      <c r="D15" s="626">
        <v>2295458</v>
      </c>
      <c r="E15" s="627">
        <v>1013499.4820676899</v>
      </c>
      <c r="F15" s="628">
        <v>10835741.121770002</v>
      </c>
      <c r="G15" s="629">
        <f>SUM(G9:G14)</f>
        <v>1.0000000000000002</v>
      </c>
      <c r="H15" s="630">
        <f>(E15-I15)/I15</f>
        <v>0.1385952186851844</v>
      </c>
      <c r="I15" s="631">
        <v>890131.51068564004</v>
      </c>
      <c r="J15" s="632">
        <v>9493893.2479800005</v>
      </c>
      <c r="K15" s="640">
        <f>SUM(K9:K14)</f>
        <v>1</v>
      </c>
      <c r="L15" s="99"/>
      <c r="M15" s="79"/>
      <c r="N15" s="442"/>
      <c r="O15" s="442"/>
      <c r="P15" s="442"/>
      <c r="Q15" s="442"/>
      <c r="R15" s="442"/>
      <c r="S15" s="442"/>
      <c r="T15" s="442"/>
    </row>
    <row r="16" spans="1:22" ht="12.95" customHeight="1" x14ac:dyDescent="0.2">
      <c r="A16" s="999" t="str">
        <f>T!J21</f>
        <v>Únor</v>
      </c>
      <c r="B16" s="1000"/>
      <c r="C16" s="92" t="s">
        <v>6</v>
      </c>
      <c r="D16" s="77">
        <v>1239</v>
      </c>
      <c r="E16" s="90">
        <v>298901.51299999992</v>
      </c>
      <c r="F16" s="78">
        <v>3193342.1078699999</v>
      </c>
      <c r="G16" s="433">
        <f>E16/$E$22</f>
        <v>0.37322841611902796</v>
      </c>
      <c r="H16" s="141">
        <f>(E16-I16)/I16</f>
        <v>-9.6509581178723242E-2</v>
      </c>
      <c r="I16" s="413">
        <v>330829.75399999996</v>
      </c>
      <c r="J16" s="113">
        <v>3530552.6860399996</v>
      </c>
      <c r="K16" s="116">
        <f>I16/$I$22</f>
        <v>0.35540258335830888</v>
      </c>
      <c r="L16" s="88"/>
      <c r="M16" s="79"/>
      <c r="N16" s="442"/>
      <c r="O16" s="442"/>
      <c r="P16" s="442"/>
      <c r="Q16" s="442"/>
      <c r="R16" s="442"/>
      <c r="S16" s="442"/>
      <c r="T16" s="442"/>
    </row>
    <row r="17" spans="1:21" ht="12.95" customHeight="1" x14ac:dyDescent="0.2">
      <c r="A17" s="999"/>
      <c r="B17" s="1000"/>
      <c r="C17" s="93" t="s">
        <v>7</v>
      </c>
      <c r="D17" s="77">
        <v>4569</v>
      </c>
      <c r="E17" s="90">
        <v>72341.145750999989</v>
      </c>
      <c r="F17" s="78">
        <v>772871.68551999959</v>
      </c>
      <c r="G17" s="434">
        <f t="shared" ref="G17:G21" si="3">E17/$E$22</f>
        <v>9.0329991902320952E-2</v>
      </c>
      <c r="H17" s="141">
        <f t="shared" ref="H17:H19" si="4">(E17-I17)/I17</f>
        <v>-0.17156504286367275</v>
      </c>
      <c r="I17" s="414">
        <v>87322.661999999997</v>
      </c>
      <c r="J17" s="112">
        <v>931891.61636999995</v>
      </c>
      <c r="K17" s="117">
        <f t="shared" ref="K17:K21" si="5">I17/$I$22</f>
        <v>9.3808671334091778E-2</v>
      </c>
      <c r="L17" s="89"/>
      <c r="M17" s="82"/>
      <c r="N17" s="442"/>
      <c r="O17" s="442"/>
      <c r="P17" s="442"/>
      <c r="Q17" s="442"/>
      <c r="R17" s="442"/>
      <c r="S17" s="442"/>
      <c r="T17" s="442"/>
    </row>
    <row r="18" spans="1:21" ht="12.95" customHeight="1" x14ac:dyDescent="0.2">
      <c r="A18" s="999"/>
      <c r="B18" s="1000"/>
      <c r="C18" s="93" t="s">
        <v>8</v>
      </c>
      <c r="D18" s="77">
        <v>155198</v>
      </c>
      <c r="E18" s="90">
        <v>135854.81</v>
      </c>
      <c r="F18" s="78">
        <v>1451421.40564</v>
      </c>
      <c r="G18" s="434">
        <f t="shared" si="3"/>
        <v>0.16963740012400505</v>
      </c>
      <c r="H18" s="141">
        <f t="shared" si="4"/>
        <v>-0.16713324354098993</v>
      </c>
      <c r="I18" s="414">
        <v>163117.1</v>
      </c>
      <c r="J18" s="112">
        <v>1740751.0930999999</v>
      </c>
      <c r="K18" s="117">
        <f>I18/$I$22</f>
        <v>0.17523284417131241</v>
      </c>
      <c r="L18" s="88"/>
      <c r="M18" s="79"/>
      <c r="N18" s="442"/>
      <c r="O18" s="442"/>
      <c r="P18" s="442"/>
      <c r="Q18" s="442"/>
      <c r="R18" s="442"/>
      <c r="S18" s="442"/>
      <c r="T18" s="442"/>
    </row>
    <row r="19" spans="1:21" ht="12.95" customHeight="1" x14ac:dyDescent="0.2">
      <c r="A19" s="999"/>
      <c r="B19" s="1000"/>
      <c r="C19" s="93" t="s">
        <v>9</v>
      </c>
      <c r="D19" s="77">
        <v>2133345</v>
      </c>
      <c r="E19" s="90">
        <v>273600.13400000002</v>
      </c>
      <c r="F19" s="78">
        <v>2923038.7999999993</v>
      </c>
      <c r="G19" s="434">
        <f t="shared" si="3"/>
        <v>0.34163542244355866</v>
      </c>
      <c r="H19" s="141">
        <f t="shared" si="4"/>
        <v>-0.17359824691760734</v>
      </c>
      <c r="I19" s="414">
        <v>331073.99999999994</v>
      </c>
      <c r="J19" s="112">
        <v>3533157.9000000008</v>
      </c>
      <c r="K19" s="117">
        <f>I19/$I$22</f>
        <v>0.35566497106172845</v>
      </c>
      <c r="L19" s="88"/>
      <c r="M19" s="79"/>
      <c r="N19" s="442"/>
      <c r="O19" s="442"/>
      <c r="P19" s="442"/>
      <c r="Q19" s="442"/>
      <c r="R19" s="442"/>
      <c r="S19" s="442"/>
      <c r="T19" s="442"/>
    </row>
    <row r="20" spans="1:21" ht="12.95" customHeight="1" x14ac:dyDescent="0.2">
      <c r="A20" s="999"/>
      <c r="B20" s="1000"/>
      <c r="C20" s="290" t="s">
        <v>302</v>
      </c>
      <c r="D20" s="85">
        <v>173</v>
      </c>
      <c r="E20" s="102">
        <v>5020.1312490000009</v>
      </c>
      <c r="F20" s="86">
        <v>53633.439490000004</v>
      </c>
      <c r="G20" s="103">
        <f t="shared" si="3"/>
        <v>6.2684715643239602E-3</v>
      </c>
      <c r="H20" s="141">
        <f>(E20-I20)/I20</f>
        <v>0.12564574365680461</v>
      </c>
      <c r="I20" s="417">
        <v>4459.7790000000005</v>
      </c>
      <c r="J20" s="118">
        <v>47593.912909999999</v>
      </c>
      <c r="K20" s="117">
        <f>I20/$I$22</f>
        <v>4.7910351431302515E-3</v>
      </c>
      <c r="L20" s="88"/>
      <c r="M20" s="79"/>
      <c r="N20" s="442"/>
      <c r="O20" s="442"/>
      <c r="P20" s="442"/>
      <c r="Q20" s="442"/>
      <c r="R20" s="442"/>
      <c r="S20" s="442"/>
      <c r="T20" s="442"/>
    </row>
    <row r="21" spans="1:21" ht="12.95" customHeight="1" x14ac:dyDescent="0.2">
      <c r="A21" s="999"/>
      <c r="B21" s="1000"/>
      <c r="C21" s="93" t="s">
        <v>310</v>
      </c>
      <c r="D21" s="419"/>
      <c r="E21" s="90">
        <v>15136.381311187777</v>
      </c>
      <c r="F21" s="78">
        <v>161711.3026</v>
      </c>
      <c r="G21" s="434">
        <f t="shared" si="3"/>
        <v>1.8900297846763562E-2</v>
      </c>
      <c r="H21" s="141">
        <f t="shared" ref="H21" si="6">(E21-I21)/I21</f>
        <v>7.6872168137730734E-2</v>
      </c>
      <c r="I21" s="414">
        <v>14055.87567312061</v>
      </c>
      <c r="J21" s="112">
        <v>150001.58301000003</v>
      </c>
      <c r="K21" s="117">
        <f t="shared" si="5"/>
        <v>1.5099894931428309E-2</v>
      </c>
      <c r="L21" s="88"/>
      <c r="M21" s="79"/>
      <c r="N21" s="442"/>
      <c r="O21" s="442"/>
      <c r="P21" s="442"/>
      <c r="Q21" s="442"/>
      <c r="R21" s="442"/>
      <c r="S21" s="442"/>
      <c r="T21" s="442"/>
    </row>
    <row r="22" spans="1:21" ht="12.95" customHeight="1" x14ac:dyDescent="0.2">
      <c r="A22" s="999"/>
      <c r="B22" s="1000"/>
      <c r="C22" s="625" t="s">
        <v>2</v>
      </c>
      <c r="D22" s="626">
        <v>2294524</v>
      </c>
      <c r="E22" s="627">
        <v>800854.11531118758</v>
      </c>
      <c r="F22" s="628">
        <v>8556018.7411199976</v>
      </c>
      <c r="G22" s="629">
        <f>SUM(G16:G21)</f>
        <v>1.0000000000000002</v>
      </c>
      <c r="H22" s="630">
        <f>(E22-I22)/I22</f>
        <v>-0.13966135744027094</v>
      </c>
      <c r="I22" s="631">
        <v>930859.17067312042</v>
      </c>
      <c r="J22" s="632">
        <v>9933948.7914299984</v>
      </c>
      <c r="K22" s="640">
        <f>SUM(K16:K21)</f>
        <v>1</v>
      </c>
      <c r="L22" s="99"/>
      <c r="M22" s="79"/>
      <c r="N22" s="442"/>
      <c r="O22" s="442"/>
      <c r="P22" s="442"/>
      <c r="Q22" s="442"/>
      <c r="R22" s="442"/>
      <c r="S22" s="442"/>
      <c r="T22" s="442"/>
    </row>
    <row r="23" spans="1:21" ht="12.95" customHeight="1" x14ac:dyDescent="0.2">
      <c r="A23" s="999" t="str">
        <f>T!J22</f>
        <v>Březen</v>
      </c>
      <c r="B23" s="1000"/>
      <c r="C23" s="92" t="s">
        <v>6</v>
      </c>
      <c r="D23" s="77">
        <v>1240</v>
      </c>
      <c r="E23" s="90">
        <v>291840.71299999999</v>
      </c>
      <c r="F23" s="78">
        <v>3111510.3074500002</v>
      </c>
      <c r="G23" s="433">
        <f>E23/$E$29</f>
        <v>0.42157379375824405</v>
      </c>
      <c r="H23" s="141">
        <f>(E23-I23)/I23</f>
        <v>-0.11714102926692722</v>
      </c>
      <c r="I23" s="413">
        <v>330563.23</v>
      </c>
      <c r="J23" s="113">
        <v>3526072.6760699996</v>
      </c>
      <c r="K23" s="116">
        <f>I23/$I$29</f>
        <v>0.36901694136696117</v>
      </c>
      <c r="L23" s="106"/>
      <c r="M23" s="78"/>
      <c r="N23" s="442"/>
      <c r="O23" s="442"/>
      <c r="P23" s="442"/>
      <c r="Q23" s="442"/>
      <c r="R23" s="442"/>
      <c r="S23" s="442"/>
      <c r="T23" s="442"/>
      <c r="U23" s="78"/>
    </row>
    <row r="24" spans="1:21" ht="12.95" customHeight="1" x14ac:dyDescent="0.2">
      <c r="A24" s="999"/>
      <c r="B24" s="1000"/>
      <c r="C24" s="93" t="s">
        <v>7</v>
      </c>
      <c r="D24" s="77">
        <v>4499</v>
      </c>
      <c r="E24" s="90">
        <v>63075.745751000002</v>
      </c>
      <c r="F24" s="78">
        <v>670749.89427000016</v>
      </c>
      <c r="G24" s="434">
        <f t="shared" ref="G24:G28" si="7">E24/$E$29</f>
        <v>9.1115050936637187E-2</v>
      </c>
      <c r="H24" s="141">
        <f t="shared" ref="H24:H28" si="8">(E24-I24)/I24</f>
        <v>-0.21563069254346381</v>
      </c>
      <c r="I24" s="414">
        <v>80415.877000000008</v>
      </c>
      <c r="J24" s="112">
        <v>857783.98067000031</v>
      </c>
      <c r="K24" s="117">
        <f t="shared" ref="K24:K28" si="9">I24/$I$29</f>
        <v>8.9770483449964369E-2</v>
      </c>
      <c r="L24" s="90"/>
      <c r="M24" s="78"/>
      <c r="N24" s="442"/>
      <c r="O24" s="442"/>
      <c r="P24" s="442"/>
      <c r="Q24" s="442"/>
      <c r="R24" s="442"/>
      <c r="S24" s="442"/>
      <c r="T24" s="442"/>
      <c r="U24" s="78"/>
    </row>
    <row r="25" spans="1:21" ht="12.95" customHeight="1" x14ac:dyDescent="0.2">
      <c r="A25" s="999"/>
      <c r="B25" s="1000"/>
      <c r="C25" s="93" t="s">
        <v>8</v>
      </c>
      <c r="D25" s="77">
        <v>155085</v>
      </c>
      <c r="E25" s="90">
        <v>105945.976</v>
      </c>
      <c r="F25" s="78">
        <v>1130715.20878</v>
      </c>
      <c r="G25" s="434">
        <f t="shared" si="7"/>
        <v>0.15304255042626583</v>
      </c>
      <c r="H25" s="141">
        <f t="shared" si="8"/>
        <v>-0.3073417651075791</v>
      </c>
      <c r="I25" s="414">
        <v>152955.62900000002</v>
      </c>
      <c r="J25" s="112">
        <v>1631551.85142</v>
      </c>
      <c r="K25" s="117">
        <f t="shared" si="9"/>
        <v>0.17074862917584535</v>
      </c>
      <c r="L25" s="90"/>
      <c r="M25" s="78"/>
      <c r="N25" s="442"/>
      <c r="O25" s="442"/>
      <c r="P25" s="442"/>
      <c r="Q25" s="442"/>
      <c r="R25" s="442"/>
      <c r="S25" s="442"/>
      <c r="T25" s="442"/>
      <c r="U25" s="78"/>
    </row>
    <row r="26" spans="1:21" ht="12.95" customHeight="1" x14ac:dyDescent="0.2">
      <c r="A26" s="999"/>
      <c r="B26" s="1000"/>
      <c r="C26" s="93" t="s">
        <v>9</v>
      </c>
      <c r="D26" s="77">
        <v>2132395</v>
      </c>
      <c r="E26" s="90">
        <v>214360.5</v>
      </c>
      <c r="F26" s="78">
        <v>2287777.8000000003</v>
      </c>
      <c r="G26" s="434">
        <f t="shared" si="7"/>
        <v>0.30965100204135698</v>
      </c>
      <c r="H26" s="141">
        <f t="shared" si="8"/>
        <v>-0.31454913708089927</v>
      </c>
      <c r="I26" s="414">
        <v>312729.19999999995</v>
      </c>
      <c r="J26" s="112">
        <v>3335840</v>
      </c>
      <c r="K26" s="117">
        <f t="shared" si="9"/>
        <v>0.34910831691757327</v>
      </c>
      <c r="L26" s="90"/>
      <c r="M26" s="78"/>
      <c r="N26" s="442"/>
      <c r="O26" s="442"/>
      <c r="P26" s="442"/>
      <c r="Q26" s="442"/>
      <c r="R26" s="442"/>
      <c r="S26" s="442"/>
      <c r="T26" s="442"/>
      <c r="U26" s="78"/>
    </row>
    <row r="27" spans="1:21" ht="12.95" customHeight="1" x14ac:dyDescent="0.2">
      <c r="A27" s="999"/>
      <c r="B27" s="1000"/>
      <c r="C27" s="290" t="s">
        <v>302</v>
      </c>
      <c r="D27" s="85">
        <v>174</v>
      </c>
      <c r="E27" s="102">
        <v>5041.9282490000014</v>
      </c>
      <c r="F27" s="86">
        <v>59421.24641</v>
      </c>
      <c r="G27" s="103">
        <f t="shared" si="7"/>
        <v>7.2832361117065635E-3</v>
      </c>
      <c r="H27" s="141">
        <f t="shared" si="8"/>
        <v>5.2602754760318962E-2</v>
      </c>
      <c r="I27" s="417">
        <v>4789.9629999999997</v>
      </c>
      <c r="J27" s="118">
        <v>51093.841410000008</v>
      </c>
      <c r="K27" s="117">
        <f t="shared" si="9"/>
        <v>5.3471691195687843E-3</v>
      </c>
      <c r="L27" s="90"/>
      <c r="M27" s="78"/>
      <c r="N27" s="442"/>
      <c r="O27" s="442"/>
      <c r="P27" s="442"/>
      <c r="Q27" s="442"/>
      <c r="R27" s="442"/>
      <c r="S27" s="442"/>
      <c r="T27" s="442"/>
      <c r="U27" s="78"/>
    </row>
    <row r="28" spans="1:21" ht="12.95" customHeight="1" x14ac:dyDescent="0.2">
      <c r="A28" s="999"/>
      <c r="B28" s="1000"/>
      <c r="C28" s="93" t="s">
        <v>310</v>
      </c>
      <c r="D28" s="419"/>
      <c r="E28" s="90">
        <v>11999.972530453144</v>
      </c>
      <c r="F28" s="78">
        <v>128070.54838000001</v>
      </c>
      <c r="G28" s="434">
        <f t="shared" si="7"/>
        <v>1.733436672578938E-2</v>
      </c>
      <c r="H28" s="141">
        <f t="shared" si="8"/>
        <v>-0.16319848282562516</v>
      </c>
      <c r="I28" s="414">
        <v>14340.285341467132</v>
      </c>
      <c r="J28" s="112">
        <v>152965.76756000001</v>
      </c>
      <c r="K28" s="117">
        <f t="shared" si="9"/>
        <v>1.6008459970087024E-2</v>
      </c>
      <c r="L28" s="90"/>
      <c r="M28" s="78"/>
      <c r="N28" s="442"/>
      <c r="O28" s="442"/>
      <c r="P28" s="442"/>
      <c r="Q28" s="442"/>
      <c r="R28" s="442"/>
      <c r="S28" s="442"/>
      <c r="T28" s="442"/>
      <c r="U28" s="78"/>
    </row>
    <row r="29" spans="1:21" ht="12.95" customHeight="1" thickBot="1" x14ac:dyDescent="0.25">
      <c r="A29" s="1001"/>
      <c r="B29" s="1002"/>
      <c r="C29" s="633" t="s">
        <v>2</v>
      </c>
      <c r="D29" s="634">
        <v>2293393</v>
      </c>
      <c r="E29" s="635">
        <v>692264.83553045313</v>
      </c>
      <c r="F29" s="636">
        <v>7388245.0052899998</v>
      </c>
      <c r="G29" s="629">
        <f>SUM(G23:G28)</f>
        <v>0.99999999999999989</v>
      </c>
      <c r="H29" s="637">
        <f>(E29-I29)/I29</f>
        <v>-0.22720548131336246</v>
      </c>
      <c r="I29" s="638">
        <v>895794.1843414671</v>
      </c>
      <c r="J29" s="639">
        <v>9555308.1171299983</v>
      </c>
      <c r="K29" s="640">
        <f>SUM(K23:K28)</f>
        <v>1</v>
      </c>
      <c r="L29" s="107"/>
      <c r="N29" s="442"/>
      <c r="O29" s="442"/>
      <c r="P29" s="442"/>
      <c r="Q29" s="442"/>
      <c r="R29" s="442"/>
      <c r="S29" s="442"/>
      <c r="T29" s="442"/>
    </row>
    <row r="30" spans="1:21" ht="12.95" customHeight="1" thickTop="1" x14ac:dyDescent="0.2">
      <c r="A30" s="1003" t="str">
        <f>T!E17</f>
        <v>I. čtvrtletí</v>
      </c>
      <c r="B30" s="1004"/>
      <c r="C30" s="108" t="s">
        <v>6</v>
      </c>
      <c r="D30" s="109">
        <f>D23</f>
        <v>1240</v>
      </c>
      <c r="E30" s="435">
        <f>E9+E16+E23</f>
        <v>946017.45600000001</v>
      </c>
      <c r="F30" s="110">
        <f>F9+F16+F23</f>
        <v>10103247.3632</v>
      </c>
      <c r="G30" s="436">
        <f>E30/$E$36</f>
        <v>0.37740784300464741</v>
      </c>
      <c r="H30" s="431">
        <f>(E30-I30)/I30</f>
        <v>-5.102758053782315E-2</v>
      </c>
      <c r="I30" s="415">
        <f>I9+I16+I23</f>
        <v>996886.14399999997</v>
      </c>
      <c r="J30" s="125">
        <f>J9+J16+J23</f>
        <v>10634900.460139999</v>
      </c>
      <c r="K30" s="641">
        <f>I30/$I$36</f>
        <v>0.36693598988488962</v>
      </c>
      <c r="L30" s="87"/>
      <c r="N30" s="442"/>
      <c r="O30" s="442"/>
      <c r="P30" s="442"/>
      <c r="Q30" s="442"/>
      <c r="R30" s="442"/>
      <c r="S30" s="442"/>
      <c r="T30" s="442"/>
    </row>
    <row r="31" spans="1:21" ht="12.95" customHeight="1" x14ac:dyDescent="0.2">
      <c r="A31" s="1005"/>
      <c r="B31" s="1006"/>
      <c r="C31" s="93" t="s">
        <v>7</v>
      </c>
      <c r="D31" s="77">
        <f t="shared" ref="D31:D34" si="10">D24</f>
        <v>4499</v>
      </c>
      <c r="E31" s="90">
        <f>E10+E17+E24</f>
        <v>232104.27450200001</v>
      </c>
      <c r="F31" s="78">
        <f t="shared" ref="F31" si="11">F10+F17+F24</f>
        <v>2477346.9855599999</v>
      </c>
      <c r="G31" s="434">
        <f t="shared" ref="G31:G35" si="12">E31/$E$36</f>
        <v>9.2596572120714024E-2</v>
      </c>
      <c r="H31" s="141">
        <f t="shared" ref="H31:H33" si="13">(E31-I31)/I31</f>
        <v>-6.6637236716423562E-2</v>
      </c>
      <c r="I31" s="414">
        <f>I10+I17+I24</f>
        <v>248675.31000000003</v>
      </c>
      <c r="J31" s="112">
        <f t="shared" ref="J31" si="14">J10+J17+J24</f>
        <v>2652924.4998500003</v>
      </c>
      <c r="K31" s="117">
        <f t="shared" ref="K31:K35" si="15">I31/$I$36</f>
        <v>9.1532941433662668E-2</v>
      </c>
      <c r="L31" s="87"/>
      <c r="N31" s="442"/>
      <c r="O31" s="442"/>
      <c r="P31" s="442"/>
      <c r="Q31" s="442"/>
      <c r="R31" s="442"/>
      <c r="S31" s="442"/>
      <c r="T31" s="442"/>
    </row>
    <row r="32" spans="1:21" ht="12.95" customHeight="1" x14ac:dyDescent="0.2">
      <c r="A32" s="1005"/>
      <c r="B32" s="1006"/>
      <c r="C32" s="93" t="s">
        <v>8</v>
      </c>
      <c r="D32" s="77">
        <f t="shared" si="10"/>
        <v>155085</v>
      </c>
      <c r="E32" s="90">
        <f t="shared" ref="E32:F35" si="16">E11+E18+E25</f>
        <v>448787.81799999997</v>
      </c>
      <c r="F32" s="78">
        <f t="shared" si="16"/>
        <v>4795118.0356600005</v>
      </c>
      <c r="G32" s="434">
        <f t="shared" si="12"/>
        <v>0.17904113849474493</v>
      </c>
      <c r="H32" s="141">
        <f t="shared" si="13"/>
        <v>-4.1487130709865511E-2</v>
      </c>
      <c r="I32" s="414">
        <f t="shared" ref="I32:J34" si="17">I11+I18+I25</f>
        <v>468212.61600000004</v>
      </c>
      <c r="J32" s="112">
        <f t="shared" si="17"/>
        <v>4994983.0570599996</v>
      </c>
      <c r="K32" s="117">
        <f t="shared" si="15"/>
        <v>0.17234070386332276</v>
      </c>
      <c r="L32" s="87"/>
      <c r="N32" s="442"/>
      <c r="O32" s="442"/>
      <c r="P32" s="442"/>
      <c r="Q32" s="442"/>
      <c r="R32" s="442"/>
      <c r="S32" s="442"/>
      <c r="T32" s="442"/>
    </row>
    <row r="33" spans="1:21" ht="12.95" customHeight="1" x14ac:dyDescent="0.2">
      <c r="A33" s="1005"/>
      <c r="B33" s="1006"/>
      <c r="C33" s="93" t="s">
        <v>9</v>
      </c>
      <c r="D33" s="77">
        <f t="shared" si="10"/>
        <v>2132395</v>
      </c>
      <c r="E33" s="90">
        <f>E12+E19+E26</f>
        <v>818757.53399999999</v>
      </c>
      <c r="F33" s="78">
        <f t="shared" si="16"/>
        <v>8747503.5</v>
      </c>
      <c r="G33" s="434">
        <f t="shared" si="12"/>
        <v>0.32663828018279639</v>
      </c>
      <c r="H33" s="141">
        <f t="shared" si="13"/>
        <v>-0.13564588484660503</v>
      </c>
      <c r="I33" s="414">
        <f>I12+I19+I26</f>
        <v>947247.79999999993</v>
      </c>
      <c r="J33" s="112">
        <f t="shared" si="17"/>
        <v>10105455.200000001</v>
      </c>
      <c r="K33" s="117">
        <f t="shared" si="15"/>
        <v>0.34866500176702619</v>
      </c>
      <c r="L33" s="87"/>
      <c r="N33" s="442"/>
      <c r="O33" s="442"/>
      <c r="P33" s="442"/>
      <c r="Q33" s="442"/>
      <c r="R33" s="442"/>
      <c r="S33" s="442"/>
      <c r="T33" s="442"/>
    </row>
    <row r="34" spans="1:21" ht="12.95" customHeight="1" x14ac:dyDescent="0.2">
      <c r="A34" s="1005"/>
      <c r="B34" s="1006"/>
      <c r="C34" s="290" t="s">
        <v>302</v>
      </c>
      <c r="D34" s="77">
        <f t="shared" si="10"/>
        <v>174</v>
      </c>
      <c r="E34" s="90">
        <f>E13+E20+E27</f>
        <v>15682.727498</v>
      </c>
      <c r="F34" s="78">
        <f t="shared" si="16"/>
        <v>173147.56291000001</v>
      </c>
      <c r="G34" s="103">
        <f t="shared" si="12"/>
        <v>6.2565276358387311E-3</v>
      </c>
      <c r="H34" s="141">
        <f>(E34-I34)/I34</f>
        <v>0.12721560315456229</v>
      </c>
      <c r="I34" s="414">
        <f>I13+I20+I27</f>
        <v>13912.802</v>
      </c>
      <c r="J34" s="112">
        <f t="shared" si="17"/>
        <v>148422.64660000001</v>
      </c>
      <c r="K34" s="117">
        <f t="shared" si="15"/>
        <v>5.1210539986625316E-3</v>
      </c>
      <c r="L34" s="87"/>
      <c r="N34" s="442"/>
      <c r="O34" s="442"/>
      <c r="P34" s="442"/>
      <c r="Q34" s="442"/>
      <c r="R34" s="442"/>
      <c r="S34" s="442"/>
      <c r="T34" s="442"/>
    </row>
    <row r="35" spans="1:21" ht="12.95" customHeight="1" x14ac:dyDescent="0.2">
      <c r="A35" s="1005"/>
      <c r="B35" s="1006"/>
      <c r="C35" s="93" t="s">
        <v>310</v>
      </c>
      <c r="D35" s="77"/>
      <c r="E35" s="90">
        <f t="shared" si="16"/>
        <v>45268.622909330952</v>
      </c>
      <c r="F35" s="78">
        <f t="shared" si="16"/>
        <v>483641.42084999999</v>
      </c>
      <c r="G35" s="434">
        <f t="shared" si="12"/>
        <v>1.8059638561258598E-2</v>
      </c>
      <c r="H35" s="141">
        <f t="shared" ref="H35" si="18">(E35-I35)/I35</f>
        <v>8.1682518212207372E-2</v>
      </c>
      <c r="I35" s="414">
        <f t="shared" ref="I35:J35" si="19">I14+I21+I28</f>
        <v>41850.193700227697</v>
      </c>
      <c r="J35" s="112">
        <f t="shared" si="19"/>
        <v>446464.29288999998</v>
      </c>
      <c r="K35" s="117">
        <f t="shared" si="15"/>
        <v>1.5404309052436204E-2</v>
      </c>
      <c r="L35" s="87"/>
      <c r="N35" s="442"/>
      <c r="O35" s="442"/>
      <c r="P35" s="442"/>
      <c r="Q35" s="442"/>
      <c r="R35" s="442"/>
      <c r="S35" s="442"/>
      <c r="T35" s="442"/>
    </row>
    <row r="36" spans="1:21" ht="12.95" customHeight="1" x14ac:dyDescent="0.2">
      <c r="A36" s="1005"/>
      <c r="B36" s="1006"/>
      <c r="C36" s="660" t="s">
        <v>2</v>
      </c>
      <c r="D36" s="655">
        <f>SUM(D30:D35)</f>
        <v>2293393</v>
      </c>
      <c r="E36" s="661">
        <f>SUM(E30:E35)</f>
        <v>2506618.4329093308</v>
      </c>
      <c r="F36" s="662">
        <f>SUM(F30:F35)</f>
        <v>26780004.868180003</v>
      </c>
      <c r="G36" s="663">
        <f>SUM(G30:G35)</f>
        <v>1.0000000000000002</v>
      </c>
      <c r="H36" s="664">
        <f>(E36-I36)/I36</f>
        <v>-7.7358511321332868E-2</v>
      </c>
      <c r="I36" s="674">
        <f>SUM(I30:I35)</f>
        <v>2716784.8657002277</v>
      </c>
      <c r="J36" s="675">
        <f>SUM(J30:J35)</f>
        <v>28983150.156540003</v>
      </c>
      <c r="K36" s="676">
        <f>SUM(K30:K35)</f>
        <v>1</v>
      </c>
      <c r="L36" s="91"/>
      <c r="N36" s="442"/>
      <c r="O36" s="442"/>
      <c r="P36" s="442"/>
      <c r="Q36" s="442"/>
      <c r="R36" s="442"/>
      <c r="S36" s="442"/>
      <c r="T36" s="442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16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89" t="s">
        <v>160</v>
      </c>
      <c r="B39" s="989"/>
      <c r="C39" s="989"/>
      <c r="D39" s="989"/>
      <c r="E39" s="989"/>
      <c r="F39" s="83"/>
      <c r="G39" s="989" t="s">
        <v>161</v>
      </c>
      <c r="H39" s="989"/>
      <c r="I39" s="989"/>
      <c r="J39" s="989"/>
      <c r="K39" s="989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90" t="str">
        <f>A30</f>
        <v>I. čtvrtletí</v>
      </c>
      <c r="B40" s="991"/>
      <c r="C40" s="991"/>
      <c r="D40" s="991"/>
      <c r="E40" s="991"/>
      <c r="F40" s="83"/>
      <c r="G40" s="992" t="str">
        <f>A30</f>
        <v>I. čtvrtletí</v>
      </c>
      <c r="H40" s="992"/>
      <c r="I40" s="992"/>
      <c r="J40" s="992"/>
      <c r="K40" s="992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2019</v>
      </c>
      <c r="D44" s="83">
        <f>I5</f>
        <v>2018</v>
      </c>
      <c r="E44" s="71"/>
      <c r="F44" s="71"/>
      <c r="G44" s="71"/>
      <c r="H44" s="83"/>
      <c r="I44" s="83">
        <f>E5</f>
        <v>2019</v>
      </c>
      <c r="J44" s="83">
        <f>I5</f>
        <v>2018</v>
      </c>
      <c r="K44" s="83"/>
      <c r="L44" s="71"/>
    </row>
    <row r="45" spans="1:21" ht="15" customHeight="1" x14ac:dyDescent="0.2">
      <c r="A45" s="83"/>
      <c r="B45" s="83" t="str">
        <f>A9</f>
        <v>Leden</v>
      </c>
      <c r="C45" s="260">
        <f>E15</f>
        <v>1013499.4820676899</v>
      </c>
      <c r="D45" s="260">
        <f>I15</f>
        <v>890131.51068564004</v>
      </c>
      <c r="E45" s="71"/>
      <c r="F45" s="71"/>
      <c r="G45" s="71"/>
      <c r="H45" s="83" t="str">
        <f>A9</f>
        <v>Leden</v>
      </c>
      <c r="I45" s="261">
        <f>E15/E36</f>
        <v>0.40432938207167096</v>
      </c>
      <c r="J45" s="261">
        <f>I15/I36</f>
        <v>0.32764151550005649</v>
      </c>
      <c r="K45" s="83"/>
      <c r="L45" s="71"/>
    </row>
    <row r="46" spans="1:21" ht="15" customHeight="1" x14ac:dyDescent="0.2">
      <c r="A46" s="83"/>
      <c r="B46" s="83" t="str">
        <f>A16</f>
        <v>Únor</v>
      </c>
      <c r="C46" s="260">
        <f>E22</f>
        <v>800854.11531118758</v>
      </c>
      <c r="D46" s="260">
        <f>I22</f>
        <v>930859.17067312042</v>
      </c>
      <c r="E46" s="71"/>
      <c r="F46" s="71"/>
      <c r="G46" s="71"/>
      <c r="H46" s="83" t="str">
        <f>A16</f>
        <v>Únor</v>
      </c>
      <c r="I46" s="261">
        <f>E22/E36</f>
        <v>0.31949582146081507</v>
      </c>
      <c r="J46" s="261">
        <f>I22/I36</f>
        <v>0.34263263993602949</v>
      </c>
      <c r="K46" s="83"/>
      <c r="L46" s="71"/>
    </row>
    <row r="47" spans="1:21" ht="15" customHeight="1" x14ac:dyDescent="0.2">
      <c r="A47" s="83"/>
      <c r="B47" s="83" t="str">
        <f>A23</f>
        <v>Březen</v>
      </c>
      <c r="C47" s="260">
        <f>E29</f>
        <v>692264.83553045313</v>
      </c>
      <c r="D47" s="260">
        <f>I29</f>
        <v>895794.1843414671</v>
      </c>
      <c r="E47" s="71"/>
      <c r="F47" s="71"/>
      <c r="G47" s="71"/>
      <c r="H47" s="83" t="str">
        <f>A23</f>
        <v>Březen</v>
      </c>
      <c r="I47" s="261">
        <f>E29/E36</f>
        <v>0.27617479646751392</v>
      </c>
      <c r="J47" s="261">
        <f>I29/I36</f>
        <v>0.32972584456391396</v>
      </c>
      <c r="K47" s="83"/>
      <c r="L47" s="71"/>
    </row>
    <row r="48" spans="1:21" ht="15" customHeight="1" x14ac:dyDescent="0.2">
      <c r="A48" s="83"/>
      <c r="B48" s="83"/>
      <c r="C48" s="260">
        <f>SUM(C45:C47)</f>
        <v>2506618.4329093304</v>
      </c>
      <c r="D48" s="260">
        <f>SUM(D45:D47)</f>
        <v>2716784.8657002277</v>
      </c>
      <c r="E48" s="83"/>
      <c r="F48" s="83"/>
      <c r="G48" s="83"/>
      <c r="H48" s="83"/>
      <c r="I48" s="181">
        <f>SUM(I45:I47)</f>
        <v>1</v>
      </c>
      <c r="J48" s="181">
        <f>SUM(J45:J47)</f>
        <v>1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1"/>
    </row>
    <row r="56" spans="1:12" ht="1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71"/>
    </row>
    <row r="57" spans="1:12" ht="1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2" ht="1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2" ht="1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</sheetData>
  <mergeCells count="21">
    <mergeCell ref="A39:E39"/>
    <mergeCell ref="G39:K39"/>
    <mergeCell ref="A40:E40"/>
    <mergeCell ref="G40:K40"/>
    <mergeCell ref="I7:J7"/>
    <mergeCell ref="A8:B8"/>
    <mergeCell ref="A9:B15"/>
    <mergeCell ref="A16:B22"/>
    <mergeCell ref="A23:B29"/>
    <mergeCell ref="A30:B36"/>
    <mergeCell ref="K1:L1"/>
    <mergeCell ref="A2:L2"/>
    <mergeCell ref="A4:D4"/>
    <mergeCell ref="E5:G5"/>
    <mergeCell ref="I5:K5"/>
    <mergeCell ref="A3:C3"/>
    <mergeCell ref="E6:F6"/>
    <mergeCell ref="H6:H8"/>
    <mergeCell ref="I6:J6"/>
    <mergeCell ref="D7:D8"/>
    <mergeCell ref="E7:F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topLeftCell="A13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1007" t="s">
        <v>229</v>
      </c>
      <c r="L1" s="1007"/>
    </row>
    <row r="2" spans="1:22" s="597" customFormat="1" ht="15.75" customHeight="1" x14ac:dyDescent="0.2">
      <c r="A2" s="1017" t="s">
        <v>197</v>
      </c>
      <c r="B2" s="1017"/>
      <c r="C2" s="1017"/>
      <c r="D2" s="1017"/>
      <c r="E2" s="1017"/>
      <c r="F2" s="1017"/>
      <c r="G2" s="1017"/>
      <c r="H2" s="1017"/>
      <c r="I2" s="1017"/>
      <c r="J2" s="1017"/>
      <c r="K2" s="1017"/>
      <c r="L2" s="1017"/>
    </row>
    <row r="3" spans="1:22" ht="18.75" customHeight="1" x14ac:dyDescent="0.2">
      <c r="A3" s="1022" t="str">
        <f>T!E17&amp;" "&amp;T!G17</f>
        <v>I. čtvrtletí 2019</v>
      </c>
      <c r="B3" s="1022"/>
      <c r="C3" s="1022"/>
      <c r="D3" s="101"/>
      <c r="E3" s="101"/>
      <c r="F3" s="69"/>
      <c r="G3" s="67"/>
      <c r="H3" s="67"/>
      <c r="I3" s="67"/>
    </row>
    <row r="4" spans="1:22" ht="12.95" customHeight="1" x14ac:dyDescent="0.2">
      <c r="A4" s="1008" t="s">
        <v>44</v>
      </c>
      <c r="B4" s="1008"/>
      <c r="C4" s="1008"/>
      <c r="D4" s="1009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1010">
        <f>T!G17</f>
        <v>2019</v>
      </c>
      <c r="F5" s="981"/>
      <c r="G5" s="981"/>
      <c r="H5" s="410"/>
      <c r="I5" s="1011">
        <f>E5-1</f>
        <v>2018</v>
      </c>
      <c r="J5" s="1012"/>
      <c r="K5" s="1013"/>
      <c r="L5" s="71"/>
    </row>
    <row r="6" spans="1:22" ht="24.95" customHeight="1" x14ac:dyDescent="0.25">
      <c r="A6" s="74"/>
      <c r="B6" s="75"/>
      <c r="C6" s="76"/>
      <c r="D6" s="76"/>
      <c r="E6" s="1020" t="s">
        <v>39</v>
      </c>
      <c r="F6" s="1021"/>
      <c r="G6" s="432"/>
      <c r="H6" s="987" t="s">
        <v>108</v>
      </c>
      <c r="I6" s="1018" t="s">
        <v>39</v>
      </c>
      <c r="J6" s="1019"/>
      <c r="K6" s="411"/>
      <c r="L6" s="87"/>
    </row>
    <row r="7" spans="1:22" ht="24.95" customHeight="1" x14ac:dyDescent="0.25">
      <c r="A7" s="74"/>
      <c r="B7" s="94"/>
      <c r="C7" s="94"/>
      <c r="D7" s="1015" t="s">
        <v>0</v>
      </c>
      <c r="E7" s="986"/>
      <c r="F7" s="987"/>
      <c r="G7" s="514" t="s">
        <v>107</v>
      </c>
      <c r="H7" s="987"/>
      <c r="I7" s="986"/>
      <c r="J7" s="987"/>
      <c r="K7" s="114" t="s">
        <v>107</v>
      </c>
      <c r="L7" s="87"/>
    </row>
    <row r="8" spans="1:22" ht="15" customHeight="1" x14ac:dyDescent="0.25">
      <c r="A8" s="1014" t="s">
        <v>140</v>
      </c>
      <c r="B8" s="1014"/>
      <c r="C8" s="96" t="s">
        <v>45</v>
      </c>
      <c r="D8" s="1016"/>
      <c r="E8" s="821" t="s">
        <v>336</v>
      </c>
      <c r="F8" s="816" t="s">
        <v>1</v>
      </c>
      <c r="G8" s="515" t="s">
        <v>66</v>
      </c>
      <c r="H8" s="1014"/>
      <c r="I8" s="412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93" t="str">
        <f>T!J20</f>
        <v>Leden</v>
      </c>
      <c r="B9" s="994"/>
      <c r="C9" s="92" t="s">
        <v>6</v>
      </c>
      <c r="D9" s="77">
        <v>123</v>
      </c>
      <c r="E9" s="90">
        <v>11513.25439</v>
      </c>
      <c r="F9" s="78">
        <v>123228.62635799999</v>
      </c>
      <c r="G9" s="433">
        <f t="shared" ref="G9:G14" si="0">E9/$E$15</f>
        <v>0.23182437568915021</v>
      </c>
      <c r="H9" s="141">
        <f>(E9-I9)/I9</f>
        <v>-9.2873475073481371E-2</v>
      </c>
      <c r="I9" s="413">
        <v>12692.005000000001</v>
      </c>
      <c r="J9" s="113">
        <v>135261.43300000002</v>
      </c>
      <c r="K9" s="116">
        <f>I9/$I$15</f>
        <v>0.29735955734959396</v>
      </c>
      <c r="L9" s="87"/>
      <c r="N9" s="442"/>
      <c r="O9" s="442"/>
      <c r="P9" s="442"/>
      <c r="Q9" s="442"/>
      <c r="R9" s="442"/>
      <c r="S9" s="442"/>
      <c r="T9" s="442"/>
      <c r="U9" s="442"/>
      <c r="V9" s="442"/>
    </row>
    <row r="10" spans="1:22" ht="12.95" customHeight="1" x14ac:dyDescent="0.2">
      <c r="A10" s="995"/>
      <c r="B10" s="996"/>
      <c r="C10" s="93" t="s">
        <v>7</v>
      </c>
      <c r="D10" s="77">
        <v>343</v>
      </c>
      <c r="E10" s="90">
        <v>5980.8158399999993</v>
      </c>
      <c r="F10" s="78">
        <v>64013.868119999999</v>
      </c>
      <c r="G10" s="434">
        <f t="shared" si="0"/>
        <v>0.12042632354445704</v>
      </c>
      <c r="H10" s="141">
        <f t="shared" ref="H10:H13" si="1">(E10-I10)/I10</f>
        <v>1.153716126360518</v>
      </c>
      <c r="I10" s="414">
        <v>2776.9749999999999</v>
      </c>
      <c r="J10" s="112">
        <v>29594.778000000002</v>
      </c>
      <c r="K10" s="117">
        <f t="shared" ref="K10:K14" si="2">I10/$I$15</f>
        <v>6.5061434877380572E-2</v>
      </c>
      <c r="L10" s="88"/>
      <c r="M10" s="79"/>
      <c r="N10" s="442"/>
      <c r="O10" s="442"/>
      <c r="P10" s="442"/>
      <c r="Q10" s="442"/>
      <c r="R10" s="442"/>
      <c r="S10" s="442"/>
      <c r="T10" s="442"/>
    </row>
    <row r="11" spans="1:22" ht="12.95" customHeight="1" x14ac:dyDescent="0.2">
      <c r="A11" s="995"/>
      <c r="B11" s="996"/>
      <c r="C11" s="93" t="s">
        <v>8</v>
      </c>
      <c r="D11" s="77">
        <v>10416</v>
      </c>
      <c r="E11" s="90">
        <v>12199.433949999999</v>
      </c>
      <c r="F11" s="78">
        <v>130572.98143999999</v>
      </c>
      <c r="G11" s="434">
        <f t="shared" si="0"/>
        <v>0.24564089903860567</v>
      </c>
      <c r="H11" s="141">
        <f t="shared" si="1"/>
        <v>0.45658598220927038</v>
      </c>
      <c r="I11" s="414">
        <v>8375.3613580000001</v>
      </c>
      <c r="J11" s="112">
        <v>89260.216079999998</v>
      </c>
      <c r="K11" s="117">
        <f t="shared" si="2"/>
        <v>0.19622539906482658</v>
      </c>
      <c r="L11" s="88"/>
      <c r="M11" s="79"/>
      <c r="N11" s="442"/>
      <c r="O11" s="442"/>
      <c r="P11" s="442"/>
      <c r="Q11" s="442"/>
      <c r="R11" s="442"/>
      <c r="S11" s="442"/>
      <c r="T11" s="442"/>
    </row>
    <row r="12" spans="1:22" ht="12.95" customHeight="1" x14ac:dyDescent="0.2">
      <c r="A12" s="995"/>
      <c r="B12" s="996"/>
      <c r="C12" s="93" t="s">
        <v>9</v>
      </c>
      <c r="D12" s="77">
        <v>103182</v>
      </c>
      <c r="E12" s="90">
        <v>18529.61881</v>
      </c>
      <c r="F12" s="78">
        <v>198325.34612999999</v>
      </c>
      <c r="G12" s="434">
        <f t="shared" si="0"/>
        <v>0.37310191948135912</v>
      </c>
      <c r="H12" s="141">
        <f t="shared" si="1"/>
        <v>5.0725105165941843E-2</v>
      </c>
      <c r="I12" s="414">
        <v>17635.077642</v>
      </c>
      <c r="J12" s="112">
        <v>187945.42392</v>
      </c>
      <c r="K12" s="117">
        <f t="shared" si="2"/>
        <v>0.41317025020482118</v>
      </c>
      <c r="L12" s="88"/>
      <c r="M12" s="79"/>
      <c r="N12" s="442"/>
      <c r="O12" s="442"/>
      <c r="P12" s="442"/>
      <c r="Q12" s="442"/>
      <c r="R12" s="442"/>
      <c r="S12" s="442"/>
      <c r="T12" s="442"/>
    </row>
    <row r="13" spans="1:22" ht="12.95" customHeight="1" x14ac:dyDescent="0.2">
      <c r="A13" s="995"/>
      <c r="B13" s="996"/>
      <c r="C13" s="290" t="s">
        <v>302</v>
      </c>
      <c r="D13" s="85">
        <v>16</v>
      </c>
      <c r="E13" s="102">
        <v>438.11</v>
      </c>
      <c r="F13" s="86">
        <v>4689.7269999999999</v>
      </c>
      <c r="G13" s="103">
        <f t="shared" si="0"/>
        <v>8.8215350580100934E-3</v>
      </c>
      <c r="H13" s="141">
        <f t="shared" si="1"/>
        <v>0.29448681166400237</v>
      </c>
      <c r="I13" s="417">
        <v>338.44300000000004</v>
      </c>
      <c r="J13" s="118">
        <v>3606.6840000000002</v>
      </c>
      <c r="K13" s="117">
        <f t="shared" si="2"/>
        <v>7.9293429736332945E-3</v>
      </c>
      <c r="L13" s="88"/>
      <c r="M13" s="79"/>
      <c r="N13" s="442"/>
      <c r="O13" s="442"/>
      <c r="P13" s="442"/>
      <c r="Q13" s="442"/>
      <c r="R13" s="442"/>
      <c r="S13" s="442"/>
      <c r="T13" s="442"/>
    </row>
    <row r="14" spans="1:22" ht="12.95" customHeight="1" x14ac:dyDescent="0.2">
      <c r="A14" s="995"/>
      <c r="B14" s="996"/>
      <c r="C14" s="93" t="s">
        <v>310</v>
      </c>
      <c r="D14" s="419"/>
      <c r="E14" s="90">
        <v>1002.4589999999999</v>
      </c>
      <c r="F14" s="78">
        <v>10729.447</v>
      </c>
      <c r="G14" s="434">
        <f t="shared" si="0"/>
        <v>2.0184947188417839E-2</v>
      </c>
      <c r="H14" s="141">
        <f>(E14-I14)/I14</f>
        <v>0.15959717243365723</v>
      </c>
      <c r="I14" s="414">
        <v>864.48900000000003</v>
      </c>
      <c r="J14" s="112">
        <v>9209.0290000000005</v>
      </c>
      <c r="K14" s="117">
        <f t="shared" si="2"/>
        <v>2.0254015529744367E-2</v>
      </c>
      <c r="L14" s="88"/>
      <c r="M14" s="79"/>
      <c r="N14" s="442"/>
      <c r="O14" s="442"/>
      <c r="P14" s="442"/>
      <c r="Q14" s="442"/>
      <c r="R14" s="442"/>
      <c r="S14" s="442"/>
      <c r="T14" s="442"/>
    </row>
    <row r="15" spans="1:22" ht="12.95" customHeight="1" x14ac:dyDescent="0.2">
      <c r="A15" s="997"/>
      <c r="B15" s="998"/>
      <c r="C15" s="625" t="s">
        <v>2</v>
      </c>
      <c r="D15" s="626">
        <v>114080</v>
      </c>
      <c r="E15" s="627">
        <v>49663.691989999999</v>
      </c>
      <c r="F15" s="628">
        <v>531559.99604799994</v>
      </c>
      <c r="G15" s="629">
        <f>SUM(G9:G14)</f>
        <v>0.99999999999999989</v>
      </c>
      <c r="H15" s="630">
        <f>(E15-I15)/I15</f>
        <v>0.16356505268418781</v>
      </c>
      <c r="I15" s="631">
        <v>42682.351000000002</v>
      </c>
      <c r="J15" s="632">
        <v>454877.56400000001</v>
      </c>
      <c r="K15" s="640">
        <f>SUM(K9:K14)</f>
        <v>1</v>
      </c>
      <c r="L15" s="99"/>
      <c r="M15" s="79"/>
      <c r="N15" s="442"/>
      <c r="O15" s="442"/>
      <c r="P15" s="442"/>
      <c r="Q15" s="442"/>
      <c r="R15" s="442"/>
      <c r="S15" s="442"/>
      <c r="T15" s="442"/>
    </row>
    <row r="16" spans="1:22" ht="12.95" customHeight="1" x14ac:dyDescent="0.2">
      <c r="A16" s="999" t="str">
        <f>T!J21</f>
        <v>Únor</v>
      </c>
      <c r="B16" s="1000"/>
      <c r="C16" s="92" t="s">
        <v>6</v>
      </c>
      <c r="D16" s="77">
        <v>123</v>
      </c>
      <c r="E16" s="90">
        <v>10030.956910000001</v>
      </c>
      <c r="F16" s="78">
        <v>107340.34260999999</v>
      </c>
      <c r="G16" s="433">
        <f>E16/$E$22</f>
        <v>0.25599473048240423</v>
      </c>
      <c r="H16" s="141">
        <f>(E16-I16)/I16</f>
        <v>-0.27674154117082278</v>
      </c>
      <c r="I16" s="413">
        <v>13869.118</v>
      </c>
      <c r="J16" s="113">
        <v>147856.50200000001</v>
      </c>
      <c r="K16" s="116">
        <f>I16/$I$22</f>
        <v>0.29782092879312277</v>
      </c>
      <c r="L16" s="88"/>
      <c r="M16" s="79"/>
      <c r="N16" s="442"/>
      <c r="O16" s="442"/>
      <c r="P16" s="442"/>
      <c r="Q16" s="442"/>
      <c r="R16" s="442"/>
      <c r="S16" s="442"/>
      <c r="T16" s="442"/>
    </row>
    <row r="17" spans="1:21" ht="12.95" customHeight="1" x14ac:dyDescent="0.2">
      <c r="A17" s="999"/>
      <c r="B17" s="1000"/>
      <c r="C17" s="93" t="s">
        <v>7</v>
      </c>
      <c r="D17" s="77">
        <v>343</v>
      </c>
      <c r="E17" s="90">
        <v>4624.4211399999995</v>
      </c>
      <c r="F17" s="78">
        <v>49485.468210000006</v>
      </c>
      <c r="G17" s="434">
        <f t="shared" ref="G17:G21" si="3">E17/$E$22</f>
        <v>0.11801739893740928</v>
      </c>
      <c r="H17" s="141">
        <f t="shared" ref="H17:H19" si="4">(E17-I17)/I17</f>
        <v>0.40256464585131607</v>
      </c>
      <c r="I17" s="414">
        <v>3297.1179999999999</v>
      </c>
      <c r="J17" s="112">
        <v>35149.915000000001</v>
      </c>
      <c r="K17" s="117">
        <f t="shared" ref="K17:K21" si="5">I17/$I$22</f>
        <v>7.0801239494863583E-2</v>
      </c>
      <c r="L17" s="89"/>
      <c r="M17" s="82"/>
      <c r="N17" s="442"/>
      <c r="O17" s="442"/>
      <c r="P17" s="442"/>
      <c r="Q17" s="442"/>
      <c r="R17" s="442"/>
      <c r="S17" s="442"/>
      <c r="T17" s="442"/>
    </row>
    <row r="18" spans="1:21" ht="12.95" customHeight="1" x14ac:dyDescent="0.2">
      <c r="A18" s="999"/>
      <c r="B18" s="1000"/>
      <c r="C18" s="93" t="s">
        <v>8</v>
      </c>
      <c r="D18" s="77">
        <v>10416</v>
      </c>
      <c r="E18" s="90">
        <v>9263.2748199999987</v>
      </c>
      <c r="F18" s="78">
        <v>99125.377569999997</v>
      </c>
      <c r="G18" s="434">
        <f t="shared" si="3"/>
        <v>0.23640312307256647</v>
      </c>
      <c r="H18" s="141">
        <f t="shared" si="4"/>
        <v>2.2418380528745341E-2</v>
      </c>
      <c r="I18" s="414">
        <v>9060.1606899999988</v>
      </c>
      <c r="J18" s="112">
        <v>96589.295110000006</v>
      </c>
      <c r="K18" s="117">
        <f>I18/$I$22</f>
        <v>0.19455494370375534</v>
      </c>
      <c r="L18" s="88"/>
      <c r="M18" s="79"/>
      <c r="N18" s="442"/>
      <c r="O18" s="442"/>
      <c r="P18" s="442"/>
      <c r="Q18" s="442"/>
      <c r="R18" s="442"/>
      <c r="S18" s="442"/>
      <c r="T18" s="442"/>
    </row>
    <row r="19" spans="1:21" ht="12.95" customHeight="1" x14ac:dyDescent="0.2">
      <c r="A19" s="999"/>
      <c r="B19" s="1000"/>
      <c r="C19" s="93" t="s">
        <v>9</v>
      </c>
      <c r="D19" s="77">
        <v>103182</v>
      </c>
      <c r="E19" s="90">
        <v>14069.91113</v>
      </c>
      <c r="F19" s="78">
        <v>150561.90202000001</v>
      </c>
      <c r="G19" s="434">
        <f t="shared" si="3"/>
        <v>0.35907073870938694</v>
      </c>
      <c r="H19" s="141">
        <f t="shared" si="4"/>
        <v>-0.26246670326060562</v>
      </c>
      <c r="I19" s="414">
        <v>19076.98431</v>
      </c>
      <c r="J19" s="112">
        <v>203377.45989</v>
      </c>
      <c r="K19" s="117">
        <f>I19/$I$22</f>
        <v>0.40965295599734824</v>
      </c>
      <c r="L19" s="88"/>
      <c r="M19" s="79"/>
      <c r="N19" s="442"/>
      <c r="O19" s="442"/>
      <c r="P19" s="442"/>
      <c r="Q19" s="442"/>
      <c r="R19" s="442"/>
      <c r="S19" s="442"/>
      <c r="T19" s="442"/>
    </row>
    <row r="20" spans="1:21" ht="12.95" customHeight="1" x14ac:dyDescent="0.2">
      <c r="A20" s="999"/>
      <c r="B20" s="1000"/>
      <c r="C20" s="290" t="s">
        <v>302</v>
      </c>
      <c r="D20" s="85">
        <v>16</v>
      </c>
      <c r="E20" s="102">
        <v>400.17099999999999</v>
      </c>
      <c r="F20" s="86">
        <v>4280.9750000000004</v>
      </c>
      <c r="G20" s="103">
        <f t="shared" si="3"/>
        <v>1.0212551824417535E-2</v>
      </c>
      <c r="H20" s="141">
        <f>(E20-I20)/I20</f>
        <v>0.27382142288715566</v>
      </c>
      <c r="I20" s="417">
        <v>314.15000000000003</v>
      </c>
      <c r="J20" s="118">
        <v>3348.5950000000003</v>
      </c>
      <c r="K20" s="117">
        <f>I20/$I$22</f>
        <v>6.7459549179954724E-3</v>
      </c>
      <c r="L20" s="88"/>
      <c r="M20" s="79"/>
      <c r="N20" s="442"/>
      <c r="O20" s="442"/>
      <c r="P20" s="442"/>
      <c r="Q20" s="442"/>
      <c r="R20" s="442"/>
      <c r="S20" s="442"/>
      <c r="T20" s="442"/>
    </row>
    <row r="21" spans="1:21" ht="12.95" customHeight="1" x14ac:dyDescent="0.2">
      <c r="A21" s="999"/>
      <c r="B21" s="1000"/>
      <c r="C21" s="93" t="s">
        <v>310</v>
      </c>
      <c r="D21" s="419"/>
      <c r="E21" s="90">
        <v>795.49700000000007</v>
      </c>
      <c r="F21" s="78">
        <v>8512.4809999999998</v>
      </c>
      <c r="G21" s="434">
        <f t="shared" si="3"/>
        <v>2.0301456973815385E-2</v>
      </c>
      <c r="H21" s="141">
        <f t="shared" ref="H21" si="6">(E21-I21)/I21</f>
        <v>-0.16361814582222786</v>
      </c>
      <c r="I21" s="414">
        <v>951.11699999999996</v>
      </c>
      <c r="J21" s="112">
        <v>10139.707999999999</v>
      </c>
      <c r="K21" s="117">
        <f t="shared" si="5"/>
        <v>2.0423977092914526E-2</v>
      </c>
      <c r="L21" s="88"/>
      <c r="M21" s="79"/>
      <c r="N21" s="442"/>
      <c r="O21" s="442"/>
      <c r="P21" s="442"/>
      <c r="Q21" s="442"/>
      <c r="R21" s="442"/>
      <c r="S21" s="442"/>
      <c r="T21" s="442"/>
    </row>
    <row r="22" spans="1:21" ht="12.95" customHeight="1" x14ac:dyDescent="0.2">
      <c r="A22" s="999"/>
      <c r="B22" s="1000"/>
      <c r="C22" s="625" t="s">
        <v>2</v>
      </c>
      <c r="D22" s="626">
        <v>114080</v>
      </c>
      <c r="E22" s="627">
        <v>39184.232000000004</v>
      </c>
      <c r="F22" s="628">
        <v>419306.54641000007</v>
      </c>
      <c r="G22" s="629">
        <f>SUM(G16:G21)</f>
        <v>0.99999999999999989</v>
      </c>
      <c r="H22" s="630">
        <f>(E22-I22)/I22</f>
        <v>-0.15857054729181738</v>
      </c>
      <c r="I22" s="631">
        <v>46568.648000000001</v>
      </c>
      <c r="J22" s="632">
        <v>496461.47499999998</v>
      </c>
      <c r="K22" s="640">
        <f>SUM(K16:K21)</f>
        <v>1</v>
      </c>
      <c r="L22" s="99"/>
      <c r="M22" s="79"/>
      <c r="N22" s="442"/>
      <c r="O22" s="442"/>
      <c r="P22" s="442"/>
      <c r="Q22" s="442"/>
      <c r="R22" s="442"/>
      <c r="S22" s="442"/>
      <c r="T22" s="442"/>
    </row>
    <row r="23" spans="1:21" ht="12.95" customHeight="1" x14ac:dyDescent="0.2">
      <c r="A23" s="999" t="str">
        <f>T!J22</f>
        <v>Březen</v>
      </c>
      <c r="B23" s="1000"/>
      <c r="C23" s="92" t="s">
        <v>6</v>
      </c>
      <c r="D23" s="77">
        <v>123</v>
      </c>
      <c r="E23" s="90">
        <v>11834.689200000001</v>
      </c>
      <c r="F23" s="78">
        <v>126405.13127999999</v>
      </c>
      <c r="G23" s="433">
        <f>E23/$E$29</f>
        <v>0.35162584065640262</v>
      </c>
      <c r="H23" s="141">
        <f>(E23-I23)/I23</f>
        <v>-0.13479140102627316</v>
      </c>
      <c r="I23" s="413">
        <v>13678.422999999999</v>
      </c>
      <c r="J23" s="113">
        <v>145949.01440789999</v>
      </c>
      <c r="K23" s="116">
        <f>I23/$I$29</f>
        <v>0.30933839723792284</v>
      </c>
      <c r="L23" s="106"/>
      <c r="M23" s="78"/>
      <c r="N23" s="442"/>
      <c r="O23" s="442"/>
      <c r="P23" s="442"/>
      <c r="Q23" s="442"/>
      <c r="R23" s="442"/>
      <c r="S23" s="442"/>
      <c r="T23" s="442"/>
      <c r="U23" s="78"/>
    </row>
    <row r="24" spans="1:21" ht="12.95" customHeight="1" x14ac:dyDescent="0.2">
      <c r="A24" s="999"/>
      <c r="B24" s="1000"/>
      <c r="C24" s="93" t="s">
        <v>7</v>
      </c>
      <c r="D24" s="77">
        <v>343</v>
      </c>
      <c r="E24" s="90">
        <v>5137.6903299999994</v>
      </c>
      <c r="F24" s="78">
        <v>54875.156649999997</v>
      </c>
      <c r="G24" s="434">
        <f t="shared" ref="G24:G28" si="7">E24/$E$29</f>
        <v>0.15264825723674436</v>
      </c>
      <c r="H24" s="141">
        <f t="shared" ref="H24:H28" si="8">(E24-I24)/I24</f>
        <v>0.72730077353311773</v>
      </c>
      <c r="I24" s="414">
        <v>2974.404</v>
      </c>
      <c r="J24" s="112">
        <v>31736.891</v>
      </c>
      <c r="K24" s="117">
        <f t="shared" ref="K24:K28" si="9">I24/$I$29</f>
        <v>6.7266333706602482E-2</v>
      </c>
      <c r="L24" s="90"/>
      <c r="M24" s="78"/>
      <c r="N24" s="442"/>
      <c r="O24" s="442"/>
      <c r="P24" s="442"/>
      <c r="Q24" s="442"/>
      <c r="R24" s="442"/>
      <c r="S24" s="442"/>
      <c r="T24" s="442"/>
      <c r="U24" s="78"/>
    </row>
    <row r="25" spans="1:21" ht="12.95" customHeight="1" x14ac:dyDescent="0.2">
      <c r="A25" s="999"/>
      <c r="B25" s="1000"/>
      <c r="C25" s="93" t="s">
        <v>8</v>
      </c>
      <c r="D25" s="77">
        <v>10416</v>
      </c>
      <c r="E25" s="90">
        <v>6181.7856400000001</v>
      </c>
      <c r="F25" s="78">
        <v>66027.034280000007</v>
      </c>
      <c r="G25" s="434">
        <f t="shared" si="7"/>
        <v>0.1836698485011907</v>
      </c>
      <c r="H25" s="141">
        <f t="shared" si="8"/>
        <v>-0.32923973382198607</v>
      </c>
      <c r="I25" s="414">
        <v>9216.0879999999997</v>
      </c>
      <c r="J25" s="112">
        <v>98335.678</v>
      </c>
      <c r="K25" s="117">
        <f t="shared" si="9"/>
        <v>0.20842241029712666</v>
      </c>
      <c r="L25" s="90"/>
      <c r="M25" s="78"/>
      <c r="N25" s="442"/>
      <c r="O25" s="442"/>
      <c r="P25" s="442"/>
      <c r="Q25" s="442"/>
      <c r="R25" s="442"/>
      <c r="S25" s="442"/>
      <c r="T25" s="442"/>
      <c r="U25" s="78"/>
    </row>
    <row r="26" spans="1:21" ht="12.95" customHeight="1" x14ac:dyDescent="0.2">
      <c r="A26" s="999"/>
      <c r="B26" s="1000"/>
      <c r="C26" s="93" t="s">
        <v>9</v>
      </c>
      <c r="D26" s="77">
        <v>103182</v>
      </c>
      <c r="E26" s="90">
        <v>9389.4628200000006</v>
      </c>
      <c r="F26" s="78">
        <v>100288.72353</v>
      </c>
      <c r="G26" s="434">
        <f t="shared" si="7"/>
        <v>0.27897460605847907</v>
      </c>
      <c r="H26" s="141">
        <f t="shared" si="8"/>
        <v>-0.4514088195138094</v>
      </c>
      <c r="I26" s="414">
        <v>17115.592000000001</v>
      </c>
      <c r="J26" s="112">
        <v>182623.402</v>
      </c>
      <c r="K26" s="117">
        <f t="shared" si="9"/>
        <v>0.38707019055180664</v>
      </c>
      <c r="L26" s="90"/>
      <c r="M26" s="78"/>
      <c r="N26" s="442"/>
      <c r="O26" s="442"/>
      <c r="P26" s="442"/>
      <c r="Q26" s="442"/>
      <c r="R26" s="442"/>
      <c r="S26" s="442"/>
      <c r="T26" s="442"/>
      <c r="U26" s="78"/>
    </row>
    <row r="27" spans="1:21" ht="12.95" customHeight="1" x14ac:dyDescent="0.2">
      <c r="A27" s="999"/>
      <c r="B27" s="1000"/>
      <c r="C27" s="290" t="s">
        <v>302</v>
      </c>
      <c r="D27" s="85">
        <v>16</v>
      </c>
      <c r="E27" s="102">
        <v>432.10299999999995</v>
      </c>
      <c r="F27" s="86">
        <v>4615.3</v>
      </c>
      <c r="G27" s="103">
        <f t="shared" si="7"/>
        <v>1.2838409024307416E-2</v>
      </c>
      <c r="H27" s="141">
        <f t="shared" si="8"/>
        <v>0.31068193813357264</v>
      </c>
      <c r="I27" s="417">
        <v>329.678</v>
      </c>
      <c r="J27" s="118">
        <v>3517.5486999999998</v>
      </c>
      <c r="K27" s="117">
        <f t="shared" si="9"/>
        <v>7.4556887241024735E-3</v>
      </c>
      <c r="L27" s="90"/>
      <c r="M27" s="78"/>
      <c r="N27" s="442"/>
      <c r="O27" s="442"/>
      <c r="P27" s="442"/>
      <c r="Q27" s="442"/>
      <c r="R27" s="442"/>
      <c r="S27" s="442"/>
      <c r="T27" s="442"/>
      <c r="U27" s="78"/>
    </row>
    <row r="28" spans="1:21" ht="12.95" customHeight="1" x14ac:dyDescent="0.2">
      <c r="A28" s="999"/>
      <c r="B28" s="1000"/>
      <c r="C28" s="93" t="s">
        <v>310</v>
      </c>
      <c r="D28" s="419"/>
      <c r="E28" s="90">
        <v>681.32099999999991</v>
      </c>
      <c r="F28" s="78">
        <v>7277.1390000000001</v>
      </c>
      <c r="G28" s="434">
        <f t="shared" si="7"/>
        <v>2.0243038522875685E-2</v>
      </c>
      <c r="H28" s="141">
        <f t="shared" si="8"/>
        <v>-0.24643552759500567</v>
      </c>
      <c r="I28" s="414">
        <v>904.13099999999997</v>
      </c>
      <c r="J28" s="112">
        <v>9647.0509999999995</v>
      </c>
      <c r="K28" s="117">
        <f t="shared" si="9"/>
        <v>2.0446979482438905E-2</v>
      </c>
      <c r="L28" s="90"/>
      <c r="M28" s="78"/>
      <c r="N28" s="442"/>
      <c r="O28" s="442"/>
      <c r="P28" s="442"/>
      <c r="Q28" s="442"/>
      <c r="R28" s="442"/>
      <c r="S28" s="442"/>
      <c r="T28" s="442"/>
      <c r="U28" s="78"/>
    </row>
    <row r="29" spans="1:21" ht="12.95" customHeight="1" thickBot="1" x14ac:dyDescent="0.25">
      <c r="A29" s="1001"/>
      <c r="B29" s="1002"/>
      <c r="C29" s="633" t="s">
        <v>2</v>
      </c>
      <c r="D29" s="634">
        <v>114080</v>
      </c>
      <c r="E29" s="635">
        <v>33657.051990000007</v>
      </c>
      <c r="F29" s="636">
        <v>359488.48474000004</v>
      </c>
      <c r="G29" s="629">
        <f>SUM(G23:G28)</f>
        <v>0.99999999999999989</v>
      </c>
      <c r="H29" s="637">
        <f>(E29-I29)/I29</f>
        <v>-0.23884365044566583</v>
      </c>
      <c r="I29" s="638">
        <v>44218.315999999999</v>
      </c>
      <c r="J29" s="639">
        <v>471809.58510789997</v>
      </c>
      <c r="K29" s="640">
        <f>SUM(K23:K28)</f>
        <v>0.99999999999999989</v>
      </c>
      <c r="L29" s="107"/>
      <c r="N29" s="442"/>
      <c r="O29" s="442"/>
      <c r="P29" s="442"/>
      <c r="Q29" s="442"/>
      <c r="R29" s="442"/>
      <c r="S29" s="442"/>
      <c r="T29" s="442"/>
    </row>
    <row r="30" spans="1:21" ht="12.95" customHeight="1" thickTop="1" x14ac:dyDescent="0.2">
      <c r="A30" s="1003" t="str">
        <f>T!E17</f>
        <v>I. čtvrtletí</v>
      </c>
      <c r="B30" s="1004"/>
      <c r="C30" s="108" t="s">
        <v>6</v>
      </c>
      <c r="D30" s="109">
        <f>D23</f>
        <v>123</v>
      </c>
      <c r="E30" s="435">
        <f>E9+E16+E23</f>
        <v>33378.900500000003</v>
      </c>
      <c r="F30" s="110">
        <f>F9+F16+F23</f>
        <v>356974.10024799994</v>
      </c>
      <c r="G30" s="436">
        <f>E30/$E$36</f>
        <v>0.27246975262008455</v>
      </c>
      <c r="H30" s="431">
        <f>(E30-I30)/I30</f>
        <v>-0.17049510200736356</v>
      </c>
      <c r="I30" s="415">
        <f>I9+I16+I23</f>
        <v>40239.546000000002</v>
      </c>
      <c r="J30" s="125">
        <f>J9+J16+J23</f>
        <v>429066.94940790004</v>
      </c>
      <c r="K30" s="641">
        <f>I30/$I$36</f>
        <v>0.30148911755484775</v>
      </c>
      <c r="L30" s="87"/>
      <c r="N30" s="442"/>
      <c r="O30" s="442"/>
      <c r="P30" s="442"/>
      <c r="Q30" s="442"/>
      <c r="R30" s="442"/>
      <c r="S30" s="442"/>
      <c r="T30" s="442"/>
    </row>
    <row r="31" spans="1:21" ht="12.95" customHeight="1" x14ac:dyDescent="0.2">
      <c r="A31" s="1005"/>
      <c r="B31" s="1006"/>
      <c r="C31" s="93" t="s">
        <v>7</v>
      </c>
      <c r="D31" s="77">
        <f t="shared" ref="D31:D34" si="10">D24</f>
        <v>343</v>
      </c>
      <c r="E31" s="90">
        <f>E10+E17+E24</f>
        <v>15742.927309999997</v>
      </c>
      <c r="F31" s="78">
        <f t="shared" ref="F31" si="11">F10+F17+F24</f>
        <v>168374.49298000001</v>
      </c>
      <c r="G31" s="434">
        <f t="shared" ref="G31:G35" si="12">E31/$E$36</f>
        <v>0.12850847228091508</v>
      </c>
      <c r="H31" s="141">
        <f t="shared" ref="H31:H33" si="13">(E31-I31)/I31</f>
        <v>0.73983892684055685</v>
      </c>
      <c r="I31" s="414">
        <f>I10+I17+I24</f>
        <v>9048.4969999999994</v>
      </c>
      <c r="J31" s="112">
        <f t="shared" ref="J31" si="14">J10+J17+J24</f>
        <v>96481.584000000003</v>
      </c>
      <c r="K31" s="117">
        <f t="shared" ref="K31:K35" si="15">I31/$I$36</f>
        <v>6.7794586343685057E-2</v>
      </c>
      <c r="L31" s="87"/>
      <c r="N31" s="442"/>
      <c r="O31" s="442"/>
      <c r="P31" s="442"/>
      <c r="Q31" s="442"/>
      <c r="R31" s="442"/>
      <c r="S31" s="442"/>
      <c r="T31" s="442"/>
    </row>
    <row r="32" spans="1:21" ht="12.95" customHeight="1" x14ac:dyDescent="0.2">
      <c r="A32" s="1005"/>
      <c r="B32" s="1006"/>
      <c r="C32" s="93" t="s">
        <v>8</v>
      </c>
      <c r="D32" s="77">
        <f t="shared" si="10"/>
        <v>10416</v>
      </c>
      <c r="E32" s="90">
        <f t="shared" ref="E32:F35" si="16">E11+E18+E25</f>
        <v>27644.494409999999</v>
      </c>
      <c r="F32" s="78">
        <f t="shared" si="16"/>
        <v>295725.39328999998</v>
      </c>
      <c r="G32" s="434">
        <f t="shared" si="12"/>
        <v>0.22566017575084626</v>
      </c>
      <c r="H32" s="141">
        <f t="shared" si="13"/>
        <v>3.7254198159578325E-2</v>
      </c>
      <c r="I32" s="414">
        <f t="shared" ref="I32:J34" si="17">I11+I18+I25</f>
        <v>26651.610047999999</v>
      </c>
      <c r="J32" s="112">
        <f t="shared" si="17"/>
        <v>284185.18919</v>
      </c>
      <c r="K32" s="117">
        <f>I32/$I$36</f>
        <v>0.19968342572223435</v>
      </c>
      <c r="L32" s="87"/>
      <c r="N32" s="442"/>
      <c r="O32" s="442"/>
      <c r="P32" s="442"/>
      <c r="Q32" s="442"/>
      <c r="R32" s="442"/>
      <c r="S32" s="442"/>
      <c r="T32" s="442"/>
    </row>
    <row r="33" spans="1:21" ht="12.95" customHeight="1" x14ac:dyDescent="0.2">
      <c r="A33" s="1005"/>
      <c r="B33" s="1006"/>
      <c r="C33" s="93" t="s">
        <v>9</v>
      </c>
      <c r="D33" s="77">
        <f t="shared" si="10"/>
        <v>103182</v>
      </c>
      <c r="E33" s="90">
        <f>E12+E19+E26</f>
        <v>41988.992760000001</v>
      </c>
      <c r="F33" s="78">
        <f t="shared" si="16"/>
        <v>449175.97168000002</v>
      </c>
      <c r="G33" s="434">
        <f t="shared" si="12"/>
        <v>0.34275336511110427</v>
      </c>
      <c r="H33" s="141">
        <f t="shared" si="13"/>
        <v>-0.21993641414424178</v>
      </c>
      <c r="I33" s="414">
        <f>I12+I19+I26</f>
        <v>53827.653952000008</v>
      </c>
      <c r="J33" s="112">
        <f t="shared" si="17"/>
        <v>573946.28581000003</v>
      </c>
      <c r="K33" s="117">
        <f t="shared" si="15"/>
        <v>0.4032960980731789</v>
      </c>
      <c r="L33" s="87"/>
      <c r="N33" s="442"/>
      <c r="O33" s="442"/>
      <c r="P33" s="442"/>
      <c r="Q33" s="442"/>
      <c r="R33" s="442"/>
      <c r="S33" s="442"/>
      <c r="T33" s="442"/>
    </row>
    <row r="34" spans="1:21" ht="12.95" customHeight="1" x14ac:dyDescent="0.2">
      <c r="A34" s="1005"/>
      <c r="B34" s="1006"/>
      <c r="C34" s="290" t="s">
        <v>302</v>
      </c>
      <c r="D34" s="77">
        <f t="shared" si="10"/>
        <v>16</v>
      </c>
      <c r="E34" s="90">
        <f>E13+E20+E27</f>
        <v>1270.384</v>
      </c>
      <c r="F34" s="78">
        <f t="shared" si="16"/>
        <v>13586.002</v>
      </c>
      <c r="G34" s="103">
        <f t="shared" si="12"/>
        <v>1.0370060398260076E-2</v>
      </c>
      <c r="H34" s="141">
        <f>(E34-I34)/I34</f>
        <v>0.2933131488153472</v>
      </c>
      <c r="I34" s="414">
        <f>I13+I20+I27</f>
        <v>982.27100000000007</v>
      </c>
      <c r="J34" s="112">
        <f t="shared" si="17"/>
        <v>10472.8277</v>
      </c>
      <c r="K34" s="117">
        <f t="shared" si="15"/>
        <v>7.3595267946044377E-3</v>
      </c>
      <c r="L34" s="87"/>
      <c r="N34" s="442"/>
      <c r="O34" s="442"/>
      <c r="P34" s="442"/>
      <c r="Q34" s="442"/>
      <c r="R34" s="442"/>
      <c r="S34" s="442"/>
      <c r="T34" s="442"/>
    </row>
    <row r="35" spans="1:21" ht="12.95" customHeight="1" x14ac:dyDescent="0.2">
      <c r="A35" s="1005"/>
      <c r="B35" s="1006"/>
      <c r="C35" s="93" t="s">
        <v>310</v>
      </c>
      <c r="D35" s="77"/>
      <c r="E35" s="90">
        <f t="shared" si="16"/>
        <v>2479.277</v>
      </c>
      <c r="F35" s="78">
        <f t="shared" si="16"/>
        <v>26519.066999999999</v>
      </c>
      <c r="G35" s="434">
        <f t="shared" si="12"/>
        <v>2.0238173838789727E-2</v>
      </c>
      <c r="H35" s="141">
        <f t="shared" ref="H35" si="18">(E35-I35)/I35</f>
        <v>-8.8412960517873618E-2</v>
      </c>
      <c r="I35" s="414">
        <f t="shared" ref="I35:J35" si="19">I14+I21+I28</f>
        <v>2719.7370000000001</v>
      </c>
      <c r="J35" s="112">
        <f t="shared" si="19"/>
        <v>28995.788</v>
      </c>
      <c r="K35" s="117">
        <f t="shared" si="15"/>
        <v>2.0377245511449579E-2</v>
      </c>
      <c r="L35" s="87"/>
      <c r="N35" s="442"/>
      <c r="O35" s="442"/>
      <c r="P35" s="442"/>
      <c r="Q35" s="442"/>
      <c r="R35" s="442"/>
      <c r="S35" s="442"/>
      <c r="T35" s="442"/>
    </row>
    <row r="36" spans="1:21" ht="12.95" customHeight="1" x14ac:dyDescent="0.2">
      <c r="A36" s="1005"/>
      <c r="B36" s="1006"/>
      <c r="C36" s="660" t="s">
        <v>2</v>
      </c>
      <c r="D36" s="655">
        <f>SUM(D30:D35)</f>
        <v>114080</v>
      </c>
      <c r="E36" s="661">
        <f>SUM(E30:E35)</f>
        <v>122504.97598</v>
      </c>
      <c r="F36" s="662">
        <f>SUM(F30:F35)</f>
        <v>1310355.0271980001</v>
      </c>
      <c r="G36" s="663">
        <f>SUM(G30:G35)</f>
        <v>1</v>
      </c>
      <c r="H36" s="664">
        <f>(E36-I36)/I36</f>
        <v>-8.2148762208002629E-2</v>
      </c>
      <c r="I36" s="674">
        <f>SUM(I30:I35)</f>
        <v>133469.315</v>
      </c>
      <c r="J36" s="675">
        <f>SUM(J30:J35)</f>
        <v>1423148.6241079001</v>
      </c>
      <c r="K36" s="676">
        <f>SUM(K30:K35)</f>
        <v>1</v>
      </c>
      <c r="L36" s="91"/>
      <c r="N36" s="442"/>
      <c r="O36" s="442"/>
      <c r="P36" s="442"/>
      <c r="Q36" s="442"/>
      <c r="R36" s="442"/>
      <c r="S36" s="442"/>
      <c r="T36" s="442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16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89" t="s">
        <v>160</v>
      </c>
      <c r="B39" s="989"/>
      <c r="C39" s="989"/>
      <c r="D39" s="989"/>
      <c r="E39" s="989"/>
      <c r="F39" s="83"/>
      <c r="G39" s="989" t="s">
        <v>161</v>
      </c>
      <c r="H39" s="989"/>
      <c r="I39" s="989"/>
      <c r="J39" s="989"/>
      <c r="K39" s="989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90" t="str">
        <f>A30</f>
        <v>I. čtvrtletí</v>
      </c>
      <c r="B40" s="991"/>
      <c r="C40" s="991"/>
      <c r="D40" s="991"/>
      <c r="E40" s="991"/>
      <c r="F40" s="83"/>
      <c r="G40" s="992" t="str">
        <f>A30</f>
        <v>I. čtvrtletí</v>
      </c>
      <c r="H40" s="992"/>
      <c r="I40" s="992"/>
      <c r="J40" s="992"/>
      <c r="K40" s="992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2019</v>
      </c>
      <c r="D44" s="83">
        <f>I5</f>
        <v>2018</v>
      </c>
      <c r="E44" s="71"/>
      <c r="F44" s="71"/>
      <c r="G44" s="71"/>
      <c r="H44" s="83"/>
      <c r="I44" s="83">
        <f>E5</f>
        <v>2019</v>
      </c>
      <c r="J44" s="83">
        <f>I5</f>
        <v>2018</v>
      </c>
      <c r="K44" s="83"/>
      <c r="L44" s="71"/>
    </row>
    <row r="45" spans="1:21" ht="15" customHeight="1" x14ac:dyDescent="0.2">
      <c r="A45" s="83"/>
      <c r="B45" s="83" t="str">
        <f>A9</f>
        <v>Leden</v>
      </c>
      <c r="C45" s="260">
        <f>E15</f>
        <v>49663.691989999999</v>
      </c>
      <c r="D45" s="260">
        <f>I15</f>
        <v>42682.351000000002</v>
      </c>
      <c r="E45" s="71"/>
      <c r="F45" s="71"/>
      <c r="G45" s="71"/>
      <c r="H45" s="83" t="str">
        <f>A9</f>
        <v>Leden</v>
      </c>
      <c r="I45" s="261">
        <f>E15/E36</f>
        <v>0.40540142629070042</v>
      </c>
      <c r="J45" s="261">
        <f>I15/I36</f>
        <v>0.3197914891523943</v>
      </c>
      <c r="K45" s="83"/>
      <c r="L45" s="71"/>
    </row>
    <row r="46" spans="1:21" ht="15" customHeight="1" x14ac:dyDescent="0.2">
      <c r="A46" s="83"/>
      <c r="B46" s="83" t="str">
        <f>A16</f>
        <v>Únor</v>
      </c>
      <c r="C46" s="260">
        <f>E22</f>
        <v>39184.232000000004</v>
      </c>
      <c r="D46" s="260">
        <f>I22</f>
        <v>46568.648000000001</v>
      </c>
      <c r="E46" s="71"/>
      <c r="F46" s="71"/>
      <c r="G46" s="71"/>
      <c r="H46" s="83" t="str">
        <f>A16</f>
        <v>Únor</v>
      </c>
      <c r="I46" s="261">
        <f>E22/E36</f>
        <v>0.3198582889106249</v>
      </c>
      <c r="J46" s="261">
        <f>I22/I36</f>
        <v>0.34890902077380109</v>
      </c>
      <c r="K46" s="83"/>
      <c r="L46" s="71"/>
    </row>
    <row r="47" spans="1:21" ht="15" customHeight="1" x14ac:dyDescent="0.2">
      <c r="A47" s="83"/>
      <c r="B47" s="83" t="str">
        <f>A23</f>
        <v>Březen</v>
      </c>
      <c r="C47" s="260">
        <f>E29</f>
        <v>33657.051990000007</v>
      </c>
      <c r="D47" s="260">
        <f>I29</f>
        <v>44218.315999999999</v>
      </c>
      <c r="E47" s="71"/>
      <c r="F47" s="71"/>
      <c r="G47" s="71"/>
      <c r="H47" s="83" t="str">
        <f>A23</f>
        <v>Březen</v>
      </c>
      <c r="I47" s="261">
        <f>E29/E36</f>
        <v>0.27474028479867474</v>
      </c>
      <c r="J47" s="261">
        <f>I29/I36</f>
        <v>0.3312994900738046</v>
      </c>
      <c r="K47" s="83"/>
      <c r="L47" s="71"/>
    </row>
    <row r="48" spans="1:21" ht="15" customHeight="1" x14ac:dyDescent="0.2">
      <c r="A48" s="83"/>
      <c r="B48" s="83"/>
      <c r="C48" s="260">
        <f>SUM(C45:C47)</f>
        <v>122504.97598000002</v>
      </c>
      <c r="D48" s="260">
        <f>SUM(D45:D47)</f>
        <v>133469.315</v>
      </c>
      <c r="E48" s="83"/>
      <c r="F48" s="83"/>
      <c r="G48" s="83"/>
      <c r="H48" s="83"/>
      <c r="I48" s="181">
        <f>SUM(I45:I47)</f>
        <v>1</v>
      </c>
      <c r="J48" s="181">
        <f>SUM(J45:J47)</f>
        <v>1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1"/>
    </row>
    <row r="56" spans="1:12" ht="1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71"/>
    </row>
    <row r="57" spans="1:12" ht="1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2" ht="1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2" ht="1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</sheetData>
  <mergeCells count="21">
    <mergeCell ref="A39:E39"/>
    <mergeCell ref="G39:K39"/>
    <mergeCell ref="A40:E40"/>
    <mergeCell ref="G40:K40"/>
    <mergeCell ref="I7:J7"/>
    <mergeCell ref="A8:B8"/>
    <mergeCell ref="A9:B15"/>
    <mergeCell ref="A16:B22"/>
    <mergeCell ref="A23:B29"/>
    <mergeCell ref="A30:B36"/>
    <mergeCell ref="K1:L1"/>
    <mergeCell ref="A2:L2"/>
    <mergeCell ref="A4:D4"/>
    <mergeCell ref="E5:G5"/>
    <mergeCell ref="I5:K5"/>
    <mergeCell ref="A3:C3"/>
    <mergeCell ref="E6:F6"/>
    <mergeCell ref="H6:H8"/>
    <mergeCell ref="I6:J6"/>
    <mergeCell ref="D7:D8"/>
    <mergeCell ref="E7:F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view="pageBreakPreview" topLeftCell="A19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1007" t="s">
        <v>230</v>
      </c>
      <c r="L1" s="1007"/>
    </row>
    <row r="2" spans="1:22" s="597" customFormat="1" ht="15.75" customHeight="1" x14ac:dyDescent="0.2">
      <c r="A2" s="1017" t="s">
        <v>198</v>
      </c>
      <c r="B2" s="1017"/>
      <c r="C2" s="1017"/>
      <c r="D2" s="1017"/>
      <c r="E2" s="1017"/>
      <c r="F2" s="1017"/>
      <c r="G2" s="1017"/>
      <c r="H2" s="1017"/>
      <c r="I2" s="1017"/>
      <c r="J2" s="1017"/>
      <c r="K2" s="1017"/>
      <c r="L2" s="1017"/>
    </row>
    <row r="3" spans="1:22" ht="18.75" customHeight="1" x14ac:dyDescent="0.2">
      <c r="A3" s="1022" t="str">
        <f>T!E17&amp;" "&amp;T!G17</f>
        <v>I. čtvrtletí 2019</v>
      </c>
      <c r="B3" s="1022"/>
      <c r="C3" s="1022"/>
      <c r="D3" s="101"/>
      <c r="E3" s="101"/>
      <c r="F3" s="69"/>
      <c r="G3" s="67"/>
      <c r="H3" s="67"/>
      <c r="I3" s="67"/>
    </row>
    <row r="4" spans="1:22" ht="12.95" customHeight="1" x14ac:dyDescent="0.2">
      <c r="A4" s="1008" t="s">
        <v>109</v>
      </c>
      <c r="B4" s="1008"/>
      <c r="C4" s="1008"/>
      <c r="D4" s="1009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1010">
        <f>T!G17</f>
        <v>2019</v>
      </c>
      <c r="F5" s="981"/>
      <c r="G5" s="981"/>
      <c r="H5" s="410"/>
      <c r="I5" s="1011">
        <f>E5-1</f>
        <v>2018</v>
      </c>
      <c r="J5" s="1012"/>
      <c r="K5" s="1013"/>
      <c r="L5" s="71"/>
    </row>
    <row r="6" spans="1:22" ht="24.95" customHeight="1" x14ac:dyDescent="0.25">
      <c r="A6" s="74"/>
      <c r="B6" s="75"/>
      <c r="C6" s="76"/>
      <c r="D6" s="76"/>
      <c r="E6" s="1020" t="s">
        <v>39</v>
      </c>
      <c r="F6" s="1021"/>
      <c r="G6" s="432"/>
      <c r="H6" s="987" t="s">
        <v>108</v>
      </c>
      <c r="I6" s="1018" t="s">
        <v>39</v>
      </c>
      <c r="J6" s="1019"/>
      <c r="K6" s="411"/>
      <c r="L6" s="87"/>
    </row>
    <row r="7" spans="1:22" ht="24.95" customHeight="1" x14ac:dyDescent="0.25">
      <c r="A7" s="74"/>
      <c r="B7" s="94"/>
      <c r="C7" s="94"/>
      <c r="D7" s="1015" t="s">
        <v>0</v>
      </c>
      <c r="E7" s="986"/>
      <c r="F7" s="987"/>
      <c r="G7" s="514" t="s">
        <v>107</v>
      </c>
      <c r="H7" s="987"/>
      <c r="I7" s="986"/>
      <c r="J7" s="987"/>
      <c r="K7" s="114" t="s">
        <v>107</v>
      </c>
      <c r="L7" s="87"/>
    </row>
    <row r="8" spans="1:22" ht="15" customHeight="1" x14ac:dyDescent="0.25">
      <c r="A8" s="1014" t="s">
        <v>140</v>
      </c>
      <c r="B8" s="1014"/>
      <c r="C8" s="96" t="s">
        <v>45</v>
      </c>
      <c r="D8" s="1016"/>
      <c r="E8" s="821" t="s">
        <v>336</v>
      </c>
      <c r="F8" s="816" t="s">
        <v>1</v>
      </c>
      <c r="G8" s="515" t="s">
        <v>66</v>
      </c>
      <c r="H8" s="1014"/>
      <c r="I8" s="412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93" t="str">
        <f>T!J20</f>
        <v>Leden</v>
      </c>
      <c r="B9" s="994"/>
      <c r="C9" s="92" t="s">
        <v>6</v>
      </c>
      <c r="D9" s="77">
        <v>98</v>
      </c>
      <c r="E9" s="90">
        <v>65076.353000000003</v>
      </c>
      <c r="F9" s="78">
        <v>694898.50399999996</v>
      </c>
      <c r="G9" s="433">
        <f t="shared" ref="G9:G14" si="0">E9/$E$15</f>
        <v>0.977694515509969</v>
      </c>
      <c r="H9" s="141">
        <f>(E9-I9)/I9</f>
        <v>2.2697593617683016</v>
      </c>
      <c r="I9" s="413">
        <v>19902.489999999998</v>
      </c>
      <c r="J9" s="113">
        <v>211707.80900000004</v>
      </c>
      <c r="K9" s="116">
        <f>I9/$I$15</f>
        <v>0.92000953916663208</v>
      </c>
      <c r="L9" s="87"/>
      <c r="N9" s="442"/>
      <c r="O9" s="442"/>
      <c r="P9" s="442"/>
      <c r="Q9" s="442"/>
      <c r="R9" s="442"/>
      <c r="S9" s="442"/>
      <c r="T9" s="442"/>
      <c r="U9" s="442"/>
      <c r="V9" s="442"/>
    </row>
    <row r="10" spans="1:22" ht="12.95" customHeight="1" x14ac:dyDescent="0.2">
      <c r="A10" s="995"/>
      <c r="B10" s="996"/>
      <c r="C10" s="93" t="s">
        <v>7</v>
      </c>
      <c r="D10" s="77">
        <v>120</v>
      </c>
      <c r="E10" s="90">
        <v>140.297</v>
      </c>
      <c r="F10" s="78">
        <v>1483.1590000000001</v>
      </c>
      <c r="G10" s="434">
        <f t="shared" si="0"/>
        <v>2.1077949380860681E-3</v>
      </c>
      <c r="H10" s="141">
        <f t="shared" ref="H10:H13" si="1">(E10-I10)/I10</f>
        <v>0.25947770506225637</v>
      </c>
      <c r="I10" s="414">
        <v>111.39300000000006</v>
      </c>
      <c r="J10" s="112">
        <v>1176.7133333333354</v>
      </c>
      <c r="K10" s="117">
        <f t="shared" ref="K10:K14" si="2">I10/$I$15</f>
        <v>5.149236231063988E-3</v>
      </c>
      <c r="L10" s="88"/>
      <c r="M10" s="79"/>
      <c r="N10" s="442"/>
      <c r="O10" s="442"/>
      <c r="P10" s="442"/>
      <c r="Q10" s="442"/>
      <c r="R10" s="442"/>
      <c r="S10" s="442"/>
      <c r="T10" s="442"/>
    </row>
    <row r="11" spans="1:22" ht="12.95" customHeight="1" x14ac:dyDescent="0.2">
      <c r="A11" s="995"/>
      <c r="B11" s="996"/>
      <c r="C11" s="93" t="s">
        <v>8</v>
      </c>
      <c r="D11" s="77">
        <v>858</v>
      </c>
      <c r="E11" s="90">
        <v>45.710999999999999</v>
      </c>
      <c r="F11" s="78">
        <v>482.98399999999998</v>
      </c>
      <c r="G11" s="434">
        <f t="shared" si="0"/>
        <v>6.8675320509242722E-4</v>
      </c>
      <c r="H11" s="141">
        <f t="shared" si="1"/>
        <v>0.33275992769257701</v>
      </c>
      <c r="I11" s="414">
        <v>34.297999999999995</v>
      </c>
      <c r="J11" s="112">
        <v>361.89099999999996</v>
      </c>
      <c r="K11" s="117">
        <f t="shared" si="2"/>
        <v>1.5854542408682102E-3</v>
      </c>
      <c r="L11" s="88"/>
      <c r="M11" s="79"/>
      <c r="N11" s="442"/>
      <c r="O11" s="442"/>
      <c r="P11" s="442"/>
      <c r="Q11" s="442"/>
      <c r="R11" s="442"/>
      <c r="S11" s="442"/>
      <c r="T11" s="442"/>
    </row>
    <row r="12" spans="1:22" ht="12.95" customHeight="1" x14ac:dyDescent="0.2">
      <c r="A12" s="995"/>
      <c r="B12" s="996"/>
      <c r="C12" s="93" t="s">
        <v>9</v>
      </c>
      <c r="D12" s="77">
        <v>6554</v>
      </c>
      <c r="E12" s="896">
        <v>0</v>
      </c>
      <c r="F12" s="897">
        <v>0</v>
      </c>
      <c r="G12" s="898">
        <f t="shared" si="0"/>
        <v>0</v>
      </c>
      <c r="H12" s="642"/>
      <c r="I12" s="896">
        <v>0</v>
      </c>
      <c r="J12" s="897">
        <v>0</v>
      </c>
      <c r="K12" s="898">
        <f t="shared" si="2"/>
        <v>0</v>
      </c>
      <c r="L12" s="88"/>
      <c r="M12" s="79"/>
      <c r="N12" s="442"/>
      <c r="O12" s="442"/>
      <c r="P12" s="442"/>
      <c r="Q12" s="442"/>
      <c r="R12" s="442"/>
      <c r="S12" s="442"/>
      <c r="T12" s="442"/>
    </row>
    <row r="13" spans="1:22" ht="12.95" customHeight="1" x14ac:dyDescent="0.2">
      <c r="A13" s="995"/>
      <c r="B13" s="996"/>
      <c r="C13" s="290" t="s">
        <v>302</v>
      </c>
      <c r="D13" s="85">
        <v>5</v>
      </c>
      <c r="E13" s="102">
        <v>29.116</v>
      </c>
      <c r="F13" s="86">
        <v>302.45699999999999</v>
      </c>
      <c r="G13" s="103">
        <f t="shared" si="0"/>
        <v>4.3743314124545753E-4</v>
      </c>
      <c r="H13" s="141">
        <f t="shared" si="1"/>
        <v>0.33749827736689753</v>
      </c>
      <c r="I13" s="417">
        <v>21.769000000000005</v>
      </c>
      <c r="J13" s="118">
        <v>225.99066666666658</v>
      </c>
      <c r="K13" s="117">
        <f t="shared" si="2"/>
        <v>1.0062905524946084E-3</v>
      </c>
      <c r="L13" s="88"/>
      <c r="M13" s="79"/>
      <c r="N13" s="442"/>
      <c r="O13" s="442"/>
      <c r="P13" s="442"/>
      <c r="Q13" s="442"/>
      <c r="R13" s="442"/>
      <c r="S13" s="442"/>
      <c r="T13" s="442"/>
    </row>
    <row r="14" spans="1:22" ht="12.95" customHeight="1" x14ac:dyDescent="0.2">
      <c r="A14" s="995"/>
      <c r="B14" s="996"/>
      <c r="C14" s="93" t="s">
        <v>317</v>
      </c>
      <c r="D14" s="419">
        <v>0</v>
      </c>
      <c r="E14" s="90">
        <v>1269.5520000000008</v>
      </c>
      <c r="F14" s="78">
        <v>13803.594440999987</v>
      </c>
      <c r="G14" s="434">
        <f t="shared" si="0"/>
        <v>1.9073503205607002E-2</v>
      </c>
      <c r="H14" s="141">
        <f>(E14-I14)/I14</f>
        <v>-0.18772949140960749</v>
      </c>
      <c r="I14" s="414">
        <v>1562.967000000001</v>
      </c>
      <c r="J14" s="112">
        <v>16848.461624999985</v>
      </c>
      <c r="K14" s="117">
        <f t="shared" si="2"/>
        <v>7.2249479808941211E-2</v>
      </c>
      <c r="L14" s="88"/>
      <c r="M14" s="79"/>
      <c r="N14" s="442"/>
      <c r="O14" s="442"/>
      <c r="P14" s="442"/>
      <c r="Q14" s="442"/>
      <c r="R14" s="442"/>
      <c r="S14" s="442"/>
      <c r="T14" s="442"/>
    </row>
    <row r="15" spans="1:22" ht="12.95" customHeight="1" x14ac:dyDescent="0.2">
      <c r="A15" s="997"/>
      <c r="B15" s="998"/>
      <c r="C15" s="625" t="s">
        <v>2</v>
      </c>
      <c r="D15" s="626">
        <v>7635</v>
      </c>
      <c r="E15" s="627">
        <v>66561.02900000001</v>
      </c>
      <c r="F15" s="628">
        <v>710970.69844100007</v>
      </c>
      <c r="G15" s="629">
        <f>SUM(G9:G14)</f>
        <v>0.99999999999999989</v>
      </c>
      <c r="H15" s="630">
        <f>(E15-I15)/I15</f>
        <v>2.076840215307072</v>
      </c>
      <c r="I15" s="631">
        <v>21632.916999999998</v>
      </c>
      <c r="J15" s="632">
        <v>230320.86562500006</v>
      </c>
      <c r="K15" s="640">
        <f>SUM(K9:K14)</f>
        <v>1</v>
      </c>
      <c r="L15" s="99"/>
      <c r="M15" s="79"/>
      <c r="N15" s="442"/>
      <c r="O15" s="442"/>
      <c r="P15" s="442"/>
      <c r="Q15" s="442"/>
      <c r="R15" s="442"/>
      <c r="S15" s="442"/>
      <c r="T15" s="442"/>
    </row>
    <row r="16" spans="1:22" ht="12.95" customHeight="1" x14ac:dyDescent="0.2">
      <c r="A16" s="999" t="str">
        <f>T!J21</f>
        <v>Únor</v>
      </c>
      <c r="B16" s="1000"/>
      <c r="C16" s="92" t="s">
        <v>6</v>
      </c>
      <c r="D16" s="77">
        <v>99</v>
      </c>
      <c r="E16" s="90">
        <v>45977.434000000001</v>
      </c>
      <c r="F16" s="78">
        <v>490665.06099999993</v>
      </c>
      <c r="G16" s="433">
        <f>E16/$E$22</f>
        <v>0.97221319664242523</v>
      </c>
      <c r="H16" s="141">
        <f>(E16-I16)/I16</f>
        <v>0.40262395618346297</v>
      </c>
      <c r="I16" s="413">
        <v>32779.586999999992</v>
      </c>
      <c r="J16" s="113">
        <v>348722.799</v>
      </c>
      <c r="K16" s="116">
        <f>I16/$I$22</f>
        <v>0.92699311262022277</v>
      </c>
      <c r="L16" s="88"/>
      <c r="M16" s="79"/>
      <c r="N16" s="442"/>
      <c r="O16" s="442"/>
      <c r="P16" s="442"/>
      <c r="Q16" s="442"/>
      <c r="R16" s="442"/>
      <c r="S16" s="442"/>
      <c r="T16" s="442"/>
    </row>
    <row r="17" spans="1:21" ht="12.95" customHeight="1" x14ac:dyDescent="0.2">
      <c r="A17" s="999"/>
      <c r="B17" s="1000"/>
      <c r="C17" s="93" t="s">
        <v>7</v>
      </c>
      <c r="D17" s="77">
        <v>127</v>
      </c>
      <c r="E17" s="90">
        <v>99.448999999999998</v>
      </c>
      <c r="F17" s="78">
        <v>1046.4670000000001</v>
      </c>
      <c r="G17" s="434">
        <f t="shared" ref="G17:G21" si="3">E17/$E$22</f>
        <v>2.1028931321589749E-3</v>
      </c>
      <c r="H17" s="141">
        <f t="shared" ref="H17:H19" si="4">(E17-I17)/I17</f>
        <v>-0.24042985457656166</v>
      </c>
      <c r="I17" s="414">
        <v>130.92800000000008</v>
      </c>
      <c r="J17" s="112">
        <v>1381.8093333333363</v>
      </c>
      <c r="K17" s="117">
        <f t="shared" ref="K17:K21" si="5">I17/$I$22</f>
        <v>3.702589488059768E-3</v>
      </c>
      <c r="L17" s="89"/>
      <c r="M17" s="82"/>
      <c r="N17" s="442"/>
      <c r="O17" s="442"/>
      <c r="P17" s="442"/>
      <c r="Q17" s="442"/>
      <c r="R17" s="442"/>
      <c r="S17" s="442"/>
      <c r="T17" s="442"/>
    </row>
    <row r="18" spans="1:21" ht="12.95" customHeight="1" x14ac:dyDescent="0.2">
      <c r="A18" s="999"/>
      <c r="B18" s="1000"/>
      <c r="C18" s="93" t="s">
        <v>8</v>
      </c>
      <c r="D18" s="77">
        <v>854</v>
      </c>
      <c r="E18" s="90">
        <v>94.193000000000012</v>
      </c>
      <c r="F18" s="78">
        <v>1002.856</v>
      </c>
      <c r="G18" s="434">
        <f t="shared" si="3"/>
        <v>1.9917526852703429E-3</v>
      </c>
      <c r="H18" s="141">
        <f t="shared" si="4"/>
        <v>1.2742593620976896</v>
      </c>
      <c r="I18" s="414">
        <v>41.417000000000002</v>
      </c>
      <c r="J18" s="112">
        <v>436.26499999999999</v>
      </c>
      <c r="K18" s="117">
        <f>I18/$I$22</f>
        <v>1.1712555666241852E-3</v>
      </c>
      <c r="L18" s="88"/>
      <c r="M18" s="79"/>
      <c r="N18" s="442"/>
      <c r="O18" s="442"/>
      <c r="P18" s="442"/>
      <c r="Q18" s="442"/>
      <c r="R18" s="442"/>
      <c r="S18" s="442"/>
      <c r="T18" s="442"/>
    </row>
    <row r="19" spans="1:21" ht="12.95" customHeight="1" x14ac:dyDescent="0.2">
      <c r="A19" s="999"/>
      <c r="B19" s="1000"/>
      <c r="C19" s="93" t="s">
        <v>9</v>
      </c>
      <c r="D19" s="77">
        <v>6521</v>
      </c>
      <c r="E19" s="896">
        <v>4.1000000000000002E-2</v>
      </c>
      <c r="F19" s="897">
        <v>0.436</v>
      </c>
      <c r="G19" s="898">
        <f t="shared" si="3"/>
        <v>8.6696315114800521E-7</v>
      </c>
      <c r="H19" s="642" t="e">
        <f t="shared" si="4"/>
        <v>#DIV/0!</v>
      </c>
      <c r="I19" s="896">
        <v>0</v>
      </c>
      <c r="J19" s="897">
        <v>0</v>
      </c>
      <c r="K19" s="898">
        <f>I19/$I$22</f>
        <v>0</v>
      </c>
      <c r="L19" s="88"/>
      <c r="M19" s="79"/>
      <c r="N19" s="442"/>
      <c r="O19" s="442"/>
      <c r="P19" s="442"/>
      <c r="Q19" s="442"/>
      <c r="R19" s="442"/>
      <c r="S19" s="442"/>
      <c r="T19" s="442"/>
    </row>
    <row r="20" spans="1:21" ht="12.95" customHeight="1" x14ac:dyDescent="0.2">
      <c r="A20" s="999"/>
      <c r="B20" s="1000"/>
      <c r="C20" s="290" t="s">
        <v>302</v>
      </c>
      <c r="D20" s="85">
        <v>5</v>
      </c>
      <c r="E20" s="102">
        <v>28.727</v>
      </c>
      <c r="F20" s="86">
        <v>297.98500000000001</v>
      </c>
      <c r="G20" s="103">
        <f t="shared" si="3"/>
        <v>6.0744513275679869E-4</v>
      </c>
      <c r="H20" s="141">
        <f>(E20-I20)/I20</f>
        <v>0.31962882998759673</v>
      </c>
      <c r="I20" s="417">
        <v>21.769000000000005</v>
      </c>
      <c r="J20" s="118">
        <v>225.99066666666658</v>
      </c>
      <c r="K20" s="117">
        <f>I20/$I$22</f>
        <v>6.1561828306835105E-4</v>
      </c>
      <c r="L20" s="88"/>
      <c r="M20" s="79"/>
      <c r="N20" s="442"/>
      <c r="O20" s="442"/>
      <c r="P20" s="442"/>
      <c r="Q20" s="442"/>
      <c r="R20" s="442"/>
      <c r="S20" s="442"/>
      <c r="T20" s="442"/>
    </row>
    <row r="21" spans="1:21" ht="12.95" customHeight="1" x14ac:dyDescent="0.2">
      <c r="A21" s="999"/>
      <c r="B21" s="1000"/>
      <c r="C21" s="93" t="s">
        <v>317</v>
      </c>
      <c r="D21" s="419">
        <v>0</v>
      </c>
      <c r="E21" s="90">
        <v>1091.6700000000012</v>
      </c>
      <c r="F21" s="78">
        <v>11859.924393000008</v>
      </c>
      <c r="G21" s="434">
        <f t="shared" si="3"/>
        <v>2.3083845444237656E-2</v>
      </c>
      <c r="H21" s="141">
        <f t="shared" ref="H21" si="6">(E21-I21)/I21</f>
        <v>-0.54275544639427775</v>
      </c>
      <c r="I21" s="414">
        <v>2387.4970000000003</v>
      </c>
      <c r="J21" s="112">
        <v>25645.977016000012</v>
      </c>
      <c r="K21" s="117">
        <f t="shared" si="5"/>
        <v>6.7517424042024834E-2</v>
      </c>
      <c r="L21" s="88"/>
      <c r="M21" s="79"/>
      <c r="N21" s="442"/>
      <c r="O21" s="442"/>
      <c r="P21" s="442"/>
      <c r="Q21" s="442"/>
      <c r="R21" s="442"/>
      <c r="S21" s="442"/>
      <c r="T21" s="442"/>
    </row>
    <row r="22" spans="1:21" ht="12.95" customHeight="1" x14ac:dyDescent="0.2">
      <c r="A22" s="999"/>
      <c r="B22" s="1000"/>
      <c r="C22" s="625" t="s">
        <v>2</v>
      </c>
      <c r="D22" s="626">
        <v>7606</v>
      </c>
      <c r="E22" s="627">
        <v>47291.513999999996</v>
      </c>
      <c r="F22" s="628">
        <v>504872.72939299996</v>
      </c>
      <c r="G22" s="629">
        <f>SUM(G16:G21)</f>
        <v>1</v>
      </c>
      <c r="H22" s="630">
        <f>(E22-I22)/I22</f>
        <v>0.33738438386618008</v>
      </c>
      <c r="I22" s="631">
        <v>35361.197999999997</v>
      </c>
      <c r="J22" s="632">
        <v>376412.84101600002</v>
      </c>
      <c r="K22" s="640">
        <f>SUM(K16:K21)</f>
        <v>1</v>
      </c>
      <c r="L22" s="99"/>
      <c r="M22" s="79"/>
      <c r="N22" s="442"/>
      <c r="O22" s="442"/>
      <c r="P22" s="442"/>
      <c r="Q22" s="442"/>
      <c r="R22" s="442"/>
      <c r="S22" s="442"/>
      <c r="T22" s="442"/>
    </row>
    <row r="23" spans="1:21" ht="12.95" customHeight="1" x14ac:dyDescent="0.2">
      <c r="A23" s="999" t="str">
        <f>T!J22</f>
        <v>Březen</v>
      </c>
      <c r="B23" s="1000"/>
      <c r="C23" s="92" t="s">
        <v>6</v>
      </c>
      <c r="D23" s="77">
        <v>89</v>
      </c>
      <c r="E23" s="90">
        <v>20019.353000000003</v>
      </c>
      <c r="F23" s="78">
        <v>213488.89314100001</v>
      </c>
      <c r="G23" s="433">
        <f>E23/$E$29</f>
        <v>0.9265825738805703</v>
      </c>
      <c r="H23" s="141">
        <f>(E23-I23)/I23</f>
        <v>4.4317858689002891E-2</v>
      </c>
      <c r="I23" s="413">
        <v>19169.789000000001</v>
      </c>
      <c r="J23" s="113">
        <v>203940.30299999996</v>
      </c>
      <c r="K23" s="116">
        <f>I23/$I$29</f>
        <v>0.93294799285734531</v>
      </c>
      <c r="L23" s="106"/>
      <c r="M23" s="78"/>
      <c r="N23" s="442"/>
      <c r="O23" s="442"/>
      <c r="P23" s="442"/>
      <c r="Q23" s="442"/>
      <c r="R23" s="442"/>
      <c r="S23" s="442"/>
      <c r="T23" s="442"/>
      <c r="U23" s="78"/>
    </row>
    <row r="24" spans="1:21" ht="12.95" customHeight="1" x14ac:dyDescent="0.2">
      <c r="A24" s="999"/>
      <c r="B24" s="1000"/>
      <c r="C24" s="93" t="s">
        <v>7</v>
      </c>
      <c r="D24" s="77">
        <v>117</v>
      </c>
      <c r="E24" s="90">
        <v>80.486999999999995</v>
      </c>
      <c r="F24" s="78">
        <v>846.11099999999999</v>
      </c>
      <c r="G24" s="434">
        <f t="shared" ref="G24:G28" si="7">E24/$E$29</f>
        <v>3.7252878064503608E-3</v>
      </c>
      <c r="H24" s="141">
        <f t="shared" ref="H24:H28" si="8">(E24-I24)/I24</f>
        <v>-0.30383600743848194</v>
      </c>
      <c r="I24" s="414">
        <v>115.61500000000012</v>
      </c>
      <c r="J24" s="112">
        <v>1220.7473333333339</v>
      </c>
      <c r="K24" s="117">
        <f t="shared" ref="K24:K28" si="9">I24/$I$29</f>
        <v>5.6267068038256497E-3</v>
      </c>
      <c r="L24" s="90"/>
      <c r="M24" s="78"/>
      <c r="N24" s="442"/>
      <c r="O24" s="442"/>
      <c r="P24" s="442"/>
      <c r="Q24" s="442"/>
      <c r="R24" s="442"/>
      <c r="S24" s="442"/>
      <c r="T24" s="442"/>
      <c r="U24" s="78"/>
    </row>
    <row r="25" spans="1:21" ht="12.95" customHeight="1" x14ac:dyDescent="0.2">
      <c r="A25" s="999"/>
      <c r="B25" s="1000"/>
      <c r="C25" s="93" t="s">
        <v>8</v>
      </c>
      <c r="D25" s="77">
        <v>868</v>
      </c>
      <c r="E25" s="90">
        <v>21.187999999999999</v>
      </c>
      <c r="F25" s="78">
        <v>223.58199999999999</v>
      </c>
      <c r="G25" s="434">
        <f t="shared" si="7"/>
        <v>9.8067263089778771E-4</v>
      </c>
      <c r="H25" s="141">
        <f t="shared" si="8"/>
        <v>-0.38151672602019976</v>
      </c>
      <c r="I25" s="414">
        <v>34.258000000000003</v>
      </c>
      <c r="J25" s="112">
        <v>361.93400000000008</v>
      </c>
      <c r="K25" s="117">
        <f t="shared" si="9"/>
        <v>1.6672553015219384E-3</v>
      </c>
      <c r="L25" s="90"/>
      <c r="M25" s="78"/>
      <c r="N25" s="442"/>
      <c r="O25" s="442"/>
      <c r="P25" s="442"/>
      <c r="Q25" s="442"/>
      <c r="R25" s="442"/>
      <c r="S25" s="442"/>
      <c r="T25" s="442"/>
      <c r="U25" s="78"/>
    </row>
    <row r="26" spans="1:21" ht="12.95" customHeight="1" x14ac:dyDescent="0.2">
      <c r="A26" s="999"/>
      <c r="B26" s="1000"/>
      <c r="C26" s="93" t="s">
        <v>9</v>
      </c>
      <c r="D26" s="77">
        <v>6547</v>
      </c>
      <c r="E26" s="896">
        <v>0</v>
      </c>
      <c r="F26" s="897">
        <v>0</v>
      </c>
      <c r="G26" s="898">
        <f t="shared" si="7"/>
        <v>0</v>
      </c>
      <c r="H26" s="642" t="e">
        <f t="shared" si="8"/>
        <v>#DIV/0!</v>
      </c>
      <c r="I26" s="896">
        <v>0</v>
      </c>
      <c r="J26" s="897">
        <v>0</v>
      </c>
      <c r="K26" s="898">
        <f t="shared" si="9"/>
        <v>0</v>
      </c>
      <c r="L26" s="90"/>
      <c r="M26" s="78"/>
      <c r="N26" s="442"/>
      <c r="O26" s="442"/>
      <c r="P26" s="442"/>
      <c r="Q26" s="442"/>
      <c r="R26" s="442"/>
      <c r="S26" s="442"/>
      <c r="T26" s="442"/>
      <c r="U26" s="78"/>
    </row>
    <row r="27" spans="1:21" ht="12.95" customHeight="1" x14ac:dyDescent="0.2">
      <c r="A27" s="999"/>
      <c r="B27" s="1000"/>
      <c r="C27" s="290" t="s">
        <v>302</v>
      </c>
      <c r="D27" s="85">
        <v>5</v>
      </c>
      <c r="E27" s="102">
        <v>27.667999999999999</v>
      </c>
      <c r="F27" s="86">
        <v>286.69600000000003</v>
      </c>
      <c r="G27" s="103">
        <f t="shared" si="7"/>
        <v>1.2805951647951667E-3</v>
      </c>
      <c r="H27" s="141">
        <f t="shared" si="8"/>
        <v>0.27098167118379313</v>
      </c>
      <c r="I27" s="417">
        <v>21.769000000000005</v>
      </c>
      <c r="J27" s="118">
        <v>225.99066666666658</v>
      </c>
      <c r="K27" s="117">
        <f t="shared" si="9"/>
        <v>1.0594454042510094E-3</v>
      </c>
      <c r="L27" s="90"/>
      <c r="M27" s="78"/>
      <c r="N27" s="442"/>
      <c r="O27" s="442"/>
      <c r="P27" s="442"/>
      <c r="Q27" s="442"/>
      <c r="R27" s="442"/>
      <c r="S27" s="442"/>
      <c r="T27" s="442"/>
      <c r="U27" s="78"/>
    </row>
    <row r="28" spans="1:21" ht="12.95" customHeight="1" x14ac:dyDescent="0.2">
      <c r="A28" s="999"/>
      <c r="B28" s="1000"/>
      <c r="C28" s="93" t="s">
        <v>317</v>
      </c>
      <c r="D28" s="419">
        <v>0</v>
      </c>
      <c r="E28" s="90">
        <v>1456.8829999999998</v>
      </c>
      <c r="F28" s="78">
        <v>15676.374831000001</v>
      </c>
      <c r="G28" s="434">
        <f t="shared" si="7"/>
        <v>6.7430870517286273E-2</v>
      </c>
      <c r="H28" s="141">
        <f t="shared" si="8"/>
        <v>0.20791684354355172</v>
      </c>
      <c r="I28" s="414">
        <v>1206.1119999999996</v>
      </c>
      <c r="J28" s="112">
        <v>13044.456270999994</v>
      </c>
      <c r="K28" s="117">
        <f t="shared" si="9"/>
        <v>5.8698599633055848E-2</v>
      </c>
      <c r="L28" s="90"/>
      <c r="M28" s="78"/>
      <c r="N28" s="442"/>
      <c r="O28" s="442"/>
      <c r="P28" s="442"/>
      <c r="Q28" s="442"/>
      <c r="R28" s="442"/>
      <c r="S28" s="442"/>
      <c r="T28" s="442"/>
      <c r="U28" s="78"/>
    </row>
    <row r="29" spans="1:21" ht="12.95" customHeight="1" thickBot="1" x14ac:dyDescent="0.25">
      <c r="A29" s="1001"/>
      <c r="B29" s="1002"/>
      <c r="C29" s="633" t="s">
        <v>2</v>
      </c>
      <c r="D29" s="634">
        <v>7626</v>
      </c>
      <c r="E29" s="635">
        <v>21605.579000000005</v>
      </c>
      <c r="F29" s="636">
        <v>230521.656972</v>
      </c>
      <c r="G29" s="629">
        <f>SUM(G23:G28)</f>
        <v>0.99999999999999978</v>
      </c>
      <c r="H29" s="637">
        <f>(E29-I29)/I29</f>
        <v>5.1492093239566397E-2</v>
      </c>
      <c r="I29" s="638">
        <v>20547.543000000005</v>
      </c>
      <c r="J29" s="639">
        <v>218793.43127099998</v>
      </c>
      <c r="K29" s="640">
        <f>SUM(K23:K28)</f>
        <v>0.99999999999999956</v>
      </c>
      <c r="L29" s="107"/>
      <c r="N29" s="442"/>
      <c r="O29" s="442"/>
      <c r="P29" s="442"/>
      <c r="Q29" s="442"/>
      <c r="R29" s="442"/>
      <c r="S29" s="442"/>
      <c r="T29" s="442"/>
    </row>
    <row r="30" spans="1:21" ht="12.95" customHeight="1" thickTop="1" x14ac:dyDescent="0.2">
      <c r="A30" s="1003" t="str">
        <f>T!E17</f>
        <v>I. čtvrtletí</v>
      </c>
      <c r="B30" s="1004"/>
      <c r="C30" s="108" t="s">
        <v>6</v>
      </c>
      <c r="D30" s="109">
        <f>D23</f>
        <v>89</v>
      </c>
      <c r="E30" s="435">
        <f>E9+E16+E23</f>
        <v>131073.14000000001</v>
      </c>
      <c r="F30" s="110">
        <f>F9+F16+F23</f>
        <v>1399052.458141</v>
      </c>
      <c r="G30" s="436">
        <f>E30/$E$36</f>
        <v>0.96762850440226822</v>
      </c>
      <c r="H30" s="431">
        <f>(E30-I30)/I30</f>
        <v>0.82421344492291992</v>
      </c>
      <c r="I30" s="415">
        <f>I9+I16+I23</f>
        <v>71851.865999999995</v>
      </c>
      <c r="J30" s="125">
        <f>J9+J16+J23</f>
        <v>764370.91099999996</v>
      </c>
      <c r="K30" s="641">
        <f>I30/$I$36</f>
        <v>0.92662277094977774</v>
      </c>
      <c r="L30" s="87"/>
      <c r="N30" s="442"/>
      <c r="O30" s="442"/>
      <c r="P30" s="442"/>
      <c r="Q30" s="442"/>
      <c r="R30" s="442"/>
      <c r="S30" s="442"/>
      <c r="T30" s="442"/>
    </row>
    <row r="31" spans="1:21" ht="12.95" customHeight="1" x14ac:dyDescent="0.2">
      <c r="A31" s="1005"/>
      <c r="B31" s="1006"/>
      <c r="C31" s="93" t="s">
        <v>7</v>
      </c>
      <c r="D31" s="77">
        <f t="shared" ref="D31:D34" si="10">D24</f>
        <v>117</v>
      </c>
      <c r="E31" s="90">
        <f>E10+E17+E24</f>
        <v>320.23299999999995</v>
      </c>
      <c r="F31" s="78">
        <f t="shared" ref="F31" si="11">F10+F17+F24</f>
        <v>3375.7370000000001</v>
      </c>
      <c r="G31" s="434">
        <f t="shared" ref="G31:G35" si="12">E31/$E$36</f>
        <v>2.3640738205421147E-3</v>
      </c>
      <c r="H31" s="141">
        <f t="shared" ref="H31:H33" si="13">(E31-I31)/I31</f>
        <v>-0.105334473201914</v>
      </c>
      <c r="I31" s="414">
        <f>I10+I17+I24</f>
        <v>357.93600000000026</v>
      </c>
      <c r="J31" s="112">
        <f t="shared" ref="J31" si="14">J10+J17+J24</f>
        <v>3779.2700000000059</v>
      </c>
      <c r="K31" s="117">
        <f t="shared" ref="K31:K35" si="15">I31/$I$36</f>
        <v>4.6160478023309776E-3</v>
      </c>
      <c r="L31" s="87"/>
      <c r="N31" s="442"/>
      <c r="O31" s="442"/>
      <c r="P31" s="442"/>
      <c r="Q31" s="442"/>
      <c r="R31" s="442"/>
      <c r="S31" s="442"/>
      <c r="T31" s="442"/>
    </row>
    <row r="32" spans="1:21" ht="12.95" customHeight="1" x14ac:dyDescent="0.2">
      <c r="A32" s="1005"/>
      <c r="B32" s="1006"/>
      <c r="C32" s="93" t="s">
        <v>8</v>
      </c>
      <c r="D32" s="77">
        <f t="shared" si="10"/>
        <v>868</v>
      </c>
      <c r="E32" s="90">
        <f t="shared" ref="E32:F35" si="16">E11+E18+E25</f>
        <v>161.09199999999998</v>
      </c>
      <c r="F32" s="78">
        <f t="shared" si="16"/>
        <v>1709.422</v>
      </c>
      <c r="G32" s="434">
        <f t="shared" si="12"/>
        <v>1.1892383979751318E-3</v>
      </c>
      <c r="H32" s="141">
        <f t="shared" si="13"/>
        <v>0.46483227701344842</v>
      </c>
      <c r="I32" s="414">
        <f t="shared" ref="I32:J34" si="17">I11+I18+I25</f>
        <v>109.97300000000001</v>
      </c>
      <c r="J32" s="112">
        <f t="shared" si="17"/>
        <v>1160.0900000000001</v>
      </c>
      <c r="K32" s="117">
        <f t="shared" si="15"/>
        <v>1.4182441133770963E-3</v>
      </c>
      <c r="L32" s="87"/>
      <c r="N32" s="442"/>
      <c r="O32" s="442"/>
      <c r="P32" s="442"/>
      <c r="Q32" s="442"/>
      <c r="R32" s="442"/>
      <c r="S32" s="442"/>
      <c r="T32" s="442"/>
    </row>
    <row r="33" spans="1:21" ht="12.95" customHeight="1" x14ac:dyDescent="0.2">
      <c r="A33" s="1005"/>
      <c r="B33" s="1006"/>
      <c r="C33" s="93" t="s">
        <v>9</v>
      </c>
      <c r="D33" s="77">
        <f t="shared" si="10"/>
        <v>6547</v>
      </c>
      <c r="E33" s="896">
        <f>E12+E19+E26</f>
        <v>4.1000000000000002E-2</v>
      </c>
      <c r="F33" s="897">
        <f t="shared" si="16"/>
        <v>0.436</v>
      </c>
      <c r="G33" s="898">
        <f t="shared" si="12"/>
        <v>3.0267657187805977E-7</v>
      </c>
      <c r="H33" s="642" t="e">
        <f t="shared" si="13"/>
        <v>#DIV/0!</v>
      </c>
      <c r="I33" s="896">
        <f>I12+I19+I26</f>
        <v>0</v>
      </c>
      <c r="J33" s="897">
        <f t="shared" si="17"/>
        <v>0</v>
      </c>
      <c r="K33" s="898">
        <f t="shared" si="15"/>
        <v>0</v>
      </c>
      <c r="L33" s="87"/>
      <c r="N33" s="442"/>
      <c r="O33" s="442"/>
      <c r="P33" s="442"/>
      <c r="Q33" s="442"/>
      <c r="R33" s="442"/>
      <c r="S33" s="442"/>
      <c r="T33" s="442"/>
    </row>
    <row r="34" spans="1:21" ht="12.95" customHeight="1" x14ac:dyDescent="0.2">
      <c r="A34" s="1005"/>
      <c r="B34" s="1006"/>
      <c r="C34" s="290" t="s">
        <v>302</v>
      </c>
      <c r="D34" s="77">
        <f t="shared" si="10"/>
        <v>5</v>
      </c>
      <c r="E34" s="90">
        <f>E13+E20+E27</f>
        <v>85.510999999999996</v>
      </c>
      <c r="F34" s="78">
        <f t="shared" si="16"/>
        <v>887.13800000000003</v>
      </c>
      <c r="G34" s="103">
        <f t="shared" si="12"/>
        <v>6.3127259360645771E-4</v>
      </c>
      <c r="H34" s="141">
        <f>(E34-I34)/I34</f>
        <v>0.30936959284609572</v>
      </c>
      <c r="I34" s="414">
        <f>I13+I20+I27</f>
        <v>65.307000000000016</v>
      </c>
      <c r="J34" s="112">
        <f t="shared" si="17"/>
        <v>677.97199999999975</v>
      </c>
      <c r="K34" s="117">
        <f t="shared" si="15"/>
        <v>8.4221825641128309E-4</v>
      </c>
      <c r="L34" s="87"/>
      <c r="N34" s="442"/>
      <c r="O34" s="442"/>
      <c r="P34" s="442"/>
      <c r="Q34" s="442"/>
      <c r="R34" s="442"/>
      <c r="S34" s="442"/>
      <c r="T34" s="442"/>
    </row>
    <row r="35" spans="1:21" ht="12.95" customHeight="1" x14ac:dyDescent="0.2">
      <c r="A35" s="1005"/>
      <c r="B35" s="1006"/>
      <c r="C35" s="93" t="s">
        <v>317</v>
      </c>
      <c r="D35" s="77"/>
      <c r="E35" s="90">
        <f t="shared" si="16"/>
        <v>3818.1050000000018</v>
      </c>
      <c r="F35" s="78">
        <f t="shared" si="16"/>
        <v>41339.893664999996</v>
      </c>
      <c r="G35" s="434">
        <f t="shared" si="12"/>
        <v>2.8186608109036098E-2</v>
      </c>
      <c r="H35" s="141">
        <f t="shared" ref="H35" si="18">(E35-I35)/I35</f>
        <v>-0.25956584369162772</v>
      </c>
      <c r="I35" s="414">
        <f t="shared" ref="I35:J35" si="19">I14+I21+I28</f>
        <v>5156.5760000000009</v>
      </c>
      <c r="J35" s="112">
        <f t="shared" si="19"/>
        <v>55538.894911999996</v>
      </c>
      <c r="K35" s="117">
        <f t="shared" si="15"/>
        <v>6.6500718878102938E-2</v>
      </c>
      <c r="L35" s="87"/>
      <c r="N35" s="442"/>
      <c r="O35" s="442"/>
      <c r="P35" s="442"/>
      <c r="Q35" s="442"/>
      <c r="R35" s="442"/>
      <c r="S35" s="442"/>
      <c r="T35" s="442"/>
    </row>
    <row r="36" spans="1:21" ht="12.95" customHeight="1" x14ac:dyDescent="0.2">
      <c r="A36" s="1005"/>
      <c r="B36" s="1006"/>
      <c r="C36" s="660" t="s">
        <v>2</v>
      </c>
      <c r="D36" s="655">
        <f>SUM(D30:D35)</f>
        <v>7626</v>
      </c>
      <c r="E36" s="661">
        <f>SUM(E30:E35)</f>
        <v>135458.12200000003</v>
      </c>
      <c r="F36" s="662">
        <f>SUM(F30:F35)</f>
        <v>1446365.0848060001</v>
      </c>
      <c r="G36" s="663">
        <f>SUM(G30:G35)</f>
        <v>0.99999999999999989</v>
      </c>
      <c r="H36" s="664">
        <f>(E36-I36)/I36</f>
        <v>0.74690773313100989</v>
      </c>
      <c r="I36" s="674">
        <f>SUM(I30:I35)</f>
        <v>77541.657999999996</v>
      </c>
      <c r="J36" s="675">
        <f>SUM(J30:J35)</f>
        <v>825527.13791199995</v>
      </c>
      <c r="K36" s="676">
        <f>SUM(K30:K35)</f>
        <v>1</v>
      </c>
      <c r="L36" s="91"/>
      <c r="N36" s="442"/>
      <c r="O36" s="442"/>
      <c r="P36" s="442"/>
      <c r="Q36" s="442"/>
      <c r="R36" s="442"/>
      <c r="S36" s="442"/>
      <c r="T36" s="442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16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89" t="s">
        <v>160</v>
      </c>
      <c r="B39" s="989"/>
      <c r="C39" s="989"/>
      <c r="D39" s="989"/>
      <c r="E39" s="989"/>
      <c r="F39" s="83"/>
      <c r="G39" s="989" t="s">
        <v>161</v>
      </c>
      <c r="H39" s="989"/>
      <c r="I39" s="989"/>
      <c r="J39" s="989"/>
      <c r="K39" s="989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90" t="str">
        <f>A30</f>
        <v>I. čtvrtletí</v>
      </c>
      <c r="B40" s="991"/>
      <c r="C40" s="991"/>
      <c r="D40" s="991"/>
      <c r="E40" s="991"/>
      <c r="F40" s="83"/>
      <c r="G40" s="992" t="str">
        <f>A30</f>
        <v>I. čtvrtletí</v>
      </c>
      <c r="H40" s="992"/>
      <c r="I40" s="992"/>
      <c r="J40" s="992"/>
      <c r="K40" s="992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2019</v>
      </c>
      <c r="D44" s="83">
        <f>I5</f>
        <v>2018</v>
      </c>
      <c r="E44" s="71"/>
      <c r="F44" s="71"/>
      <c r="G44" s="71"/>
      <c r="H44" s="83"/>
      <c r="I44" s="83">
        <f>E5</f>
        <v>2019</v>
      </c>
      <c r="J44" s="83">
        <f>I5</f>
        <v>2018</v>
      </c>
      <c r="K44" s="83"/>
      <c r="L44" s="71"/>
    </row>
    <row r="45" spans="1:21" ht="15" customHeight="1" x14ac:dyDescent="0.2">
      <c r="A45" s="83"/>
      <c r="B45" s="83" t="str">
        <f>A9</f>
        <v>Leden</v>
      </c>
      <c r="C45" s="260">
        <f>E15</f>
        <v>66561.02900000001</v>
      </c>
      <c r="D45" s="260">
        <f>I15</f>
        <v>21632.916999999998</v>
      </c>
      <c r="E45" s="71"/>
      <c r="F45" s="71"/>
      <c r="G45" s="71"/>
      <c r="H45" s="83" t="str">
        <f>A9</f>
        <v>Leden</v>
      </c>
      <c r="I45" s="261">
        <f>E15/E36</f>
        <v>0.49137717264380792</v>
      </c>
      <c r="J45" s="261">
        <f>I15/I36</f>
        <v>0.2789844524603794</v>
      </c>
      <c r="K45" s="83"/>
      <c r="L45" s="71"/>
    </row>
    <row r="46" spans="1:21" ht="15" customHeight="1" x14ac:dyDescent="0.2">
      <c r="A46" s="83"/>
      <c r="B46" s="83" t="str">
        <f>A16</f>
        <v>Únor</v>
      </c>
      <c r="C46" s="260">
        <f>E22</f>
        <v>47291.513999999996</v>
      </c>
      <c r="D46" s="260">
        <f>I22</f>
        <v>35361.197999999997</v>
      </c>
      <c r="E46" s="71"/>
      <c r="F46" s="71"/>
      <c r="G46" s="71"/>
      <c r="H46" s="83" t="str">
        <f>A16</f>
        <v>Únor</v>
      </c>
      <c r="I46" s="261">
        <f>E22/E36</f>
        <v>0.34912276430349437</v>
      </c>
      <c r="J46" s="261">
        <f>I22/I36</f>
        <v>0.45602839701983156</v>
      </c>
      <c r="K46" s="83"/>
      <c r="L46" s="71"/>
    </row>
    <row r="47" spans="1:21" ht="15" customHeight="1" x14ac:dyDescent="0.2">
      <c r="A47" s="83"/>
      <c r="B47" s="83" t="str">
        <f>A23</f>
        <v>Březen</v>
      </c>
      <c r="C47" s="260">
        <f>E29</f>
        <v>21605.579000000005</v>
      </c>
      <c r="D47" s="260">
        <f>I29</f>
        <v>20547.543000000005</v>
      </c>
      <c r="E47" s="71"/>
      <c r="F47" s="71"/>
      <c r="G47" s="71"/>
      <c r="H47" s="83" t="str">
        <f>A23</f>
        <v>Březen</v>
      </c>
      <c r="I47" s="261">
        <f>E29/E36</f>
        <v>0.15950006305269757</v>
      </c>
      <c r="J47" s="261">
        <f>I29/I36</f>
        <v>0.26498715051978905</v>
      </c>
      <c r="K47" s="83"/>
      <c r="L47" s="71"/>
    </row>
    <row r="48" spans="1:21" ht="15" customHeight="1" x14ac:dyDescent="0.2">
      <c r="A48" s="83"/>
      <c r="B48" s="83"/>
      <c r="C48" s="260">
        <f>SUM(C45:C47)</f>
        <v>135458.122</v>
      </c>
      <c r="D48" s="260">
        <f>SUM(D45:D47)</f>
        <v>77541.657999999996</v>
      </c>
      <c r="E48" s="83"/>
      <c r="F48" s="83"/>
      <c r="G48" s="83"/>
      <c r="H48" s="83"/>
      <c r="I48" s="181">
        <f>SUM(I45:I47)</f>
        <v>0.99999999999999989</v>
      </c>
      <c r="J48" s="181">
        <f>SUM(J45:J47)</f>
        <v>1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1023" t="s">
        <v>344</v>
      </c>
      <c r="B55" s="1023"/>
      <c r="C55" s="1023"/>
      <c r="D55" s="1023"/>
      <c r="E55" s="1023"/>
      <c r="F55" s="1023"/>
      <c r="G55" s="1023"/>
      <c r="H55" s="1023"/>
      <c r="I55" s="1023"/>
      <c r="J55" s="1023"/>
      <c r="K55" s="1023"/>
      <c r="L55" s="71"/>
    </row>
    <row r="56" spans="1:12" ht="15" customHeight="1" x14ac:dyDescent="0.2">
      <c r="A56" s="1023"/>
      <c r="B56" s="1023"/>
      <c r="C56" s="1023"/>
      <c r="D56" s="1023"/>
      <c r="E56" s="1023"/>
      <c r="F56" s="1023"/>
      <c r="G56" s="1023"/>
      <c r="H56" s="1023"/>
      <c r="I56" s="1023"/>
      <c r="J56" s="1023"/>
      <c r="K56" s="1023"/>
      <c r="L56" s="71"/>
    </row>
    <row r="57" spans="1:12" ht="15" customHeight="1" x14ac:dyDescent="0.2">
      <c r="A57" s="1023"/>
      <c r="B57" s="1023"/>
      <c r="C57" s="1023"/>
      <c r="D57" s="1023"/>
      <c r="E57" s="1023"/>
      <c r="F57" s="1023"/>
      <c r="G57" s="1023"/>
      <c r="H57" s="1023"/>
      <c r="I57" s="1023"/>
      <c r="J57" s="1023"/>
      <c r="K57" s="1023"/>
      <c r="L57" s="71"/>
    </row>
    <row r="58" spans="1:12" ht="15" customHeight="1" x14ac:dyDescent="0.2">
      <c r="A58" s="644"/>
      <c r="B58" s="644"/>
      <c r="C58" s="644"/>
      <c r="D58" s="644"/>
      <c r="E58" s="644"/>
      <c r="F58" s="644"/>
      <c r="G58" s="644"/>
      <c r="H58" s="644"/>
      <c r="I58" s="644"/>
      <c r="J58" s="644"/>
      <c r="K58" s="644"/>
      <c r="L58" s="71"/>
    </row>
    <row r="59" spans="1:12" ht="15" customHeight="1" x14ac:dyDescent="0.2">
      <c r="A59" s="643"/>
      <c r="B59" s="643"/>
      <c r="C59" s="643"/>
      <c r="D59" s="643"/>
      <c r="E59" s="643"/>
      <c r="F59" s="643"/>
      <c r="G59" s="643"/>
      <c r="H59" s="643"/>
      <c r="I59" s="643"/>
      <c r="J59" s="643"/>
      <c r="K59" s="643"/>
      <c r="L59" s="71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71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/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</sheetData>
  <mergeCells count="22">
    <mergeCell ref="A3:C3"/>
    <mergeCell ref="A39:E39"/>
    <mergeCell ref="G39:K39"/>
    <mergeCell ref="A40:E40"/>
    <mergeCell ref="G40:K40"/>
    <mergeCell ref="A23:B29"/>
    <mergeCell ref="A55:K57"/>
    <mergeCell ref="A30:B36"/>
    <mergeCell ref="K1:L1"/>
    <mergeCell ref="A2:L2"/>
    <mergeCell ref="A4:D4"/>
    <mergeCell ref="E5:G5"/>
    <mergeCell ref="I5:K5"/>
    <mergeCell ref="E6:F6"/>
    <mergeCell ref="H6:H8"/>
    <mergeCell ref="I6:J6"/>
    <mergeCell ref="D7:D8"/>
    <mergeCell ref="E7:F7"/>
    <mergeCell ref="I7:J7"/>
    <mergeCell ref="A8:B8"/>
    <mergeCell ref="A9:B15"/>
    <mergeCell ref="A16:B22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topLeftCell="A10" zoomScaleNormal="100" zoomScaleSheetLayoutView="100" workbookViewId="0">
      <selection activeCell="P22" sqref="P22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1007" t="s">
        <v>231</v>
      </c>
      <c r="L1" s="1007"/>
      <c r="M1" s="1007"/>
    </row>
    <row r="2" spans="1:13" ht="24" customHeight="1" x14ac:dyDescent="0.25">
      <c r="A2" s="909" t="s">
        <v>157</v>
      </c>
      <c r="B2" s="909"/>
      <c r="C2" s="909"/>
      <c r="D2" s="909"/>
      <c r="E2" s="909"/>
      <c r="F2" s="909"/>
      <c r="G2" s="909"/>
      <c r="H2" s="909"/>
      <c r="I2" s="909"/>
      <c r="J2" s="909"/>
      <c r="K2" s="909"/>
      <c r="L2" s="909"/>
      <c r="M2" s="909"/>
    </row>
    <row r="3" spans="1:13" ht="17.25" customHeight="1" x14ac:dyDescent="0.2">
      <c r="A3" s="1027" t="str">
        <f>T!J20&amp;" "&amp;T!G17</f>
        <v>Leden 2019</v>
      </c>
      <c r="B3" s="1027"/>
      <c r="C3" s="1027"/>
      <c r="D3" s="101"/>
      <c r="E3" s="69"/>
      <c r="F3" s="67"/>
      <c r="G3" s="67"/>
      <c r="H3" s="67"/>
      <c r="I3" s="67"/>
    </row>
    <row r="4" spans="1:13" ht="18.75" customHeight="1" x14ac:dyDescent="0.2">
      <c r="B4" s="1008"/>
      <c r="C4" s="1008"/>
      <c r="D4" s="645"/>
      <c r="E4" s="645"/>
      <c r="F4" s="71"/>
      <c r="G4" s="646"/>
      <c r="H4" s="647"/>
      <c r="I4" s="71"/>
      <c r="J4" s="645"/>
      <c r="K4" s="645"/>
      <c r="L4" s="645"/>
      <c r="M4" s="71"/>
    </row>
    <row r="5" spans="1:13" ht="24.95" customHeight="1" x14ac:dyDescent="0.2">
      <c r="D5" s="1026" t="s">
        <v>39</v>
      </c>
      <c r="E5" s="1024"/>
      <c r="F5" s="1024"/>
      <c r="G5" s="1025"/>
      <c r="H5" s="1026" t="s">
        <v>143</v>
      </c>
      <c r="I5" s="1024"/>
      <c r="J5" s="1024"/>
      <c r="K5" s="1024"/>
      <c r="L5" s="1025"/>
      <c r="M5" s="71"/>
    </row>
    <row r="6" spans="1:13" ht="24.95" customHeight="1" x14ac:dyDescent="0.25">
      <c r="B6" s="76"/>
      <c r="C6" s="76"/>
      <c r="D6" s="649"/>
      <c r="E6" s="650"/>
      <c r="F6" s="649"/>
      <c r="G6" s="651"/>
      <c r="H6" s="1024"/>
      <c r="I6" s="1024"/>
      <c r="J6" s="1024"/>
      <c r="K6" s="1024"/>
      <c r="L6" s="1025"/>
      <c r="M6" s="87"/>
    </row>
    <row r="7" spans="1:13" ht="14.1" customHeight="1" x14ac:dyDescent="0.25">
      <c r="B7" s="94"/>
      <c r="C7" s="1015" t="s">
        <v>144</v>
      </c>
      <c r="D7" s="152"/>
      <c r="E7" s="648"/>
      <c r="F7" s="186" t="s">
        <v>146</v>
      </c>
      <c r="G7" s="1015" t="s">
        <v>205</v>
      </c>
      <c r="H7" s="147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4.1" customHeight="1" x14ac:dyDescent="0.25">
      <c r="A8" s="158"/>
      <c r="B8" s="234" t="s">
        <v>47</v>
      </c>
      <c r="C8" s="1016"/>
      <c r="D8" s="823" t="s">
        <v>336</v>
      </c>
      <c r="E8" s="822" t="s">
        <v>1</v>
      </c>
      <c r="F8" s="185" t="s">
        <v>66</v>
      </c>
      <c r="G8" s="1016"/>
      <c r="H8" s="150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40</v>
      </c>
      <c r="C9" s="104">
        <f>'10'!D15</f>
        <v>422687</v>
      </c>
      <c r="D9" s="105">
        <f>'10'!E15</f>
        <v>154094.52315426135</v>
      </c>
      <c r="E9" s="104">
        <f>'10'!F15</f>
        <v>1646854.7085899999</v>
      </c>
      <c r="F9" s="395">
        <f>E9/$E$13</f>
        <v>0.11998830798451367</v>
      </c>
      <c r="G9" s="395">
        <f>'10'!H15</f>
        <v>0.19400215728826783</v>
      </c>
      <c r="H9" s="159">
        <v>0.32903225806451608</v>
      </c>
      <c r="I9" s="381">
        <v>5.9</v>
      </c>
      <c r="J9" s="381">
        <v>-5.4</v>
      </c>
      <c r="K9" s="381">
        <v>-0.60000000000000009</v>
      </c>
      <c r="L9" s="161">
        <v>0.92903225806451617</v>
      </c>
      <c r="M9" s="71"/>
    </row>
    <row r="10" spans="1:13" ht="14.1" customHeight="1" x14ac:dyDescent="0.2">
      <c r="A10" s="100"/>
      <c r="B10" s="84" t="s">
        <v>291</v>
      </c>
      <c r="C10" s="77">
        <f>'11'!D15</f>
        <v>2295458</v>
      </c>
      <c r="D10" s="78">
        <f>'11'!E15</f>
        <v>1013499.4820676899</v>
      </c>
      <c r="E10" s="77">
        <f>'11'!F15</f>
        <v>10835741.121770002</v>
      </c>
      <c r="F10" s="141">
        <f>E10/$E$13</f>
        <v>0.78948205702527841</v>
      </c>
      <c r="G10" s="141">
        <f>'11'!H15</f>
        <v>0.1385952186851844</v>
      </c>
      <c r="H10" s="165">
        <v>-1.4978494623655916</v>
      </c>
      <c r="I10" s="166">
        <v>3.8666666666666671</v>
      </c>
      <c r="J10" s="166">
        <v>-7.6999999999999993</v>
      </c>
      <c r="K10" s="166">
        <v>-1.6333333333333331</v>
      </c>
      <c r="L10" s="167">
        <v>0.1354838709677415</v>
      </c>
      <c r="M10" s="71"/>
    </row>
    <row r="11" spans="1:13" ht="14.1" customHeight="1" x14ac:dyDescent="0.2">
      <c r="A11" s="100"/>
      <c r="B11" s="84" t="s">
        <v>41</v>
      </c>
      <c r="C11" s="77">
        <f>'12'!D15</f>
        <v>114080</v>
      </c>
      <c r="D11" s="78">
        <f>'12'!E15</f>
        <v>49663.691989999999</v>
      </c>
      <c r="E11" s="77">
        <f>'12'!F15</f>
        <v>531559.99604799994</v>
      </c>
      <c r="F11" s="141">
        <f>E11/$E$13</f>
        <v>3.8728968733776237E-2</v>
      </c>
      <c r="G11" s="141">
        <f>'12'!H15</f>
        <v>0.16356505268418781</v>
      </c>
      <c r="H11" s="165">
        <v>-1.4548387096774194</v>
      </c>
      <c r="I11" s="166">
        <v>4.0999999999999996</v>
      </c>
      <c r="J11" s="166">
        <v>-7.2</v>
      </c>
      <c r="K11" s="166">
        <v>-2.1000000000000005</v>
      </c>
      <c r="L11" s="167">
        <v>0.64516129032258118</v>
      </c>
      <c r="M11" s="71"/>
    </row>
    <row r="12" spans="1:13" ht="14.1" customHeight="1" x14ac:dyDescent="0.2">
      <c r="A12" s="100"/>
      <c r="B12" s="84" t="s">
        <v>94</v>
      </c>
      <c r="C12" s="77">
        <f>'13'!D15</f>
        <v>7635</v>
      </c>
      <c r="D12" s="78">
        <f>'13'!E15</f>
        <v>66561.02900000001</v>
      </c>
      <c r="E12" s="77">
        <f>'13'!F15</f>
        <v>710970.69844100007</v>
      </c>
      <c r="F12" s="141">
        <f>E12/$E$13</f>
        <v>5.18006662564316E-2</v>
      </c>
      <c r="G12" s="141">
        <f>'13'!$H$15</f>
        <v>2.076840215307072</v>
      </c>
      <c r="H12" s="165">
        <v>-1.5193548387096771</v>
      </c>
      <c r="I12" s="166">
        <v>3.9</v>
      </c>
      <c r="J12" s="166">
        <v>-7.6</v>
      </c>
      <c r="K12" s="166">
        <v>-1.9612903225806451</v>
      </c>
      <c r="L12" s="167">
        <v>0.44193548387096793</v>
      </c>
      <c r="M12" s="71"/>
    </row>
    <row r="13" spans="1:13" ht="14.1" customHeight="1" x14ac:dyDescent="0.2">
      <c r="A13" s="158"/>
      <c r="B13" s="652" t="s">
        <v>5</v>
      </c>
      <c r="C13" s="653">
        <f>SUM(C9:C12)</f>
        <v>2839860</v>
      </c>
      <c r="D13" s="654">
        <f t="shared" ref="D13:E13" si="0">SUM(D9:D12)</f>
        <v>1283818.7262119513</v>
      </c>
      <c r="E13" s="655">
        <f t="shared" si="0"/>
        <v>13725126.524849003</v>
      </c>
      <c r="F13" s="656">
        <f>SUM(F9:F12)</f>
        <v>1</v>
      </c>
      <c r="G13" s="656">
        <f>'9'!$H$15</f>
        <v>0.18487684690439105</v>
      </c>
      <c r="H13" s="657">
        <v>-1.5193548387096771</v>
      </c>
      <c r="I13" s="658">
        <v>3.9</v>
      </c>
      <c r="J13" s="658">
        <v>-7.6</v>
      </c>
      <c r="K13" s="658">
        <v>-1.9612903225806451</v>
      </c>
      <c r="L13" s="659">
        <v>0.44193548387096793</v>
      </c>
      <c r="M13" s="91"/>
    </row>
    <row r="14" spans="1:13" ht="15" customHeight="1" x14ac:dyDescent="0.2">
      <c r="A14" s="100"/>
      <c r="B14" s="84"/>
      <c r="C14" s="157"/>
      <c r="D14" s="1028" t="s">
        <v>345</v>
      </c>
      <c r="E14" s="1029"/>
      <c r="F14" s="1029"/>
      <c r="G14" s="1030"/>
      <c r="H14" s="1036" t="s">
        <v>149</v>
      </c>
      <c r="I14" s="1037"/>
      <c r="J14" s="1037"/>
      <c r="K14" s="1037"/>
      <c r="L14" s="1038"/>
      <c r="M14" s="71"/>
    </row>
    <row r="15" spans="1:13" ht="15" customHeight="1" x14ac:dyDescent="0.2">
      <c r="A15" s="71"/>
      <c r="B15" s="156"/>
      <c r="C15" s="83"/>
      <c r="D15" s="1031"/>
      <c r="E15" s="1032"/>
      <c r="F15" s="1032"/>
      <c r="G15" s="1033"/>
      <c r="H15" s="1039" t="s">
        <v>346</v>
      </c>
      <c r="I15" s="1040"/>
      <c r="J15" s="1040"/>
      <c r="K15" s="1040"/>
      <c r="L15" s="1041"/>
      <c r="M15" s="71"/>
    </row>
    <row r="16" spans="1:13" ht="15" customHeight="1" x14ac:dyDescent="0.2">
      <c r="A16" s="71"/>
      <c r="B16" s="83"/>
      <c r="C16" s="83"/>
      <c r="D16" s="596"/>
      <c r="E16" s="596"/>
      <c r="F16" s="596"/>
      <c r="G16" s="596"/>
      <c r="H16" s="595"/>
      <c r="I16" s="595"/>
      <c r="J16" s="595"/>
      <c r="K16" s="595"/>
      <c r="L16" s="595"/>
      <c r="M16" s="71"/>
    </row>
    <row r="17" spans="1:13" ht="15" customHeight="1" x14ac:dyDescent="0.2">
      <c r="A17" s="71"/>
      <c r="B17" s="83"/>
      <c r="C17" s="83"/>
      <c r="D17" s="83"/>
      <c r="E17" s="284"/>
      <c r="F17" s="285"/>
      <c r="G17" s="285"/>
      <c r="H17" s="83"/>
      <c r="I17" s="84"/>
      <c r="J17" s="595"/>
      <c r="K17" s="83"/>
      <c r="L17" s="83"/>
      <c r="M17" s="71"/>
    </row>
    <row r="18" spans="1:13" ht="18" customHeight="1" x14ac:dyDescent="0.2">
      <c r="A18" s="7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71"/>
    </row>
    <row r="19" spans="1:13" ht="15" customHeight="1" x14ac:dyDescent="0.25">
      <c r="A19" s="71"/>
      <c r="B19" s="989" t="s">
        <v>168</v>
      </c>
      <c r="C19" s="989"/>
      <c r="D19" s="989"/>
      <c r="E19" s="989"/>
      <c r="F19" s="989"/>
      <c r="G19" s="989" t="s">
        <v>158</v>
      </c>
      <c r="H19" s="989"/>
      <c r="I19" s="989"/>
      <c r="J19" s="989"/>
      <c r="K19" s="989"/>
      <c r="L19" s="989"/>
      <c r="M19" s="71"/>
    </row>
    <row r="20" spans="1:13" ht="15" customHeight="1" x14ac:dyDescent="0.2">
      <c r="A20" s="71"/>
      <c r="B20" s="71"/>
      <c r="C20" s="978" t="str">
        <f>A3</f>
        <v>Leden 2019</v>
      </c>
      <c r="D20" s="978"/>
      <c r="E20" s="71"/>
      <c r="F20" s="71"/>
      <c r="G20" s="71"/>
      <c r="H20" s="71"/>
      <c r="I20" s="978" t="str">
        <f>A3</f>
        <v>Leden 2019</v>
      </c>
      <c r="J20" s="978"/>
      <c r="K20" s="71"/>
      <c r="L20" s="71"/>
      <c r="M20" s="83"/>
    </row>
    <row r="21" spans="1:13" ht="15" customHeight="1" x14ac:dyDescent="0.2">
      <c r="A21" s="7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71"/>
    </row>
    <row r="22" spans="1:13" ht="15" customHeight="1" x14ac:dyDescent="0.2">
      <c r="A22" s="7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1"/>
    </row>
    <row r="23" spans="1:13" ht="15" customHeight="1" x14ac:dyDescent="0.2">
      <c r="A23" s="71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71"/>
    </row>
    <row r="24" spans="1:13" ht="15" customHeight="1" x14ac:dyDescent="0.2">
      <c r="A24" s="71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1"/>
    </row>
    <row r="25" spans="1:13" ht="15" customHeight="1" x14ac:dyDescent="0.2">
      <c r="A25" s="71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1"/>
    </row>
    <row r="26" spans="1:13" ht="15" customHeight="1" x14ac:dyDescent="0.2">
      <c r="A26" s="71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1"/>
    </row>
    <row r="27" spans="1:13" ht="15" customHeight="1" x14ac:dyDescent="0.2">
      <c r="A27" s="71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1"/>
    </row>
    <row r="28" spans="1:13" ht="15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3" ht="15" customHeight="1" x14ac:dyDescent="0.2">
      <c r="A29" s="7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1"/>
    </row>
    <row r="30" spans="1:13" ht="15" customHeight="1" x14ac:dyDescent="0.2">
      <c r="A30" s="71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1"/>
    </row>
    <row r="31" spans="1:13" ht="15" customHeight="1" x14ac:dyDescent="0.2">
      <c r="A31" s="7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1"/>
    </row>
    <row r="32" spans="1:13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customHeight="1" x14ac:dyDescent="0.25">
      <c r="A36" s="71"/>
      <c r="B36" s="989" t="s">
        <v>204</v>
      </c>
      <c r="C36" s="989"/>
      <c r="D36" s="989"/>
      <c r="E36" s="989"/>
      <c r="F36" s="989"/>
      <c r="G36" s="1035" t="s">
        <v>208</v>
      </c>
      <c r="H36" s="1035"/>
      <c r="I36" s="1035"/>
      <c r="J36" s="1035"/>
      <c r="K36" s="1035"/>
      <c r="L36" s="1035"/>
      <c r="M36" s="71"/>
    </row>
    <row r="37" spans="1:13" ht="15" customHeight="1" x14ac:dyDescent="0.25">
      <c r="A37" s="71"/>
      <c r="B37" s="71"/>
      <c r="C37" s="978" t="str">
        <f>A3</f>
        <v>Leden 2019</v>
      </c>
      <c r="D37" s="978"/>
      <c r="E37" s="71"/>
      <c r="F37" s="397"/>
      <c r="G37" s="1035"/>
      <c r="H37" s="1035"/>
      <c r="I37" s="1035"/>
      <c r="J37" s="1035"/>
      <c r="K37" s="1035"/>
      <c r="L37" s="1035"/>
      <c r="M37" s="71"/>
    </row>
    <row r="38" spans="1:13" ht="15" customHeight="1" x14ac:dyDescent="0.2">
      <c r="A38" s="71"/>
      <c r="B38" s="71"/>
      <c r="C38" s="71"/>
      <c r="D38" s="71"/>
      <c r="E38" s="71"/>
      <c r="F38" s="289"/>
      <c r="G38" s="289"/>
      <c r="H38" s="289"/>
      <c r="I38" s="1034" t="str">
        <f>A3</f>
        <v>Leden 2019</v>
      </c>
      <c r="J38" s="1034"/>
      <c r="K38" s="289"/>
      <c r="L38" s="289"/>
      <c r="M38" s="71"/>
    </row>
    <row r="39" spans="1:13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20">
    <mergeCell ref="D14:G15"/>
    <mergeCell ref="G19:L19"/>
    <mergeCell ref="C20:D20"/>
    <mergeCell ref="I20:J20"/>
    <mergeCell ref="I38:J38"/>
    <mergeCell ref="C37:D37"/>
    <mergeCell ref="G36:L37"/>
    <mergeCell ref="B19:F19"/>
    <mergeCell ref="B36:F36"/>
    <mergeCell ref="H14:L14"/>
    <mergeCell ref="H15:L15"/>
    <mergeCell ref="K1:M1"/>
    <mergeCell ref="B4:C4"/>
    <mergeCell ref="H6:L6"/>
    <mergeCell ref="C7:C8"/>
    <mergeCell ref="A2:M2"/>
    <mergeCell ref="H5:L5"/>
    <mergeCell ref="D5:G5"/>
    <mergeCell ref="A3:C3"/>
    <mergeCell ref="G7:G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Normal="100" zoomScaleSheetLayoutView="100" workbookViewId="0">
      <selection activeCell="H14" sqref="H14:L14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1007" t="s">
        <v>232</v>
      </c>
      <c r="L1" s="1007"/>
      <c r="M1" s="1007"/>
    </row>
    <row r="2" spans="1:13" ht="24" customHeight="1" x14ac:dyDescent="0.25">
      <c r="A2" s="909" t="s">
        <v>157</v>
      </c>
      <c r="B2" s="909"/>
      <c r="C2" s="909"/>
      <c r="D2" s="909"/>
      <c r="E2" s="909"/>
      <c r="F2" s="909"/>
      <c r="G2" s="909"/>
      <c r="H2" s="909"/>
      <c r="I2" s="909"/>
      <c r="J2" s="909"/>
      <c r="K2" s="909"/>
      <c r="L2" s="909"/>
      <c r="M2" s="909"/>
    </row>
    <row r="3" spans="1:13" ht="17.100000000000001" customHeight="1" x14ac:dyDescent="0.2">
      <c r="A3" s="1027" t="str">
        <f>T!J21&amp;" "&amp;T!G17</f>
        <v>Únor 2019</v>
      </c>
      <c r="B3" s="1027"/>
      <c r="C3" s="1027"/>
      <c r="D3" s="101"/>
      <c r="E3" s="69"/>
      <c r="F3" s="67"/>
      <c r="G3" s="67"/>
      <c r="H3" s="67"/>
      <c r="I3" s="67"/>
    </row>
    <row r="4" spans="1:13" ht="18.75" customHeight="1" x14ac:dyDescent="0.2">
      <c r="B4" s="1008"/>
      <c r="C4" s="1008"/>
      <c r="D4" s="645"/>
      <c r="E4" s="645"/>
      <c r="F4" s="71"/>
      <c r="G4" s="646"/>
      <c r="H4" s="647"/>
      <c r="I4" s="71"/>
      <c r="J4" s="645"/>
      <c r="K4" s="645"/>
      <c r="L4" s="645"/>
      <c r="M4" s="71"/>
    </row>
    <row r="5" spans="1:13" ht="24.95" customHeight="1" x14ac:dyDescent="0.2">
      <c r="D5" s="1026" t="s">
        <v>39</v>
      </c>
      <c r="E5" s="1024"/>
      <c r="F5" s="1024"/>
      <c r="G5" s="1025"/>
      <c r="H5" s="1026" t="s">
        <v>143</v>
      </c>
      <c r="I5" s="1024"/>
      <c r="J5" s="1024"/>
      <c r="K5" s="1024"/>
      <c r="L5" s="1025"/>
      <c r="M5" s="71"/>
    </row>
    <row r="6" spans="1:13" ht="24.95" customHeight="1" x14ac:dyDescent="0.25">
      <c r="B6" s="76"/>
      <c r="C6" s="76"/>
      <c r="D6" s="649"/>
      <c r="E6" s="650"/>
      <c r="F6" s="649"/>
      <c r="G6" s="651"/>
      <c r="H6" s="1024"/>
      <c r="I6" s="1024"/>
      <c r="J6" s="1024"/>
      <c r="K6" s="1024"/>
      <c r="L6" s="1025"/>
      <c r="M6" s="87"/>
    </row>
    <row r="7" spans="1:13" ht="14.1" customHeight="1" x14ac:dyDescent="0.25">
      <c r="B7" s="94"/>
      <c r="C7" s="1015" t="s">
        <v>144</v>
      </c>
      <c r="D7" s="152"/>
      <c r="E7" s="648"/>
      <c r="F7" s="512" t="s">
        <v>146</v>
      </c>
      <c r="G7" s="1015" t="s">
        <v>205</v>
      </c>
      <c r="H7" s="147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4.1" customHeight="1" x14ac:dyDescent="0.25">
      <c r="A8" s="158"/>
      <c r="B8" s="234" t="s">
        <v>47</v>
      </c>
      <c r="C8" s="1016"/>
      <c r="D8" s="823" t="s">
        <v>336</v>
      </c>
      <c r="E8" s="822" t="s">
        <v>1</v>
      </c>
      <c r="F8" s="513" t="s">
        <v>66</v>
      </c>
      <c r="G8" s="1016"/>
      <c r="H8" s="150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40</v>
      </c>
      <c r="C9" s="104">
        <f>'10'!D22</f>
        <v>422571</v>
      </c>
      <c r="D9" s="105">
        <f>'10'!E22</f>
        <v>116113.14782683644</v>
      </c>
      <c r="E9" s="104">
        <f>'10'!F22</f>
        <v>1238806.7103228001</v>
      </c>
      <c r="F9" s="395">
        <f>E9/$E$13</f>
        <v>0.11557105737382264</v>
      </c>
      <c r="G9" s="395">
        <f>'10'!H22</f>
        <v>-0.19669893551833825</v>
      </c>
      <c r="H9" s="159">
        <v>3.3178571428571431</v>
      </c>
      <c r="I9" s="381">
        <v>10.6</v>
      </c>
      <c r="J9" s="381">
        <v>-2.4</v>
      </c>
      <c r="K9" s="381">
        <v>0.69999999999999962</v>
      </c>
      <c r="L9" s="161">
        <v>2.6178571428571433</v>
      </c>
      <c r="M9" s="71"/>
    </row>
    <row r="10" spans="1:13" ht="14.1" customHeight="1" x14ac:dyDescent="0.2">
      <c r="A10" s="100"/>
      <c r="B10" s="84" t="s">
        <v>291</v>
      </c>
      <c r="C10" s="77">
        <f>'11'!D22</f>
        <v>2294524</v>
      </c>
      <c r="D10" s="78">
        <f>'11'!E22</f>
        <v>800854.11531118758</v>
      </c>
      <c r="E10" s="77">
        <f>'11'!F22</f>
        <v>8556018.7411199976</v>
      </c>
      <c r="F10" s="141">
        <f>E10/$E$13</f>
        <v>0.79821018451201209</v>
      </c>
      <c r="G10" s="141">
        <f>'11'!H22</f>
        <v>-0.13966135744027094</v>
      </c>
      <c r="H10" s="165">
        <v>1.8696428571428572</v>
      </c>
      <c r="I10" s="166">
        <v>7.9833333333333316</v>
      </c>
      <c r="J10" s="166">
        <v>-4.083333333333333</v>
      </c>
      <c r="K10" s="166">
        <v>-0.46666666666666673</v>
      </c>
      <c r="L10" s="167">
        <v>2.3363095238095237</v>
      </c>
      <c r="M10" s="71"/>
    </row>
    <row r="11" spans="1:13" ht="14.1" customHeight="1" x14ac:dyDescent="0.2">
      <c r="A11" s="100"/>
      <c r="B11" s="84" t="s">
        <v>41</v>
      </c>
      <c r="C11" s="77">
        <f>'12'!D22</f>
        <v>114080</v>
      </c>
      <c r="D11" s="78">
        <f>'12'!E22</f>
        <v>39184.232000000004</v>
      </c>
      <c r="E11" s="77">
        <f>'12'!F22</f>
        <v>419306.54641000007</v>
      </c>
      <c r="F11" s="141">
        <f>E11/$E$13</f>
        <v>3.9118048464350207E-2</v>
      </c>
      <c r="G11" s="141">
        <f>'12'!H22</f>
        <v>-0.15857054729181738</v>
      </c>
      <c r="H11" s="165">
        <v>1.4392857142857143</v>
      </c>
      <c r="I11" s="166">
        <v>8.4</v>
      </c>
      <c r="J11" s="166">
        <v>-5.2</v>
      </c>
      <c r="K11" s="166">
        <v>-1</v>
      </c>
      <c r="L11" s="167">
        <v>2.4392857142857141</v>
      </c>
      <c r="M11" s="71"/>
    </row>
    <row r="12" spans="1:13" ht="14.1" customHeight="1" x14ac:dyDescent="0.2">
      <c r="A12" s="100"/>
      <c r="B12" s="84" t="s">
        <v>94</v>
      </c>
      <c r="C12" s="77">
        <f>'13'!D22</f>
        <v>7606</v>
      </c>
      <c r="D12" s="78">
        <f>'13'!E22</f>
        <v>47291.513999999996</v>
      </c>
      <c r="E12" s="77">
        <f>'13'!F22</f>
        <v>504872.72939299996</v>
      </c>
      <c r="F12" s="141">
        <f>E12/$E$13</f>
        <v>4.7100709649815116E-2</v>
      </c>
      <c r="G12" s="141">
        <f>'13'!H22</f>
        <v>0.33738438386618008</v>
      </c>
      <c r="H12" s="165">
        <v>1.8321428571428571</v>
      </c>
      <c r="I12" s="166">
        <v>8.1</v>
      </c>
      <c r="J12" s="166">
        <v>-4.2</v>
      </c>
      <c r="K12" s="166">
        <v>-0.66206896551724137</v>
      </c>
      <c r="L12" s="167">
        <v>2.4942118226600982</v>
      </c>
      <c r="M12" s="71"/>
    </row>
    <row r="13" spans="1:13" ht="14.1" customHeight="1" x14ac:dyDescent="0.2">
      <c r="A13" s="158"/>
      <c r="B13" s="652" t="s">
        <v>5</v>
      </c>
      <c r="C13" s="653">
        <f>SUM(C9:C12)</f>
        <v>2838781</v>
      </c>
      <c r="D13" s="654">
        <f t="shared" ref="D13:E13" si="0">SUM(D9:D12)</f>
        <v>1003443.0091380239</v>
      </c>
      <c r="E13" s="655">
        <f t="shared" si="0"/>
        <v>10719004.727245796</v>
      </c>
      <c r="F13" s="656">
        <f>SUM(F9:F12)</f>
        <v>1</v>
      </c>
      <c r="G13" s="656">
        <f>'9'!H22</f>
        <v>-0.13297025786793923</v>
      </c>
      <c r="H13" s="657">
        <v>1.8321428571428571</v>
      </c>
      <c r="I13" s="658">
        <v>8.1</v>
      </c>
      <c r="J13" s="658">
        <v>-4.2</v>
      </c>
      <c r="K13" s="658">
        <v>-0.66206896551724137</v>
      </c>
      <c r="L13" s="659">
        <v>2.4942118226600982</v>
      </c>
      <c r="M13" s="91"/>
    </row>
    <row r="14" spans="1:13" ht="15" customHeight="1" x14ac:dyDescent="0.2">
      <c r="A14" s="100"/>
      <c r="B14" s="84"/>
      <c r="C14" s="157"/>
      <c r="D14" s="1028" t="s">
        <v>345</v>
      </c>
      <c r="E14" s="1029"/>
      <c r="F14" s="1029"/>
      <c r="G14" s="1030"/>
      <c r="H14" s="1036" t="s">
        <v>149</v>
      </c>
      <c r="I14" s="1037"/>
      <c r="J14" s="1037"/>
      <c r="K14" s="1037"/>
      <c r="L14" s="1038"/>
      <c r="M14" s="71"/>
    </row>
    <row r="15" spans="1:13" ht="15" customHeight="1" x14ac:dyDescent="0.2">
      <c r="A15" s="71"/>
      <c r="B15" s="156"/>
      <c r="C15" s="83"/>
      <c r="D15" s="1031"/>
      <c r="E15" s="1032"/>
      <c r="F15" s="1032"/>
      <c r="G15" s="1033"/>
      <c r="H15" s="1039" t="s">
        <v>346</v>
      </c>
      <c r="I15" s="1040"/>
      <c r="J15" s="1040"/>
      <c r="K15" s="1040"/>
      <c r="L15" s="1041"/>
      <c r="M15" s="71"/>
    </row>
    <row r="16" spans="1:13" ht="15" customHeight="1" x14ac:dyDescent="0.2">
      <c r="A16" s="71"/>
      <c r="B16" s="83"/>
      <c r="C16" s="83"/>
      <c r="D16" s="596"/>
      <c r="E16" s="596"/>
      <c r="F16" s="596"/>
      <c r="G16" s="596"/>
      <c r="H16" s="595"/>
      <c r="I16" s="595"/>
      <c r="J16" s="595"/>
      <c r="K16" s="595"/>
      <c r="L16" s="595"/>
      <c r="M16" s="71"/>
    </row>
    <row r="17" spans="1:13" ht="15" customHeight="1" x14ac:dyDescent="0.2">
      <c r="A17" s="71"/>
      <c r="B17" s="83"/>
      <c r="C17" s="83"/>
      <c r="D17" s="83"/>
      <c r="E17" s="284"/>
      <c r="F17" s="285"/>
      <c r="G17" s="285"/>
      <c r="H17" s="83"/>
      <c r="I17" s="84"/>
      <c r="J17" s="595"/>
      <c r="K17" s="83"/>
      <c r="L17" s="83"/>
      <c r="M17" s="71"/>
    </row>
    <row r="18" spans="1:13" ht="18" customHeight="1" x14ac:dyDescent="0.2">
      <c r="A18" s="7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71"/>
    </row>
    <row r="19" spans="1:13" ht="15" customHeight="1" x14ac:dyDescent="0.25">
      <c r="A19" s="71"/>
      <c r="B19" s="989" t="s">
        <v>168</v>
      </c>
      <c r="C19" s="989"/>
      <c r="D19" s="989"/>
      <c r="E19" s="989"/>
      <c r="F19" s="989"/>
      <c r="G19" s="989" t="s">
        <v>158</v>
      </c>
      <c r="H19" s="989"/>
      <c r="I19" s="989"/>
      <c r="J19" s="989"/>
      <c r="K19" s="989"/>
      <c r="L19" s="989"/>
      <c r="M19" s="71"/>
    </row>
    <row r="20" spans="1:13" ht="15" customHeight="1" x14ac:dyDescent="0.2">
      <c r="A20" s="71"/>
      <c r="B20" s="71"/>
      <c r="C20" s="978" t="str">
        <f>A3</f>
        <v>Únor 2019</v>
      </c>
      <c r="D20" s="978"/>
      <c r="E20" s="71"/>
      <c r="F20" s="71"/>
      <c r="G20" s="71"/>
      <c r="H20" s="978" t="str">
        <f>A3</f>
        <v>Únor 2019</v>
      </c>
      <c r="I20" s="978"/>
      <c r="J20" s="978"/>
      <c r="K20" s="71"/>
      <c r="L20" s="71"/>
      <c r="M20" s="83"/>
    </row>
    <row r="21" spans="1:13" ht="15" customHeight="1" x14ac:dyDescent="0.2">
      <c r="A21" s="7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71"/>
    </row>
    <row r="22" spans="1:13" ht="15" customHeight="1" x14ac:dyDescent="0.2">
      <c r="A22" s="7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1"/>
    </row>
    <row r="23" spans="1:13" ht="15" customHeight="1" x14ac:dyDescent="0.2">
      <c r="A23" s="71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71"/>
    </row>
    <row r="24" spans="1:13" ht="15" customHeight="1" x14ac:dyDescent="0.2">
      <c r="A24" s="71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1"/>
    </row>
    <row r="25" spans="1:13" ht="15" customHeight="1" x14ac:dyDescent="0.2">
      <c r="A25" s="71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1"/>
    </row>
    <row r="26" spans="1:13" ht="15" customHeight="1" x14ac:dyDescent="0.2">
      <c r="A26" s="71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1"/>
    </row>
    <row r="27" spans="1:13" ht="15" customHeight="1" x14ac:dyDescent="0.2">
      <c r="A27" s="71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1"/>
    </row>
    <row r="28" spans="1:13" ht="15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3" ht="15" customHeight="1" x14ac:dyDescent="0.2">
      <c r="A29" s="7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1"/>
    </row>
    <row r="30" spans="1:13" ht="15" customHeight="1" x14ac:dyDescent="0.2">
      <c r="A30" s="71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1"/>
    </row>
    <row r="31" spans="1:13" ht="15" customHeight="1" x14ac:dyDescent="0.2">
      <c r="A31" s="7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1"/>
    </row>
    <row r="32" spans="1:13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customHeight="1" x14ac:dyDescent="0.25">
      <c r="A36" s="71"/>
      <c r="B36" s="989" t="s">
        <v>204</v>
      </c>
      <c r="C36" s="989"/>
      <c r="D36" s="989"/>
      <c r="E36" s="989"/>
      <c r="F36" s="989"/>
      <c r="G36" s="1035" t="s">
        <v>208</v>
      </c>
      <c r="H36" s="1035"/>
      <c r="I36" s="1035"/>
      <c r="J36" s="1035"/>
      <c r="K36" s="1035"/>
      <c r="L36" s="1035"/>
      <c r="M36" s="71"/>
    </row>
    <row r="37" spans="1:13" ht="15" customHeight="1" x14ac:dyDescent="0.25">
      <c r="A37" s="71"/>
      <c r="B37" s="71"/>
      <c r="C37" s="978" t="str">
        <f>A3</f>
        <v>Únor 2019</v>
      </c>
      <c r="D37" s="978"/>
      <c r="E37" s="71"/>
      <c r="F37" s="397"/>
      <c r="G37" s="1035"/>
      <c r="H37" s="1035"/>
      <c r="I37" s="1035"/>
      <c r="J37" s="1035"/>
      <c r="K37" s="1035"/>
      <c r="L37" s="1035"/>
      <c r="M37" s="71"/>
    </row>
    <row r="38" spans="1:13" ht="15" customHeight="1" x14ac:dyDescent="0.2">
      <c r="A38" s="71"/>
      <c r="B38" s="71"/>
      <c r="C38" s="71"/>
      <c r="D38" s="71"/>
      <c r="E38" s="71"/>
      <c r="F38" s="289"/>
      <c r="G38" s="289"/>
      <c r="H38" s="289"/>
      <c r="I38" s="1034" t="str">
        <f>A3</f>
        <v>Únor 2019</v>
      </c>
      <c r="J38" s="1034"/>
      <c r="K38" s="289"/>
      <c r="L38" s="289"/>
      <c r="M38" s="71"/>
    </row>
    <row r="39" spans="1:13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20">
    <mergeCell ref="G19:L19"/>
    <mergeCell ref="C20:D20"/>
    <mergeCell ref="H20:J20"/>
    <mergeCell ref="C37:D37"/>
    <mergeCell ref="I38:J38"/>
    <mergeCell ref="B36:F36"/>
    <mergeCell ref="G36:L37"/>
    <mergeCell ref="B19:F19"/>
    <mergeCell ref="H6:L6"/>
    <mergeCell ref="K1:M1"/>
    <mergeCell ref="A2:M2"/>
    <mergeCell ref="B4:C4"/>
    <mergeCell ref="D5:G5"/>
    <mergeCell ref="H5:L5"/>
    <mergeCell ref="A3:C3"/>
    <mergeCell ref="C7:C8"/>
    <mergeCell ref="G7:G8"/>
    <mergeCell ref="D14:G15"/>
    <mergeCell ref="H14:L14"/>
    <mergeCell ref="H15:L15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Normal="100" zoomScaleSheetLayoutView="100" workbookViewId="0">
      <selection activeCell="O14" sqref="O14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1007" t="s">
        <v>334</v>
      </c>
      <c r="L1" s="1007"/>
      <c r="M1" s="1007"/>
    </row>
    <row r="2" spans="1:13" ht="24" customHeight="1" x14ac:dyDescent="0.25">
      <c r="A2" s="909" t="s">
        <v>157</v>
      </c>
      <c r="B2" s="909"/>
      <c r="C2" s="909"/>
      <c r="D2" s="909"/>
      <c r="E2" s="909"/>
      <c r="F2" s="909"/>
      <c r="G2" s="909"/>
      <c r="H2" s="909"/>
      <c r="I2" s="909"/>
      <c r="J2" s="909"/>
      <c r="K2" s="909"/>
      <c r="L2" s="909"/>
      <c r="M2" s="909"/>
    </row>
    <row r="3" spans="1:13" ht="17.100000000000001" customHeight="1" x14ac:dyDescent="0.2">
      <c r="A3" s="1027" t="str">
        <f>T!J22&amp;" "&amp;T!G17</f>
        <v>Březen 2019</v>
      </c>
      <c r="B3" s="1027"/>
      <c r="C3" s="1027"/>
      <c r="D3" s="101"/>
      <c r="E3" s="69"/>
      <c r="F3" s="67"/>
      <c r="G3" s="67"/>
      <c r="H3" s="67"/>
      <c r="I3" s="67"/>
    </row>
    <row r="4" spans="1:13" ht="18.75" customHeight="1" x14ac:dyDescent="0.2">
      <c r="B4" s="1008"/>
      <c r="C4" s="1008"/>
      <c r="D4" s="645"/>
      <c r="E4" s="645"/>
      <c r="F4" s="71"/>
      <c r="G4" s="646"/>
      <c r="H4" s="647"/>
      <c r="I4" s="71"/>
      <c r="J4" s="645"/>
      <c r="K4" s="645"/>
      <c r="L4" s="645"/>
      <c r="M4" s="71"/>
    </row>
    <row r="5" spans="1:13" ht="24.95" customHeight="1" x14ac:dyDescent="0.2">
      <c r="D5" s="1026" t="s">
        <v>39</v>
      </c>
      <c r="E5" s="1024"/>
      <c r="F5" s="1024"/>
      <c r="G5" s="1025"/>
      <c r="H5" s="1026" t="s">
        <v>143</v>
      </c>
      <c r="I5" s="1024"/>
      <c r="J5" s="1024"/>
      <c r="K5" s="1024"/>
      <c r="L5" s="1025"/>
      <c r="M5" s="71"/>
    </row>
    <row r="6" spans="1:13" ht="24.95" customHeight="1" x14ac:dyDescent="0.25">
      <c r="B6" s="76"/>
      <c r="C6" s="76"/>
      <c r="D6" s="649"/>
      <c r="E6" s="650"/>
      <c r="F6" s="649"/>
      <c r="G6" s="651"/>
      <c r="H6" s="1024"/>
      <c r="I6" s="1024"/>
      <c r="J6" s="1024"/>
      <c r="K6" s="1024"/>
      <c r="L6" s="1025"/>
      <c r="M6" s="87"/>
    </row>
    <row r="7" spans="1:13" ht="14.1" customHeight="1" x14ac:dyDescent="0.25">
      <c r="B7" s="94"/>
      <c r="C7" s="1015" t="s">
        <v>144</v>
      </c>
      <c r="D7" s="152"/>
      <c r="E7" s="648"/>
      <c r="F7" s="591" t="s">
        <v>146</v>
      </c>
      <c r="G7" s="1015" t="s">
        <v>205</v>
      </c>
      <c r="H7" s="147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4.1" customHeight="1" x14ac:dyDescent="0.25">
      <c r="A8" s="158"/>
      <c r="B8" s="234" t="s">
        <v>47</v>
      </c>
      <c r="C8" s="1016"/>
      <c r="D8" s="823" t="s">
        <v>336</v>
      </c>
      <c r="E8" s="822" t="s">
        <v>1</v>
      </c>
      <c r="F8" s="592" t="s">
        <v>66</v>
      </c>
      <c r="G8" s="1016"/>
      <c r="H8" s="150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40</v>
      </c>
      <c r="C9" s="104">
        <f>'10'!D29</f>
        <v>422171</v>
      </c>
      <c r="D9" s="105">
        <f>'10'!E29</f>
        <v>96717.76400000001</v>
      </c>
      <c r="E9" s="104">
        <f>'10'!F29</f>
        <v>1030776.94716</v>
      </c>
      <c r="F9" s="395">
        <f>E9/$E$13</f>
        <v>0.11441594794938739</v>
      </c>
      <c r="G9" s="395">
        <f>'10'!H29</f>
        <v>-0.29160986968354924</v>
      </c>
      <c r="H9" s="159">
        <v>7.5290322580645146</v>
      </c>
      <c r="I9" s="381">
        <v>12.7</v>
      </c>
      <c r="J9" s="381">
        <v>3.3</v>
      </c>
      <c r="K9" s="381">
        <v>4.599999999999997</v>
      </c>
      <c r="L9" s="161">
        <v>2.9290322580645176</v>
      </c>
      <c r="M9" s="71"/>
    </row>
    <row r="10" spans="1:13" ht="14.1" customHeight="1" x14ac:dyDescent="0.2">
      <c r="A10" s="100"/>
      <c r="B10" s="84" t="s">
        <v>291</v>
      </c>
      <c r="C10" s="77">
        <f>'11'!D29</f>
        <v>2293393</v>
      </c>
      <c r="D10" s="78">
        <f>'11'!E29</f>
        <v>692264.83553045313</v>
      </c>
      <c r="E10" s="77">
        <f>'11'!F29</f>
        <v>7388245.0052899998</v>
      </c>
      <c r="F10" s="141">
        <f>E10/$E$13</f>
        <v>0.82009309413801545</v>
      </c>
      <c r="G10" s="141">
        <f>'11'!H29</f>
        <v>-0.22720548131336246</v>
      </c>
      <c r="H10" s="165">
        <v>5.8311827956989255</v>
      </c>
      <c r="I10" s="166">
        <v>10.183333333333332</v>
      </c>
      <c r="J10" s="166">
        <v>1.8333333333333333</v>
      </c>
      <c r="K10" s="166">
        <v>3.383333333333336</v>
      </c>
      <c r="L10" s="167">
        <v>2.4478494623655895</v>
      </c>
      <c r="M10" s="71"/>
    </row>
    <row r="11" spans="1:13" ht="14.1" customHeight="1" x14ac:dyDescent="0.2">
      <c r="A11" s="100"/>
      <c r="B11" s="84" t="s">
        <v>41</v>
      </c>
      <c r="C11" s="77">
        <f>'12'!D29</f>
        <v>114080</v>
      </c>
      <c r="D11" s="78">
        <f>'12'!E29</f>
        <v>33657.051990000007</v>
      </c>
      <c r="E11" s="77">
        <f>'12'!F29</f>
        <v>359488.48474000004</v>
      </c>
      <c r="F11" s="141">
        <f>E11/$E$13</f>
        <v>3.9903119556312205E-2</v>
      </c>
      <c r="G11" s="141">
        <f>'12'!H29</f>
        <v>-0.23884365044566583</v>
      </c>
      <c r="H11" s="165">
        <v>5.4935483870967738</v>
      </c>
      <c r="I11" s="166">
        <v>9.1999999999999993</v>
      </c>
      <c r="J11" s="166">
        <v>1</v>
      </c>
      <c r="K11" s="166">
        <v>2.9000000000000008</v>
      </c>
      <c r="L11" s="167">
        <v>2.593548387096773</v>
      </c>
      <c r="M11" s="71"/>
    </row>
    <row r="12" spans="1:13" ht="14.1" customHeight="1" x14ac:dyDescent="0.2">
      <c r="A12" s="100"/>
      <c r="B12" s="84" t="s">
        <v>94</v>
      </c>
      <c r="C12" s="77">
        <f>'13'!D29</f>
        <v>7626</v>
      </c>
      <c r="D12" s="78">
        <f>'13'!E29</f>
        <v>21605.579000000005</v>
      </c>
      <c r="E12" s="77">
        <f>'13'!F29</f>
        <v>230521.656972</v>
      </c>
      <c r="F12" s="141">
        <f>E12/$E$13</f>
        <v>2.5587838356284889E-2</v>
      </c>
      <c r="G12" s="141">
        <f>'13'!H29</f>
        <v>5.1492093239566397E-2</v>
      </c>
      <c r="H12" s="165">
        <v>5.8225806451612891</v>
      </c>
      <c r="I12" s="166">
        <v>10</v>
      </c>
      <c r="J12" s="166">
        <v>1.8</v>
      </c>
      <c r="K12" s="166">
        <v>3.3032258064516129</v>
      </c>
      <c r="L12" s="167">
        <v>2.5193548387096762</v>
      </c>
      <c r="M12" s="71"/>
    </row>
    <row r="13" spans="1:13" ht="14.1" customHeight="1" x14ac:dyDescent="0.2">
      <c r="A13" s="158"/>
      <c r="B13" s="652" t="s">
        <v>5</v>
      </c>
      <c r="C13" s="653">
        <f>SUM(C9:C12)</f>
        <v>2837270</v>
      </c>
      <c r="D13" s="654">
        <f t="shared" ref="D13:E13" si="0">SUM(D9:D12)</f>
        <v>844245.23052045319</v>
      </c>
      <c r="E13" s="655">
        <f t="shared" si="0"/>
        <v>9009032.0941620003</v>
      </c>
      <c r="F13" s="656">
        <f>SUM(F9:F12)</f>
        <v>0.99999999999999989</v>
      </c>
      <c r="G13" s="656">
        <f>'9'!H29</f>
        <v>-0.23046985301672146</v>
      </c>
      <c r="H13" s="657">
        <v>5.8225806451612891</v>
      </c>
      <c r="I13" s="658">
        <v>10</v>
      </c>
      <c r="J13" s="658">
        <v>1.8</v>
      </c>
      <c r="K13" s="658">
        <v>3.3032258064516129</v>
      </c>
      <c r="L13" s="659">
        <v>2.5193548387096762</v>
      </c>
      <c r="M13" s="91"/>
    </row>
    <row r="14" spans="1:13" ht="15" customHeight="1" x14ac:dyDescent="0.2">
      <c r="A14" s="100"/>
      <c r="B14" s="84"/>
      <c r="C14" s="157"/>
      <c r="D14" s="1028" t="s">
        <v>345</v>
      </c>
      <c r="E14" s="1029"/>
      <c r="F14" s="1029"/>
      <c r="G14" s="1030"/>
      <c r="H14" s="1036" t="s">
        <v>149</v>
      </c>
      <c r="I14" s="1037"/>
      <c r="J14" s="1037"/>
      <c r="K14" s="1037"/>
      <c r="L14" s="1038"/>
      <c r="M14" s="71"/>
    </row>
    <row r="15" spans="1:13" ht="15" customHeight="1" x14ac:dyDescent="0.2">
      <c r="A15" s="71"/>
      <c r="B15" s="156"/>
      <c r="C15" s="83"/>
      <c r="D15" s="1031"/>
      <c r="E15" s="1032"/>
      <c r="F15" s="1032"/>
      <c r="G15" s="1033"/>
      <c r="H15" s="1039" t="s">
        <v>346</v>
      </c>
      <c r="I15" s="1040"/>
      <c r="J15" s="1040"/>
      <c r="K15" s="1040"/>
      <c r="L15" s="1041"/>
      <c r="M15" s="71"/>
    </row>
    <row r="16" spans="1:13" ht="15" customHeight="1" x14ac:dyDescent="0.2">
      <c r="A16" s="71"/>
      <c r="B16" s="83"/>
      <c r="C16" s="83"/>
      <c r="D16" s="596"/>
      <c r="E16" s="596"/>
      <c r="F16" s="596"/>
      <c r="G16" s="596"/>
      <c r="H16" s="595"/>
      <c r="I16" s="595"/>
      <c r="J16" s="595"/>
      <c r="K16" s="595"/>
      <c r="L16" s="595"/>
      <c r="M16" s="71"/>
    </row>
    <row r="17" spans="1:13" ht="15" customHeight="1" x14ac:dyDescent="0.2">
      <c r="A17" s="71"/>
      <c r="B17" s="83"/>
      <c r="C17" s="83"/>
      <c r="D17" s="83"/>
      <c r="E17" s="284"/>
      <c r="F17" s="285"/>
      <c r="G17" s="285"/>
      <c r="H17" s="83"/>
      <c r="I17" s="84"/>
      <c r="J17" s="595"/>
      <c r="K17" s="83"/>
      <c r="L17" s="83"/>
      <c r="M17" s="71"/>
    </row>
    <row r="18" spans="1:13" ht="18" customHeight="1" x14ac:dyDescent="0.2">
      <c r="A18" s="7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71"/>
    </row>
    <row r="19" spans="1:13" ht="15" customHeight="1" x14ac:dyDescent="0.25">
      <c r="A19" s="71"/>
      <c r="B19" s="989" t="s">
        <v>168</v>
      </c>
      <c r="C19" s="989"/>
      <c r="D19" s="989"/>
      <c r="E19" s="989"/>
      <c r="F19" s="989"/>
      <c r="G19" s="989" t="s">
        <v>158</v>
      </c>
      <c r="H19" s="989"/>
      <c r="I19" s="989"/>
      <c r="J19" s="989"/>
      <c r="K19" s="989"/>
      <c r="L19" s="989"/>
      <c r="M19" s="71"/>
    </row>
    <row r="20" spans="1:13" ht="15" customHeight="1" x14ac:dyDescent="0.2">
      <c r="A20" s="71"/>
      <c r="B20" s="71"/>
      <c r="C20" s="978" t="str">
        <f>A3</f>
        <v>Březen 2019</v>
      </c>
      <c r="D20" s="978"/>
      <c r="E20" s="71"/>
      <c r="F20" s="71"/>
      <c r="G20" s="71"/>
      <c r="H20" s="71"/>
      <c r="I20" s="978" t="str">
        <f>A3</f>
        <v>Březen 2019</v>
      </c>
      <c r="J20" s="978"/>
      <c r="K20" s="71"/>
      <c r="L20" s="71"/>
      <c r="M20" s="83"/>
    </row>
    <row r="21" spans="1:13" ht="15" customHeight="1" x14ac:dyDescent="0.2">
      <c r="A21" s="7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71"/>
    </row>
    <row r="22" spans="1:13" ht="15" customHeight="1" x14ac:dyDescent="0.2">
      <c r="A22" s="7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1"/>
    </row>
    <row r="23" spans="1:13" ht="15" customHeight="1" x14ac:dyDescent="0.2">
      <c r="A23" s="71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71"/>
    </row>
    <row r="24" spans="1:13" ht="15" customHeight="1" x14ac:dyDescent="0.2">
      <c r="A24" s="71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1"/>
    </row>
    <row r="25" spans="1:13" ht="15" customHeight="1" x14ac:dyDescent="0.2">
      <c r="A25" s="71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1"/>
    </row>
    <row r="26" spans="1:13" ht="15" customHeight="1" x14ac:dyDescent="0.2">
      <c r="A26" s="71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1"/>
    </row>
    <row r="27" spans="1:13" ht="15" customHeight="1" x14ac:dyDescent="0.2">
      <c r="A27" s="71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1"/>
    </row>
    <row r="28" spans="1:13" ht="15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3" ht="15" customHeight="1" x14ac:dyDescent="0.2">
      <c r="A29" s="7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1"/>
    </row>
    <row r="30" spans="1:13" ht="15" customHeight="1" x14ac:dyDescent="0.2">
      <c r="A30" s="71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1"/>
    </row>
    <row r="31" spans="1:13" ht="15" customHeight="1" x14ac:dyDescent="0.2">
      <c r="A31" s="7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1"/>
    </row>
    <row r="32" spans="1:13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customHeight="1" x14ac:dyDescent="0.25">
      <c r="A36" s="71"/>
      <c r="B36" s="989" t="s">
        <v>204</v>
      </c>
      <c r="C36" s="989"/>
      <c r="D36" s="989"/>
      <c r="E36" s="989"/>
      <c r="F36" s="989"/>
      <c r="G36" s="1035" t="s">
        <v>208</v>
      </c>
      <c r="H36" s="1035"/>
      <c r="I36" s="1035"/>
      <c r="J36" s="1035"/>
      <c r="K36" s="1035"/>
      <c r="L36" s="1035"/>
      <c r="M36" s="71"/>
    </row>
    <row r="37" spans="1:13" ht="15" customHeight="1" x14ac:dyDescent="0.25">
      <c r="A37" s="71"/>
      <c r="B37" s="71"/>
      <c r="C37" s="978" t="str">
        <f>A3</f>
        <v>Březen 2019</v>
      </c>
      <c r="D37" s="978"/>
      <c r="E37" s="71"/>
      <c r="F37" s="397"/>
      <c r="G37" s="1035"/>
      <c r="H37" s="1035"/>
      <c r="I37" s="1035"/>
      <c r="J37" s="1035"/>
      <c r="K37" s="1035"/>
      <c r="L37" s="1035"/>
      <c r="M37" s="71"/>
    </row>
    <row r="38" spans="1:13" ht="15" customHeight="1" x14ac:dyDescent="0.2">
      <c r="A38" s="71"/>
      <c r="B38" s="71"/>
      <c r="C38" s="71"/>
      <c r="D38" s="71"/>
      <c r="E38" s="71"/>
      <c r="F38" s="289"/>
      <c r="G38" s="289"/>
      <c r="H38" s="289"/>
      <c r="I38" s="1034" t="str">
        <f>A3</f>
        <v>Březen 2019</v>
      </c>
      <c r="J38" s="1034"/>
      <c r="K38" s="289"/>
      <c r="L38" s="289"/>
      <c r="M38" s="71"/>
    </row>
    <row r="39" spans="1:13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20">
    <mergeCell ref="H6:L6"/>
    <mergeCell ref="A3:C3"/>
    <mergeCell ref="K1:M1"/>
    <mergeCell ref="A2:M2"/>
    <mergeCell ref="B4:C4"/>
    <mergeCell ref="D5:G5"/>
    <mergeCell ref="H5:L5"/>
    <mergeCell ref="I38:J38"/>
    <mergeCell ref="B36:F36"/>
    <mergeCell ref="G36:L37"/>
    <mergeCell ref="C7:C8"/>
    <mergeCell ref="G7:G8"/>
    <mergeCell ref="D14:G15"/>
    <mergeCell ref="H14:L14"/>
    <mergeCell ref="H15:L15"/>
    <mergeCell ref="B19:F19"/>
    <mergeCell ref="G19:L19"/>
    <mergeCell ref="C20:D20"/>
    <mergeCell ref="I20:J20"/>
    <mergeCell ref="C37:D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Normal="100" zoomScaleSheetLayoutView="100" workbookViewId="0">
      <selection activeCell="O22" sqref="O22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1007" t="s">
        <v>335</v>
      </c>
      <c r="L1" s="1007"/>
      <c r="M1" s="1007"/>
    </row>
    <row r="2" spans="1:13" ht="24" customHeight="1" x14ac:dyDescent="0.25">
      <c r="A2" s="909" t="s">
        <v>157</v>
      </c>
      <c r="B2" s="909"/>
      <c r="C2" s="909"/>
      <c r="D2" s="909"/>
      <c r="E2" s="909"/>
      <c r="F2" s="909"/>
      <c r="G2" s="909"/>
      <c r="H2" s="909"/>
      <c r="I2" s="909"/>
      <c r="J2" s="909"/>
      <c r="K2" s="909"/>
      <c r="L2" s="909"/>
      <c r="M2" s="909"/>
    </row>
    <row r="3" spans="1:13" ht="17.100000000000001" customHeight="1" x14ac:dyDescent="0.2">
      <c r="A3" s="1022" t="str">
        <f>T!E17&amp;" "&amp;T!G17</f>
        <v>I. čtvrtletí 2019</v>
      </c>
      <c r="B3" s="1022"/>
      <c r="C3" s="1022"/>
      <c r="D3" s="101"/>
      <c r="E3" s="69"/>
      <c r="F3" s="67"/>
      <c r="G3" s="67"/>
      <c r="H3" s="67"/>
      <c r="I3" s="67"/>
    </row>
    <row r="4" spans="1:13" ht="18.75" customHeight="1" x14ac:dyDescent="0.25">
      <c r="B4" s="1008"/>
      <c r="C4" s="1008"/>
      <c r="D4" s="645"/>
      <c r="E4" s="645"/>
      <c r="F4" s="1043"/>
      <c r="G4" s="1043"/>
      <c r="H4" s="667"/>
      <c r="I4" s="71"/>
      <c r="J4" s="645"/>
      <c r="K4" s="645"/>
      <c r="L4" s="645"/>
      <c r="M4" s="71"/>
    </row>
    <row r="5" spans="1:13" ht="24.95" customHeight="1" x14ac:dyDescent="0.2">
      <c r="D5" s="1026" t="s">
        <v>39</v>
      </c>
      <c r="E5" s="1024"/>
      <c r="F5" s="1024"/>
      <c r="G5" s="1025"/>
      <c r="H5" s="1026" t="s">
        <v>143</v>
      </c>
      <c r="I5" s="1024"/>
      <c r="J5" s="1024"/>
      <c r="K5" s="1024"/>
      <c r="L5" s="1025"/>
      <c r="M5" s="71"/>
    </row>
    <row r="6" spans="1:13" ht="24.95" customHeight="1" x14ac:dyDescent="0.25">
      <c r="B6" s="76"/>
      <c r="C6" s="76"/>
      <c r="D6" s="649"/>
      <c r="E6" s="650"/>
      <c r="F6" s="649"/>
      <c r="G6" s="651"/>
      <c r="H6" s="1024"/>
      <c r="I6" s="1024"/>
      <c r="J6" s="1024"/>
      <c r="K6" s="1024"/>
      <c r="L6" s="1025"/>
      <c r="M6" s="87"/>
    </row>
    <row r="7" spans="1:13" ht="14.1" customHeight="1" x14ac:dyDescent="0.25">
      <c r="B7" s="94"/>
      <c r="C7" s="1015" t="s">
        <v>144</v>
      </c>
      <c r="D7" s="152"/>
      <c r="E7" s="648"/>
      <c r="F7" s="591" t="s">
        <v>146</v>
      </c>
      <c r="G7" s="1015" t="s">
        <v>205</v>
      </c>
      <c r="H7" s="147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4.1" customHeight="1" x14ac:dyDescent="0.25">
      <c r="A8" s="158"/>
      <c r="B8" s="234" t="s">
        <v>47</v>
      </c>
      <c r="C8" s="1016"/>
      <c r="D8" s="823" t="s">
        <v>336</v>
      </c>
      <c r="E8" s="822" t="s">
        <v>1</v>
      </c>
      <c r="F8" s="592" t="s">
        <v>66</v>
      </c>
      <c r="G8" s="1016"/>
      <c r="H8" s="150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40</v>
      </c>
      <c r="C9" s="104">
        <f>'10'!D36</f>
        <v>422171</v>
      </c>
      <c r="D9" s="105">
        <f>'10'!E36</f>
        <v>366925.43498109776</v>
      </c>
      <c r="E9" s="104">
        <f>'10'!F36</f>
        <v>3916438.3660728</v>
      </c>
      <c r="F9" s="395">
        <f>E9/$E$13</f>
        <v>0.11707228776949205</v>
      </c>
      <c r="G9" s="395">
        <f>'10'!H36</f>
        <v>-0.10535215627644845</v>
      </c>
      <c r="H9" s="159">
        <f>AVERAGE('14'!H9,'15'!H9,'16'!H9)</f>
        <v>3.7253072196620578</v>
      </c>
      <c r="I9" s="381">
        <f>MAX('14'!I9,'15'!I9,'16'!I9)</f>
        <v>12.7</v>
      </c>
      <c r="J9" s="381">
        <f>MIN('14'!J9,'15'!J9,'16'!J9)</f>
        <v>-5.4</v>
      </c>
      <c r="K9" s="381">
        <f>AVERAGE('14'!K9,'15'!K9,'16'!K9)</f>
        <v>1.5666666666666655</v>
      </c>
      <c r="L9" s="161">
        <f>H9-K9</f>
        <v>2.1586405529953923</v>
      </c>
      <c r="M9" s="71"/>
    </row>
    <row r="10" spans="1:13" ht="14.1" customHeight="1" x14ac:dyDescent="0.2">
      <c r="A10" s="100"/>
      <c r="B10" s="84" t="s">
        <v>291</v>
      </c>
      <c r="C10" s="77">
        <f>'11'!D36</f>
        <v>2293393</v>
      </c>
      <c r="D10" s="78">
        <f>'11'!E36</f>
        <v>2506618.4329093308</v>
      </c>
      <c r="E10" s="77">
        <f>'11'!F36</f>
        <v>26780004.868180003</v>
      </c>
      <c r="F10" s="141">
        <f>E10/$E$13</f>
        <v>0.80052234794640176</v>
      </c>
      <c r="G10" s="141">
        <f>'11'!H36</f>
        <v>-7.7358511321332868E-2</v>
      </c>
      <c r="H10" s="165">
        <f>AVERAGE('14'!H10,'15'!H10,'16'!H10)</f>
        <v>2.0676587301587301</v>
      </c>
      <c r="I10" s="382">
        <f>MAX('14'!I10,'15'!I10,'16'!I10)</f>
        <v>10.183333333333332</v>
      </c>
      <c r="J10" s="382">
        <f>MIN('14'!J10,'15'!J10,'16'!J10)</f>
        <v>-7.6999999999999993</v>
      </c>
      <c r="K10" s="382">
        <f>AVERAGE('14'!K10,'15'!K10,'16'!K10)</f>
        <v>0.42777777777777876</v>
      </c>
      <c r="L10" s="167">
        <f t="shared" ref="L10:L13" si="0">H10-K10</f>
        <v>1.6398809523809514</v>
      </c>
      <c r="M10" s="71"/>
    </row>
    <row r="11" spans="1:13" ht="14.1" customHeight="1" x14ac:dyDescent="0.2">
      <c r="A11" s="100"/>
      <c r="B11" s="84" t="s">
        <v>41</v>
      </c>
      <c r="C11" s="77">
        <f>'12'!D36</f>
        <v>114080</v>
      </c>
      <c r="D11" s="78">
        <f>'12'!E36</f>
        <v>122504.97598</v>
      </c>
      <c r="E11" s="77">
        <f>'12'!F36</f>
        <v>1310355.0271980001</v>
      </c>
      <c r="F11" s="141">
        <f>E11/$E$13</f>
        <v>3.9169839146007711E-2</v>
      </c>
      <c r="G11" s="141">
        <f>'12'!H36</f>
        <v>-8.2148762208002629E-2</v>
      </c>
      <c r="H11" s="165">
        <f>AVERAGE('14'!H11,'15'!H11,'16'!H11)</f>
        <v>1.8259984639016895</v>
      </c>
      <c r="I11" s="382">
        <f>MAX('14'!I11,'15'!I11,'16'!I11)</f>
        <v>9.1999999999999993</v>
      </c>
      <c r="J11" s="382">
        <f>MIN('14'!J11,'15'!J11,'16'!J11)</f>
        <v>-7.2</v>
      </c>
      <c r="K11" s="382">
        <f>AVERAGE('14'!K11,'15'!K11,'16'!K11)</f>
        <v>-6.6666666666666582E-2</v>
      </c>
      <c r="L11" s="167">
        <f t="shared" si="0"/>
        <v>1.8926651305683562</v>
      </c>
      <c r="M11" s="71"/>
    </row>
    <row r="12" spans="1:13" ht="14.1" customHeight="1" x14ac:dyDescent="0.2">
      <c r="A12" s="100"/>
      <c r="B12" s="84" t="s">
        <v>94</v>
      </c>
      <c r="C12" s="77">
        <f>'13'!D36</f>
        <v>7626</v>
      </c>
      <c r="D12" s="78">
        <f>'13'!E36</f>
        <v>135458.12200000003</v>
      </c>
      <c r="E12" s="77">
        <f>'13'!F36</f>
        <v>1446365.0848060001</v>
      </c>
      <c r="F12" s="141">
        <f>E12/$E$13</f>
        <v>4.323552513809846E-2</v>
      </c>
      <c r="G12" s="141">
        <f>'13'!H36</f>
        <v>0.74690773313100989</v>
      </c>
      <c r="H12" s="165">
        <f>AVERAGE('14'!H12,'15'!H12,'16'!H12)</f>
        <v>2.0451228878648231</v>
      </c>
      <c r="I12" s="382">
        <f>MAX('14'!I12,'15'!I12,'16'!I12)</f>
        <v>10</v>
      </c>
      <c r="J12" s="382">
        <f>MIN('14'!J12,'15'!J12,'16'!J12)</f>
        <v>-7.6</v>
      </c>
      <c r="K12" s="382">
        <f>AVERAGE('14'!K12,'15'!K12,'16'!K12)</f>
        <v>0.22662217278457542</v>
      </c>
      <c r="L12" s="167">
        <f t="shared" si="0"/>
        <v>1.8185007150802477</v>
      </c>
      <c r="M12" s="71"/>
    </row>
    <row r="13" spans="1:13" ht="14.1" customHeight="1" x14ac:dyDescent="0.2">
      <c r="A13" s="158"/>
      <c r="B13" s="652" t="s">
        <v>5</v>
      </c>
      <c r="C13" s="653">
        <f>SUM(C9:C12)</f>
        <v>2837270</v>
      </c>
      <c r="D13" s="654">
        <f t="shared" ref="D13:E13" si="1">SUM(D9:D12)</f>
        <v>3131506.9658704288</v>
      </c>
      <c r="E13" s="655">
        <f t="shared" si="1"/>
        <v>33453163.346256804</v>
      </c>
      <c r="F13" s="656">
        <f>SUM(F9:F12)</f>
        <v>1</v>
      </c>
      <c r="G13" s="656">
        <f>'9'!H36</f>
        <v>-6.1841565265733971E-2</v>
      </c>
      <c r="H13" s="671">
        <f>AVERAGE('14'!H13,'15'!H13,'16'!H13)</f>
        <v>2.0451228878648231</v>
      </c>
      <c r="I13" s="672">
        <f>MAX('14'!I13,'15'!I13,'16'!I13)</f>
        <v>10</v>
      </c>
      <c r="J13" s="672">
        <f>MIN('14'!J13,'15'!J13,'16'!J13)</f>
        <v>-7.6</v>
      </c>
      <c r="K13" s="672">
        <f>AVERAGE('14'!K13,'15'!K13,'16'!K13)</f>
        <v>0.22662217278457542</v>
      </c>
      <c r="L13" s="673">
        <f t="shared" si="0"/>
        <v>1.8185007150802477</v>
      </c>
      <c r="M13" s="91"/>
    </row>
    <row r="14" spans="1:13" ht="15" customHeight="1" x14ac:dyDescent="0.2">
      <c r="A14" s="100"/>
      <c r="B14" s="84"/>
      <c r="C14" s="157"/>
      <c r="D14" s="1028" t="s">
        <v>345</v>
      </c>
      <c r="E14" s="1029"/>
      <c r="F14" s="1029"/>
      <c r="G14" s="1030"/>
      <c r="H14" s="1036" t="s">
        <v>149</v>
      </c>
      <c r="I14" s="1037"/>
      <c r="J14" s="1037"/>
      <c r="K14" s="1037"/>
      <c r="L14" s="1038"/>
      <c r="M14" s="71"/>
    </row>
    <row r="15" spans="1:13" ht="15" customHeight="1" x14ac:dyDescent="0.2">
      <c r="A15" s="71"/>
      <c r="B15" s="156"/>
      <c r="C15" s="83"/>
      <c r="D15" s="1031"/>
      <c r="E15" s="1032"/>
      <c r="F15" s="1032"/>
      <c r="G15" s="1033"/>
      <c r="H15" s="1039" t="s">
        <v>346</v>
      </c>
      <c r="I15" s="1040"/>
      <c r="J15" s="1040"/>
      <c r="K15" s="1040"/>
      <c r="L15" s="1041"/>
      <c r="M15" s="71"/>
    </row>
    <row r="16" spans="1:13" ht="15" customHeight="1" x14ac:dyDescent="0.2">
      <c r="A16" s="71"/>
      <c r="B16" s="83"/>
      <c r="C16" s="83"/>
      <c r="D16" s="596"/>
      <c r="E16" s="596"/>
      <c r="F16" s="596"/>
      <c r="G16" s="596"/>
      <c r="H16" s="595"/>
      <c r="I16" s="595"/>
      <c r="J16" s="595"/>
      <c r="K16" s="595"/>
      <c r="L16" s="595"/>
      <c r="M16" s="71"/>
    </row>
    <row r="17" spans="1:13" ht="15" customHeight="1" x14ac:dyDescent="0.2">
      <c r="A17" s="71"/>
      <c r="B17" s="83"/>
      <c r="C17" s="83"/>
      <c r="D17" s="83"/>
      <c r="E17" s="284"/>
      <c r="F17" s="285"/>
      <c r="G17" s="285"/>
      <c r="H17" s="83"/>
      <c r="I17" s="84"/>
      <c r="J17" s="595"/>
      <c r="K17" s="83"/>
      <c r="L17" s="83"/>
      <c r="M17" s="71"/>
    </row>
    <row r="18" spans="1:13" ht="18" customHeight="1" x14ac:dyDescent="0.2">
      <c r="A18" s="7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71"/>
    </row>
    <row r="19" spans="1:13" ht="15" customHeight="1" x14ac:dyDescent="0.25">
      <c r="A19" s="71"/>
      <c r="B19" s="989" t="s">
        <v>168</v>
      </c>
      <c r="C19" s="989"/>
      <c r="D19" s="989"/>
      <c r="E19" s="989"/>
      <c r="F19" s="989"/>
      <c r="G19" s="989" t="s">
        <v>158</v>
      </c>
      <c r="H19" s="989"/>
      <c r="I19" s="989"/>
      <c r="J19" s="989"/>
      <c r="K19" s="989"/>
      <c r="L19" s="989"/>
      <c r="M19" s="71"/>
    </row>
    <row r="20" spans="1:13" ht="15" customHeight="1" x14ac:dyDescent="0.2">
      <c r="A20" s="71"/>
      <c r="B20" s="71"/>
      <c r="C20" s="1044" t="str">
        <f>A3</f>
        <v>I. čtvrtletí 2019</v>
      </c>
      <c r="D20" s="1044"/>
      <c r="E20" s="71"/>
      <c r="F20" s="71"/>
      <c r="G20" s="71"/>
      <c r="H20" s="71"/>
      <c r="I20" s="1044" t="str">
        <f>A3</f>
        <v>I. čtvrtletí 2019</v>
      </c>
      <c r="J20" s="1044"/>
      <c r="K20" s="71"/>
      <c r="L20" s="71"/>
      <c r="M20" s="83"/>
    </row>
    <row r="21" spans="1:13" ht="15" customHeight="1" x14ac:dyDescent="0.2">
      <c r="A21" s="7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71"/>
    </row>
    <row r="22" spans="1:13" ht="15" customHeight="1" x14ac:dyDescent="0.2">
      <c r="A22" s="7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1"/>
    </row>
    <row r="23" spans="1:13" ht="15" customHeight="1" x14ac:dyDescent="0.2">
      <c r="A23" s="71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71"/>
    </row>
    <row r="24" spans="1:13" ht="15" customHeight="1" x14ac:dyDescent="0.2">
      <c r="A24" s="71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1"/>
    </row>
    <row r="25" spans="1:13" ht="15" customHeight="1" x14ac:dyDescent="0.2">
      <c r="A25" s="71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1"/>
    </row>
    <row r="26" spans="1:13" ht="15" customHeight="1" x14ac:dyDescent="0.2">
      <c r="A26" s="71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1"/>
    </row>
    <row r="27" spans="1:13" ht="15" customHeight="1" x14ac:dyDescent="0.2">
      <c r="A27" s="71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1"/>
    </row>
    <row r="28" spans="1:13" ht="15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3" ht="15" customHeight="1" x14ac:dyDescent="0.2">
      <c r="A29" s="7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1"/>
    </row>
    <row r="30" spans="1:13" ht="15" customHeight="1" x14ac:dyDescent="0.2">
      <c r="A30" s="71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1"/>
    </row>
    <row r="31" spans="1:13" ht="15" customHeight="1" x14ac:dyDescent="0.2">
      <c r="A31" s="7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1"/>
    </row>
    <row r="32" spans="1:13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customHeight="1" x14ac:dyDescent="0.25">
      <c r="A36" s="71"/>
      <c r="B36" s="989" t="s">
        <v>204</v>
      </c>
      <c r="C36" s="989"/>
      <c r="D36" s="989"/>
      <c r="E36" s="989"/>
      <c r="F36" s="989"/>
      <c r="G36" s="1035" t="s">
        <v>208</v>
      </c>
      <c r="H36" s="1035"/>
      <c r="I36" s="1035"/>
      <c r="J36" s="1035"/>
      <c r="K36" s="1035"/>
      <c r="L36" s="1035"/>
      <c r="M36" s="71"/>
    </row>
    <row r="37" spans="1:13" ht="15" customHeight="1" x14ac:dyDescent="0.25">
      <c r="A37" s="71"/>
      <c r="B37" s="71"/>
      <c r="C37" s="1044" t="str">
        <f>A3</f>
        <v>I. čtvrtletí 2019</v>
      </c>
      <c r="D37" s="1044"/>
      <c r="E37" s="71"/>
      <c r="F37" s="397"/>
      <c r="G37" s="1035"/>
      <c r="H37" s="1035"/>
      <c r="I37" s="1035"/>
      <c r="J37" s="1035"/>
      <c r="K37" s="1035"/>
      <c r="L37" s="1035"/>
      <c r="M37" s="71"/>
    </row>
    <row r="38" spans="1:13" ht="15" customHeight="1" x14ac:dyDescent="0.2">
      <c r="A38" s="71"/>
      <c r="B38" s="71"/>
      <c r="C38" s="71"/>
      <c r="D38" s="71"/>
      <c r="E38" s="71"/>
      <c r="F38" s="289"/>
      <c r="G38" s="289"/>
      <c r="H38" s="289"/>
      <c r="I38" s="1042" t="str">
        <f>A3</f>
        <v>I. čtvrtletí 2019</v>
      </c>
      <c r="J38" s="1042"/>
      <c r="K38" s="289"/>
      <c r="L38" s="289"/>
      <c r="M38" s="71"/>
    </row>
    <row r="39" spans="1:13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21">
    <mergeCell ref="K1:M1"/>
    <mergeCell ref="A2:M2"/>
    <mergeCell ref="B4:C4"/>
    <mergeCell ref="D5:G5"/>
    <mergeCell ref="H5:L5"/>
    <mergeCell ref="A3:C3"/>
    <mergeCell ref="I38:J38"/>
    <mergeCell ref="B36:F36"/>
    <mergeCell ref="G36:L37"/>
    <mergeCell ref="F4:G4"/>
    <mergeCell ref="C7:C8"/>
    <mergeCell ref="G7:G8"/>
    <mergeCell ref="D14:G15"/>
    <mergeCell ref="H14:L14"/>
    <mergeCell ref="H15:L15"/>
    <mergeCell ref="B19:F19"/>
    <mergeCell ref="G19:L19"/>
    <mergeCell ref="H6:L6"/>
    <mergeCell ref="C20:D20"/>
    <mergeCell ref="I20:J20"/>
    <mergeCell ref="C37:D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view="pageBreakPreview" topLeftCell="A4" zoomScaleNormal="100" zoomScaleSheetLayoutView="100" workbookViewId="0">
      <selection activeCell="B10" sqref="B10"/>
    </sheetView>
  </sheetViews>
  <sheetFormatPr defaultRowHeight="12.75" x14ac:dyDescent="0.25"/>
  <cols>
    <col min="1" max="1" width="10.7109375" style="187" customWidth="1"/>
    <col min="2" max="11" width="8.85546875" style="187" customWidth="1"/>
    <col min="12" max="12" width="1.7109375" style="187" customWidth="1"/>
    <col min="13" max="13" width="9.28515625" style="187" bestFit="1" customWidth="1"/>
    <col min="14" max="14" width="11.42578125" style="187" bestFit="1" customWidth="1"/>
    <col min="15" max="253" width="9.140625" style="187"/>
    <col min="254" max="266" width="10.7109375" style="187" customWidth="1"/>
    <col min="267" max="509" width="9.140625" style="187"/>
    <col min="510" max="522" width="10.7109375" style="187" customWidth="1"/>
    <col min="523" max="765" width="9.140625" style="187"/>
    <col min="766" max="778" width="10.7109375" style="187" customWidth="1"/>
    <col min="779" max="1021" width="9.140625" style="187"/>
    <col min="1022" max="1034" width="10.7109375" style="187" customWidth="1"/>
    <col min="1035" max="1277" width="9.140625" style="187"/>
    <col min="1278" max="1290" width="10.7109375" style="187" customWidth="1"/>
    <col min="1291" max="1533" width="9.140625" style="187"/>
    <col min="1534" max="1546" width="10.7109375" style="187" customWidth="1"/>
    <col min="1547" max="1789" width="9.140625" style="187"/>
    <col min="1790" max="1802" width="10.7109375" style="187" customWidth="1"/>
    <col min="1803" max="2045" width="9.140625" style="187"/>
    <col min="2046" max="2058" width="10.7109375" style="187" customWidth="1"/>
    <col min="2059" max="2301" width="9.140625" style="187"/>
    <col min="2302" max="2314" width="10.7109375" style="187" customWidth="1"/>
    <col min="2315" max="2557" width="9.140625" style="187"/>
    <col min="2558" max="2570" width="10.7109375" style="187" customWidth="1"/>
    <col min="2571" max="2813" width="9.140625" style="187"/>
    <col min="2814" max="2826" width="10.7109375" style="187" customWidth="1"/>
    <col min="2827" max="3069" width="9.140625" style="187"/>
    <col min="3070" max="3082" width="10.7109375" style="187" customWidth="1"/>
    <col min="3083" max="3325" width="9.140625" style="187"/>
    <col min="3326" max="3338" width="10.7109375" style="187" customWidth="1"/>
    <col min="3339" max="3581" width="9.140625" style="187"/>
    <col min="3582" max="3594" width="10.7109375" style="187" customWidth="1"/>
    <col min="3595" max="3837" width="9.140625" style="187"/>
    <col min="3838" max="3850" width="10.7109375" style="187" customWidth="1"/>
    <col min="3851" max="4093" width="9.140625" style="187"/>
    <col min="4094" max="4106" width="10.7109375" style="187" customWidth="1"/>
    <col min="4107" max="4349" width="9.140625" style="187"/>
    <col min="4350" max="4362" width="10.7109375" style="187" customWidth="1"/>
    <col min="4363" max="4605" width="9.140625" style="187"/>
    <col min="4606" max="4618" width="10.7109375" style="187" customWidth="1"/>
    <col min="4619" max="4861" width="9.140625" style="187"/>
    <col min="4862" max="4874" width="10.7109375" style="187" customWidth="1"/>
    <col min="4875" max="5117" width="9.140625" style="187"/>
    <col min="5118" max="5130" width="10.7109375" style="187" customWidth="1"/>
    <col min="5131" max="5373" width="9.140625" style="187"/>
    <col min="5374" max="5386" width="10.7109375" style="187" customWidth="1"/>
    <col min="5387" max="5629" width="9.140625" style="187"/>
    <col min="5630" max="5642" width="10.7109375" style="187" customWidth="1"/>
    <col min="5643" max="5885" width="9.140625" style="187"/>
    <col min="5886" max="5898" width="10.7109375" style="187" customWidth="1"/>
    <col min="5899" max="6141" width="9.140625" style="187"/>
    <col min="6142" max="6154" width="10.7109375" style="187" customWidth="1"/>
    <col min="6155" max="6397" width="9.140625" style="187"/>
    <col min="6398" max="6410" width="10.7109375" style="187" customWidth="1"/>
    <col min="6411" max="6653" width="9.140625" style="187"/>
    <col min="6654" max="6666" width="10.7109375" style="187" customWidth="1"/>
    <col min="6667" max="6909" width="9.140625" style="187"/>
    <col min="6910" max="6922" width="10.7109375" style="187" customWidth="1"/>
    <col min="6923" max="7165" width="9.140625" style="187"/>
    <col min="7166" max="7178" width="10.7109375" style="187" customWidth="1"/>
    <col min="7179" max="7421" width="9.140625" style="187"/>
    <col min="7422" max="7434" width="10.7109375" style="187" customWidth="1"/>
    <col min="7435" max="7677" width="9.140625" style="187"/>
    <col min="7678" max="7690" width="10.7109375" style="187" customWidth="1"/>
    <col min="7691" max="7933" width="9.140625" style="187"/>
    <col min="7934" max="7946" width="10.7109375" style="187" customWidth="1"/>
    <col min="7947" max="8189" width="9.140625" style="187"/>
    <col min="8190" max="8202" width="10.7109375" style="187" customWidth="1"/>
    <col min="8203" max="8445" width="9.140625" style="187"/>
    <col min="8446" max="8458" width="10.7109375" style="187" customWidth="1"/>
    <col min="8459" max="8701" width="9.140625" style="187"/>
    <col min="8702" max="8714" width="10.7109375" style="187" customWidth="1"/>
    <col min="8715" max="8957" width="9.140625" style="187"/>
    <col min="8958" max="8970" width="10.7109375" style="187" customWidth="1"/>
    <col min="8971" max="9213" width="9.140625" style="187"/>
    <col min="9214" max="9226" width="10.7109375" style="187" customWidth="1"/>
    <col min="9227" max="9469" width="9.140625" style="187"/>
    <col min="9470" max="9482" width="10.7109375" style="187" customWidth="1"/>
    <col min="9483" max="9725" width="9.140625" style="187"/>
    <col min="9726" max="9738" width="10.7109375" style="187" customWidth="1"/>
    <col min="9739" max="9981" width="9.140625" style="187"/>
    <col min="9982" max="9994" width="10.7109375" style="187" customWidth="1"/>
    <col min="9995" max="10237" width="9.140625" style="187"/>
    <col min="10238" max="10250" width="10.7109375" style="187" customWidth="1"/>
    <col min="10251" max="10493" width="9.140625" style="187"/>
    <col min="10494" max="10506" width="10.7109375" style="187" customWidth="1"/>
    <col min="10507" max="10749" width="9.140625" style="187"/>
    <col min="10750" max="10762" width="10.7109375" style="187" customWidth="1"/>
    <col min="10763" max="11005" width="9.140625" style="187"/>
    <col min="11006" max="11018" width="10.7109375" style="187" customWidth="1"/>
    <col min="11019" max="11261" width="9.140625" style="187"/>
    <col min="11262" max="11274" width="10.7109375" style="187" customWidth="1"/>
    <col min="11275" max="11517" width="9.140625" style="187"/>
    <col min="11518" max="11530" width="10.7109375" style="187" customWidth="1"/>
    <col min="11531" max="11773" width="9.140625" style="187"/>
    <col min="11774" max="11786" width="10.7109375" style="187" customWidth="1"/>
    <col min="11787" max="12029" width="9.140625" style="187"/>
    <col min="12030" max="12042" width="10.7109375" style="187" customWidth="1"/>
    <col min="12043" max="12285" width="9.140625" style="187"/>
    <col min="12286" max="12298" width="10.7109375" style="187" customWidth="1"/>
    <col min="12299" max="12541" width="9.140625" style="187"/>
    <col min="12542" max="12554" width="10.7109375" style="187" customWidth="1"/>
    <col min="12555" max="12797" width="9.140625" style="187"/>
    <col min="12798" max="12810" width="10.7109375" style="187" customWidth="1"/>
    <col min="12811" max="13053" width="9.140625" style="187"/>
    <col min="13054" max="13066" width="10.7109375" style="187" customWidth="1"/>
    <col min="13067" max="13309" width="9.140625" style="187"/>
    <col min="13310" max="13322" width="10.7109375" style="187" customWidth="1"/>
    <col min="13323" max="13565" width="9.140625" style="187"/>
    <col min="13566" max="13578" width="10.7109375" style="187" customWidth="1"/>
    <col min="13579" max="13821" width="9.140625" style="187"/>
    <col min="13822" max="13834" width="10.7109375" style="187" customWidth="1"/>
    <col min="13835" max="14077" width="9.140625" style="187"/>
    <col min="14078" max="14090" width="10.7109375" style="187" customWidth="1"/>
    <col min="14091" max="14333" width="9.140625" style="187"/>
    <col min="14334" max="14346" width="10.7109375" style="187" customWidth="1"/>
    <col min="14347" max="14589" width="9.140625" style="187"/>
    <col min="14590" max="14602" width="10.7109375" style="187" customWidth="1"/>
    <col min="14603" max="14845" width="9.140625" style="187"/>
    <col min="14846" max="14858" width="10.7109375" style="187" customWidth="1"/>
    <col min="14859" max="15101" width="9.140625" style="187"/>
    <col min="15102" max="15114" width="10.7109375" style="187" customWidth="1"/>
    <col min="15115" max="15357" width="9.140625" style="187"/>
    <col min="15358" max="15370" width="10.7109375" style="187" customWidth="1"/>
    <col min="15371" max="15613" width="9.140625" style="187"/>
    <col min="15614" max="15626" width="10.7109375" style="187" customWidth="1"/>
    <col min="15627" max="15869" width="9.140625" style="187"/>
    <col min="15870" max="15882" width="10.7109375" style="187" customWidth="1"/>
    <col min="15883" max="16125" width="9.140625" style="187"/>
    <col min="16126" max="16138" width="10.7109375" style="187" customWidth="1"/>
    <col min="16139" max="16384" width="9.140625" style="187"/>
  </cols>
  <sheetData>
    <row r="1" spans="1:16" x14ac:dyDescent="0.25">
      <c r="K1" s="1007" t="s">
        <v>233</v>
      </c>
      <c r="L1" s="1007"/>
    </row>
    <row r="2" spans="1:16" ht="20.100000000000001" customHeight="1" x14ac:dyDescent="0.25">
      <c r="A2" s="938" t="s">
        <v>159</v>
      </c>
      <c r="B2" s="938"/>
      <c r="C2" s="938"/>
      <c r="D2" s="938"/>
      <c r="E2" s="938"/>
      <c r="F2" s="938"/>
      <c r="G2" s="938"/>
      <c r="H2" s="938"/>
      <c r="I2" s="938"/>
      <c r="J2" s="938"/>
      <c r="K2" s="938"/>
      <c r="L2" s="938"/>
    </row>
    <row r="3" spans="1:16" ht="20.100000000000001" customHeight="1" x14ac:dyDescent="0.25">
      <c r="A3" s="1045">
        <f>T!G17</f>
        <v>2019</v>
      </c>
      <c r="B3" s="1046"/>
      <c r="C3" s="1046"/>
      <c r="D3" s="1046"/>
      <c r="E3" s="1046"/>
      <c r="F3" s="1046"/>
      <c r="G3" s="1046"/>
      <c r="H3" s="1046"/>
      <c r="I3" s="1046"/>
      <c r="J3" s="211"/>
      <c r="K3" s="212"/>
    </row>
    <row r="4" spans="1:16" ht="17.25" customHeight="1" x14ac:dyDescent="0.25">
      <c r="A4" s="233"/>
      <c r="B4" s="936"/>
      <c r="C4" s="937"/>
      <c r="D4" s="937"/>
      <c r="E4" s="937"/>
      <c r="F4" s="937"/>
      <c r="G4" s="937"/>
      <c r="H4" s="937"/>
      <c r="I4" s="937"/>
      <c r="J4" s="937"/>
      <c r="K4" s="937"/>
    </row>
    <row r="5" spans="1:16" ht="50.25" customHeight="1" x14ac:dyDescent="0.25">
      <c r="A5" s="233"/>
      <c r="B5" s="1047" t="s">
        <v>338</v>
      </c>
      <c r="C5" s="1048"/>
      <c r="D5" s="1048"/>
      <c r="E5" s="1048"/>
      <c r="F5" s="1049"/>
      <c r="G5" s="1050" t="s">
        <v>283</v>
      </c>
      <c r="H5" s="1051"/>
      <c r="I5" s="1051"/>
      <c r="J5" s="1051"/>
      <c r="K5" s="1052"/>
      <c r="L5" s="208"/>
    </row>
    <row r="6" spans="1:16" ht="67.5" customHeight="1" x14ac:dyDescent="0.25">
      <c r="A6" s="189" t="s">
        <v>140</v>
      </c>
      <c r="B6" s="257" t="s">
        <v>271</v>
      </c>
      <c r="C6" s="258" t="s">
        <v>297</v>
      </c>
      <c r="D6" s="258" t="s">
        <v>272</v>
      </c>
      <c r="E6" s="258" t="s">
        <v>273</v>
      </c>
      <c r="F6" s="287" t="s">
        <v>263</v>
      </c>
      <c r="G6" s="258" t="s">
        <v>271</v>
      </c>
      <c r="H6" s="258" t="s">
        <v>297</v>
      </c>
      <c r="I6" s="258" t="s">
        <v>272</v>
      </c>
      <c r="J6" s="258" t="s">
        <v>273</v>
      </c>
      <c r="K6" s="288" t="s">
        <v>263</v>
      </c>
      <c r="L6" s="223"/>
    </row>
    <row r="7" spans="1:16" ht="15" customHeight="1" x14ac:dyDescent="0.25">
      <c r="A7" s="190" t="s">
        <v>25</v>
      </c>
      <c r="B7" s="241">
        <v>154094.52315426135</v>
      </c>
      <c r="C7" s="245">
        <v>1013499.4820676899</v>
      </c>
      <c r="D7" s="243">
        <v>49663.691989999999</v>
      </c>
      <c r="E7" s="243">
        <v>66561.02900000001</v>
      </c>
      <c r="F7" s="254">
        <v>1283818.7262119513</v>
      </c>
      <c r="G7" s="243">
        <v>1646854.7085899999</v>
      </c>
      <c r="H7" s="243">
        <v>10835741.121770002</v>
      </c>
      <c r="I7" s="243">
        <v>531559.99604799994</v>
      </c>
      <c r="J7" s="243">
        <v>710970.69844099996</v>
      </c>
      <c r="K7" s="254">
        <v>13725126.524849003</v>
      </c>
      <c r="L7" s="238"/>
      <c r="M7" s="195"/>
      <c r="N7" s="196"/>
      <c r="O7" s="196"/>
      <c r="P7" s="196"/>
    </row>
    <row r="8" spans="1:16" ht="15" customHeight="1" x14ac:dyDescent="0.25">
      <c r="A8" s="190" t="s">
        <v>26</v>
      </c>
      <c r="B8" s="241">
        <v>116113.14782683644</v>
      </c>
      <c r="C8" s="243">
        <v>800854.11531118758</v>
      </c>
      <c r="D8" s="243">
        <v>39184.232000000004</v>
      </c>
      <c r="E8" s="243">
        <v>47291.51400000001</v>
      </c>
      <c r="F8" s="254">
        <v>1003443.0091380239</v>
      </c>
      <c r="G8" s="243">
        <v>1238806.7103228001</v>
      </c>
      <c r="H8" s="243">
        <v>8556018.7411199976</v>
      </c>
      <c r="I8" s="243">
        <v>419306.54641000007</v>
      </c>
      <c r="J8" s="243">
        <v>504872.72939299996</v>
      </c>
      <c r="K8" s="254">
        <v>10719004.727245796</v>
      </c>
      <c r="L8" s="239"/>
      <c r="M8" s="197"/>
      <c r="N8" s="196"/>
      <c r="O8" s="196"/>
      <c r="P8" s="196"/>
    </row>
    <row r="9" spans="1:16" ht="15" customHeight="1" x14ac:dyDescent="0.25">
      <c r="A9" s="190" t="s">
        <v>27</v>
      </c>
      <c r="B9" s="246">
        <v>96717.76400000001</v>
      </c>
      <c r="C9" s="248">
        <v>692264.83553045313</v>
      </c>
      <c r="D9" s="248">
        <v>33657.051990000007</v>
      </c>
      <c r="E9" s="248">
        <v>21605.579000000002</v>
      </c>
      <c r="F9" s="255">
        <v>844245.23052045319</v>
      </c>
      <c r="G9" s="248">
        <v>1030776.94716</v>
      </c>
      <c r="H9" s="248">
        <v>7388245.0052899998</v>
      </c>
      <c r="I9" s="248">
        <v>359488.48474000004</v>
      </c>
      <c r="J9" s="248">
        <v>230521.656972</v>
      </c>
      <c r="K9" s="255">
        <v>9009032.0941620003</v>
      </c>
      <c r="L9" s="240"/>
      <c r="M9" s="203"/>
      <c r="N9" s="196"/>
      <c r="O9" s="196"/>
      <c r="P9" s="196"/>
    </row>
    <row r="10" spans="1:16" ht="15" customHeight="1" x14ac:dyDescent="0.25">
      <c r="A10" s="231" t="s">
        <v>28</v>
      </c>
      <c r="B10" s="241"/>
      <c r="C10" s="243"/>
      <c r="D10" s="243"/>
      <c r="E10" s="243"/>
      <c r="F10" s="254"/>
      <c r="G10" s="243"/>
      <c r="H10" s="243"/>
      <c r="I10" s="243"/>
      <c r="J10" s="243"/>
      <c r="K10" s="254"/>
      <c r="L10" s="239"/>
      <c r="M10" s="197"/>
      <c r="N10" s="196"/>
      <c r="O10" s="196"/>
      <c r="P10" s="196"/>
    </row>
    <row r="11" spans="1:16" ht="15" customHeight="1" x14ac:dyDescent="0.25">
      <c r="A11" s="231" t="s">
        <v>29</v>
      </c>
      <c r="B11" s="241"/>
      <c r="C11" s="243"/>
      <c r="D11" s="243"/>
      <c r="E11" s="243"/>
      <c r="F11" s="254"/>
      <c r="G11" s="243"/>
      <c r="H11" s="243"/>
      <c r="I11" s="243"/>
      <c r="J11" s="243"/>
      <c r="K11" s="254"/>
      <c r="L11" s="239"/>
      <c r="M11" s="197"/>
      <c r="N11" s="196"/>
      <c r="O11" s="196"/>
      <c r="P11" s="196"/>
    </row>
    <row r="12" spans="1:16" ht="15" customHeight="1" x14ac:dyDescent="0.25">
      <c r="A12" s="231" t="s">
        <v>30</v>
      </c>
      <c r="B12" s="246"/>
      <c r="C12" s="248"/>
      <c r="D12" s="248"/>
      <c r="E12" s="248"/>
      <c r="F12" s="255"/>
      <c r="G12" s="248"/>
      <c r="H12" s="248"/>
      <c r="I12" s="248"/>
      <c r="J12" s="248"/>
      <c r="K12" s="255"/>
      <c r="L12" s="239"/>
      <c r="M12" s="197"/>
      <c r="N12" s="196"/>
      <c r="O12" s="196"/>
      <c r="P12" s="196"/>
    </row>
    <row r="13" spans="1:16" ht="15" customHeight="1" x14ac:dyDescent="0.25">
      <c r="A13" s="231" t="s">
        <v>31</v>
      </c>
      <c r="B13" s="241"/>
      <c r="C13" s="243"/>
      <c r="D13" s="243"/>
      <c r="E13" s="243"/>
      <c r="F13" s="254"/>
      <c r="G13" s="243"/>
      <c r="H13" s="243"/>
      <c r="I13" s="243"/>
      <c r="J13" s="243"/>
      <c r="K13" s="254"/>
      <c r="L13" s="239"/>
      <c r="M13" s="197"/>
      <c r="N13" s="196"/>
      <c r="O13" s="196"/>
      <c r="P13" s="196"/>
    </row>
    <row r="14" spans="1:16" ht="15" customHeight="1" x14ac:dyDescent="0.25">
      <c r="A14" s="231" t="s">
        <v>32</v>
      </c>
      <c r="B14" s="241"/>
      <c r="C14" s="243"/>
      <c r="D14" s="243"/>
      <c r="E14" s="243"/>
      <c r="F14" s="254"/>
      <c r="G14" s="243"/>
      <c r="H14" s="243"/>
      <c r="I14" s="243"/>
      <c r="J14" s="243"/>
      <c r="K14" s="254"/>
      <c r="L14" s="239"/>
      <c r="M14" s="197"/>
      <c r="N14" s="196"/>
      <c r="O14" s="196"/>
      <c r="P14" s="196"/>
    </row>
    <row r="15" spans="1:16" ht="15" customHeight="1" x14ac:dyDescent="0.25">
      <c r="A15" s="231" t="s">
        <v>33</v>
      </c>
      <c r="B15" s="246"/>
      <c r="C15" s="248"/>
      <c r="D15" s="248"/>
      <c r="E15" s="248"/>
      <c r="F15" s="255"/>
      <c r="G15" s="248"/>
      <c r="H15" s="248"/>
      <c r="I15" s="248"/>
      <c r="J15" s="248"/>
      <c r="K15" s="255"/>
      <c r="L15" s="239"/>
      <c r="M15" s="197"/>
      <c r="N15" s="196"/>
      <c r="O15" s="196"/>
      <c r="P15" s="196"/>
    </row>
    <row r="16" spans="1:16" ht="15" customHeight="1" x14ac:dyDescent="0.25">
      <c r="A16" s="190" t="s">
        <v>34</v>
      </c>
      <c r="B16" s="241"/>
      <c r="C16" s="243"/>
      <c r="D16" s="243"/>
      <c r="E16" s="243"/>
      <c r="F16" s="254"/>
      <c r="G16" s="243"/>
      <c r="H16" s="243"/>
      <c r="I16" s="243"/>
      <c r="J16" s="243"/>
      <c r="K16" s="254"/>
      <c r="L16" s="239"/>
      <c r="M16" s="197"/>
      <c r="N16" s="196"/>
      <c r="O16" s="196"/>
      <c r="P16" s="196"/>
    </row>
    <row r="17" spans="1:16" ht="15" customHeight="1" x14ac:dyDescent="0.25">
      <c r="A17" s="190" t="s">
        <v>35</v>
      </c>
      <c r="B17" s="241"/>
      <c r="C17" s="243"/>
      <c r="D17" s="243"/>
      <c r="E17" s="243"/>
      <c r="F17" s="254"/>
      <c r="G17" s="243"/>
      <c r="H17" s="243"/>
      <c r="I17" s="243"/>
      <c r="J17" s="243"/>
      <c r="K17" s="254"/>
      <c r="L17" s="239"/>
      <c r="M17" s="197"/>
      <c r="N17" s="196"/>
      <c r="O17" s="196"/>
      <c r="P17" s="196"/>
    </row>
    <row r="18" spans="1:16" ht="15" customHeight="1" x14ac:dyDescent="0.25">
      <c r="A18" s="198" t="s">
        <v>36</v>
      </c>
      <c r="B18" s="246"/>
      <c r="C18" s="248"/>
      <c r="D18" s="248"/>
      <c r="E18" s="248"/>
      <c r="F18" s="255"/>
      <c r="G18" s="248"/>
      <c r="H18" s="248"/>
      <c r="I18" s="248"/>
      <c r="J18" s="248"/>
      <c r="K18" s="255"/>
      <c r="L18" s="230"/>
      <c r="M18" s="197"/>
      <c r="N18" s="196"/>
      <c r="O18" s="196"/>
      <c r="P18" s="196"/>
    </row>
    <row r="19" spans="1:16" ht="15" customHeight="1" x14ac:dyDescent="0.25">
      <c r="A19" s="190" t="s">
        <v>129</v>
      </c>
      <c r="B19" s="622">
        <f>SUM(B7:B9)</f>
        <v>366925.43498109782</v>
      </c>
      <c r="C19" s="623">
        <f>SUM(C7:C9)</f>
        <v>2506618.4329093304</v>
      </c>
      <c r="D19" s="623">
        <f t="shared" ref="D19:J19" si="0">SUM(D7:D9)</f>
        <v>122504.97598000002</v>
      </c>
      <c r="E19" s="623">
        <f t="shared" si="0"/>
        <v>135458.12200000003</v>
      </c>
      <c r="F19" s="677">
        <f t="shared" si="0"/>
        <v>3131506.9658704288</v>
      </c>
      <c r="G19" s="794">
        <f t="shared" si="0"/>
        <v>3916438.3660728</v>
      </c>
      <c r="H19" s="794">
        <f t="shared" si="0"/>
        <v>26780004.868179999</v>
      </c>
      <c r="I19" s="794">
        <f t="shared" si="0"/>
        <v>1310355.0271980001</v>
      </c>
      <c r="J19" s="794">
        <f t="shared" si="0"/>
        <v>1446365.0848059999</v>
      </c>
      <c r="K19" s="795">
        <f>SUM(K7:K9)</f>
        <v>33453163.3462568</v>
      </c>
      <c r="L19" s="208"/>
    </row>
    <row r="20" spans="1:16" ht="15" customHeight="1" x14ac:dyDescent="0.25">
      <c r="A20" s="190" t="s">
        <v>152</v>
      </c>
      <c r="B20" s="580">
        <f>SUM(B10:B12)</f>
        <v>0</v>
      </c>
      <c r="C20" s="581">
        <f>SUM(C10:C12)</f>
        <v>0</v>
      </c>
      <c r="D20" s="581">
        <f t="shared" ref="D20:J20" si="1">SUM(D10:D12)</f>
        <v>0</v>
      </c>
      <c r="E20" s="581">
        <f t="shared" si="1"/>
        <v>0</v>
      </c>
      <c r="F20" s="678">
        <f t="shared" si="1"/>
        <v>0</v>
      </c>
      <c r="G20" s="797">
        <f t="shared" si="1"/>
        <v>0</v>
      </c>
      <c r="H20" s="797">
        <f t="shared" si="1"/>
        <v>0</v>
      </c>
      <c r="I20" s="797">
        <f t="shared" si="1"/>
        <v>0</v>
      </c>
      <c r="J20" s="797">
        <f t="shared" si="1"/>
        <v>0</v>
      </c>
      <c r="K20" s="798">
        <f>SUM(K10:K12)</f>
        <v>0</v>
      </c>
      <c r="L20" s="208"/>
    </row>
    <row r="21" spans="1:16" ht="15" customHeight="1" x14ac:dyDescent="0.25">
      <c r="A21" s="190" t="s">
        <v>186</v>
      </c>
      <c r="B21" s="580">
        <f>SUM(B13:B15)</f>
        <v>0</v>
      </c>
      <c r="C21" s="581">
        <f>SUM(C13:C15)</f>
        <v>0</v>
      </c>
      <c r="D21" s="581">
        <f t="shared" ref="D21:J21" si="2">SUM(D13:D15)</f>
        <v>0</v>
      </c>
      <c r="E21" s="581">
        <f t="shared" si="2"/>
        <v>0</v>
      </c>
      <c r="F21" s="678">
        <f t="shared" si="2"/>
        <v>0</v>
      </c>
      <c r="G21" s="797">
        <f t="shared" si="2"/>
        <v>0</v>
      </c>
      <c r="H21" s="797">
        <f t="shared" si="2"/>
        <v>0</v>
      </c>
      <c r="I21" s="797">
        <f t="shared" si="2"/>
        <v>0</v>
      </c>
      <c r="J21" s="797">
        <f t="shared" si="2"/>
        <v>0</v>
      </c>
      <c r="K21" s="798">
        <f>SUM(K13:K15)</f>
        <v>0</v>
      </c>
      <c r="L21" s="208"/>
    </row>
    <row r="22" spans="1:16" ht="15" customHeight="1" x14ac:dyDescent="0.25">
      <c r="A22" s="232" t="s">
        <v>153</v>
      </c>
      <c r="B22" s="583">
        <f>SUM(B16:B18)</f>
        <v>0</v>
      </c>
      <c r="C22" s="584">
        <f>SUM(C16:C18)</f>
        <v>0</v>
      </c>
      <c r="D22" s="584">
        <f t="shared" ref="D22:J22" si="3">SUM(D16:D18)</f>
        <v>0</v>
      </c>
      <c r="E22" s="584">
        <f t="shared" si="3"/>
        <v>0</v>
      </c>
      <c r="F22" s="679">
        <f t="shared" si="3"/>
        <v>0</v>
      </c>
      <c r="G22" s="800">
        <f t="shared" si="3"/>
        <v>0</v>
      </c>
      <c r="H22" s="800">
        <f t="shared" si="3"/>
        <v>0</v>
      </c>
      <c r="I22" s="800">
        <f t="shared" si="3"/>
        <v>0</v>
      </c>
      <c r="J22" s="800">
        <f t="shared" si="3"/>
        <v>0</v>
      </c>
      <c r="K22" s="801">
        <f>SUM(K16:K18)</f>
        <v>0</v>
      </c>
      <c r="L22" s="223"/>
    </row>
    <row r="23" spans="1:16" ht="15" customHeight="1" x14ac:dyDescent="0.25">
      <c r="A23" s="190" t="s">
        <v>154</v>
      </c>
      <c r="B23" s="476">
        <f>SUM(B7:B12)</f>
        <v>366925.43498109782</v>
      </c>
      <c r="C23" s="477">
        <f>SUM(C7:C12)</f>
        <v>2506618.4329093304</v>
      </c>
      <c r="D23" s="477">
        <f t="shared" ref="D23:J23" si="4">SUM(D7:D12)</f>
        <v>122504.97598000002</v>
      </c>
      <c r="E23" s="477">
        <f t="shared" si="4"/>
        <v>135458.12200000003</v>
      </c>
      <c r="F23" s="479">
        <f t="shared" si="4"/>
        <v>3131506.9658704288</v>
      </c>
      <c r="G23" s="477">
        <f t="shared" si="4"/>
        <v>3916438.3660728</v>
      </c>
      <c r="H23" s="477">
        <f t="shared" si="4"/>
        <v>26780004.868179999</v>
      </c>
      <c r="I23" s="477">
        <f t="shared" si="4"/>
        <v>1310355.0271980001</v>
      </c>
      <c r="J23" s="477">
        <f t="shared" si="4"/>
        <v>1446365.0848059999</v>
      </c>
      <c r="K23" s="478">
        <f>SUM(K7:K12)</f>
        <v>33453163.3462568</v>
      </c>
      <c r="L23" s="208"/>
    </row>
    <row r="24" spans="1:16" ht="15" customHeight="1" x14ac:dyDescent="0.25">
      <c r="A24" s="190" t="s">
        <v>155</v>
      </c>
      <c r="B24" s="476">
        <f>SUM(B13:B18)</f>
        <v>0</v>
      </c>
      <c r="C24" s="477">
        <f>SUM(C13:C18)</f>
        <v>0</v>
      </c>
      <c r="D24" s="477">
        <f t="shared" ref="D24:J24" si="5">SUM(D13:D18)</f>
        <v>0</v>
      </c>
      <c r="E24" s="477">
        <f t="shared" si="5"/>
        <v>0</v>
      </c>
      <c r="F24" s="479">
        <f t="shared" si="5"/>
        <v>0</v>
      </c>
      <c r="G24" s="477">
        <f t="shared" si="5"/>
        <v>0</v>
      </c>
      <c r="H24" s="477">
        <f t="shared" si="5"/>
        <v>0</v>
      </c>
      <c r="I24" s="477">
        <f t="shared" si="5"/>
        <v>0</v>
      </c>
      <c r="J24" s="477">
        <f t="shared" si="5"/>
        <v>0</v>
      </c>
      <c r="K24" s="478">
        <f>SUM(K13:K18)</f>
        <v>0</v>
      </c>
      <c r="L24" s="208"/>
    </row>
    <row r="25" spans="1:16" ht="15" customHeight="1" x14ac:dyDescent="0.25">
      <c r="A25" s="229" t="s">
        <v>142</v>
      </c>
      <c r="B25" s="586">
        <f>SUM(B7:B18)</f>
        <v>366925.43498109782</v>
      </c>
      <c r="C25" s="587">
        <f>SUM(C7:C18)</f>
        <v>2506618.4329093304</v>
      </c>
      <c r="D25" s="587">
        <f t="shared" ref="D25:J25" si="6">SUM(D7:D18)</f>
        <v>122504.97598000002</v>
      </c>
      <c r="E25" s="587">
        <f t="shared" si="6"/>
        <v>135458.12200000003</v>
      </c>
      <c r="F25" s="680">
        <f t="shared" si="6"/>
        <v>3131506.9658704288</v>
      </c>
      <c r="G25" s="803">
        <f t="shared" si="6"/>
        <v>3916438.3660728</v>
      </c>
      <c r="H25" s="803">
        <f t="shared" si="6"/>
        <v>26780004.868179999</v>
      </c>
      <c r="I25" s="803">
        <f t="shared" si="6"/>
        <v>1310355.0271980001</v>
      </c>
      <c r="J25" s="803">
        <f t="shared" si="6"/>
        <v>1446365.0848059999</v>
      </c>
      <c r="K25" s="804">
        <f>SUM(K7:K18)</f>
        <v>33453163.3462568</v>
      </c>
      <c r="L25" s="224"/>
    </row>
    <row r="26" spans="1:16" ht="9.75" customHeight="1" x14ac:dyDescent="0.25">
      <c r="B26" s="208"/>
      <c r="L26" s="208"/>
    </row>
    <row r="28" spans="1:16" ht="12" customHeight="1" x14ac:dyDescent="0.25">
      <c r="A28" s="209"/>
      <c r="B28" s="209"/>
      <c r="C28" s="209"/>
      <c r="H28" s="209"/>
      <c r="I28" s="209"/>
      <c r="J28" s="209"/>
      <c r="K28" s="209"/>
    </row>
    <row r="29" spans="1:16" ht="12" customHeight="1" x14ac:dyDescent="0.25">
      <c r="E29" s="210"/>
      <c r="F29" s="210"/>
      <c r="G29" s="210"/>
      <c r="H29" s="210"/>
    </row>
    <row r="30" spans="1:16" ht="12" customHeight="1" x14ac:dyDescent="0.25">
      <c r="E30" s="210"/>
      <c r="F30" s="210"/>
      <c r="G30" s="210"/>
    </row>
    <row r="31" spans="1:16" ht="12" customHeight="1" x14ac:dyDescent="0.25">
      <c r="E31" s="210"/>
      <c r="F31" s="210"/>
      <c r="G31" s="210"/>
    </row>
    <row r="32" spans="1:16" ht="12" customHeight="1" x14ac:dyDescent="0.25">
      <c r="E32" s="210"/>
      <c r="F32" s="210"/>
      <c r="G32" s="210"/>
    </row>
    <row r="33" spans="4:8" ht="12" customHeight="1" x14ac:dyDescent="0.25">
      <c r="E33" s="210" t="str">
        <f>B6</f>
        <v xml:space="preserve"> PP Distribuce</v>
      </c>
      <c r="F33" s="210" t="str">
        <f t="shared" ref="F33:H33" si="7">C6</f>
        <v xml:space="preserve"> GasNet</v>
      </c>
      <c r="G33" s="210" t="str">
        <f t="shared" si="7"/>
        <v xml:space="preserve"> E.ON Distribuce</v>
      </c>
      <c r="H33" s="210" t="str">
        <f t="shared" si="7"/>
        <v xml:space="preserve"> Ostatní společnosti</v>
      </c>
    </row>
    <row r="34" spans="4:8" ht="12" customHeight="1" x14ac:dyDescent="0.25">
      <c r="D34" s="187" t="str">
        <f>A19</f>
        <v>I. čtvrtletí</v>
      </c>
      <c r="E34" s="187">
        <f t="shared" ref="E34:H37" si="8">B19</f>
        <v>366925.43498109782</v>
      </c>
      <c r="F34" s="187">
        <f t="shared" si="8"/>
        <v>2506618.4329093304</v>
      </c>
      <c r="G34" s="187">
        <f t="shared" si="8"/>
        <v>122504.97598000002</v>
      </c>
      <c r="H34" s="187">
        <f t="shared" si="8"/>
        <v>135458.12200000003</v>
      </c>
    </row>
    <row r="35" spans="4:8" ht="12" customHeight="1" x14ac:dyDescent="0.25">
      <c r="D35" s="187" t="str">
        <f t="shared" ref="D35:D37" si="9">A20</f>
        <v>II. čtvrtletí</v>
      </c>
      <c r="E35" s="187">
        <f t="shared" si="8"/>
        <v>0</v>
      </c>
      <c r="F35" s="187">
        <f t="shared" si="8"/>
        <v>0</v>
      </c>
      <c r="G35" s="187">
        <f t="shared" si="8"/>
        <v>0</v>
      </c>
      <c r="H35" s="187">
        <f t="shared" si="8"/>
        <v>0</v>
      </c>
    </row>
    <row r="36" spans="4:8" ht="12" customHeight="1" x14ac:dyDescent="0.25">
      <c r="D36" s="187" t="str">
        <f t="shared" si="9"/>
        <v>III. čtvrtletí</v>
      </c>
      <c r="E36" s="187">
        <f t="shared" si="8"/>
        <v>0</v>
      </c>
      <c r="F36" s="187">
        <f t="shared" si="8"/>
        <v>0</v>
      </c>
      <c r="G36" s="187">
        <f t="shared" si="8"/>
        <v>0</v>
      </c>
      <c r="H36" s="187">
        <f t="shared" si="8"/>
        <v>0</v>
      </c>
    </row>
    <row r="37" spans="4:8" ht="12" customHeight="1" x14ac:dyDescent="0.25">
      <c r="D37" s="187" t="str">
        <f t="shared" si="9"/>
        <v>IV. čtvrtletí</v>
      </c>
      <c r="E37" s="187">
        <f t="shared" si="8"/>
        <v>0</v>
      </c>
      <c r="F37" s="187">
        <f t="shared" si="8"/>
        <v>0</v>
      </c>
      <c r="G37" s="187">
        <f t="shared" si="8"/>
        <v>0</v>
      </c>
      <c r="H37" s="187">
        <f t="shared" si="8"/>
        <v>0</v>
      </c>
    </row>
    <row r="38" spans="4:8" ht="12" customHeight="1" x14ac:dyDescent="0.25">
      <c r="E38" s="210"/>
      <c r="F38" s="210"/>
      <c r="G38" s="210"/>
    </row>
    <row r="39" spans="4:8" ht="12" customHeight="1" x14ac:dyDescent="0.25">
      <c r="E39" s="210"/>
      <c r="F39" s="210"/>
      <c r="G39" s="210"/>
    </row>
    <row r="40" spans="4:8" ht="12" customHeight="1" x14ac:dyDescent="0.25">
      <c r="E40" s="210"/>
      <c r="F40" s="210"/>
      <c r="G40" s="210"/>
    </row>
    <row r="41" spans="4:8" ht="12" customHeight="1" x14ac:dyDescent="0.25"/>
    <row r="42" spans="4:8" ht="12" customHeight="1" x14ac:dyDescent="0.25"/>
    <row r="43" spans="4:8" ht="12" customHeight="1" x14ac:dyDescent="0.25"/>
    <row r="44" spans="4:8" ht="12" customHeight="1" x14ac:dyDescent="0.25"/>
    <row r="45" spans="4:8" ht="12" customHeight="1" x14ac:dyDescent="0.25"/>
  </sheetData>
  <mergeCells count="6">
    <mergeCell ref="K1:L1"/>
    <mergeCell ref="A2:L2"/>
    <mergeCell ref="A3:I3"/>
    <mergeCell ref="B4:K4"/>
    <mergeCell ref="B5:F5"/>
    <mergeCell ref="G5:K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F41"/>
  <sheetViews>
    <sheetView view="pageBreakPreview" zoomScaleNormal="100" zoomScaleSheetLayoutView="100" workbookViewId="0"/>
  </sheetViews>
  <sheetFormatPr defaultRowHeight="12.75" x14ac:dyDescent="0.25"/>
  <cols>
    <col min="1" max="1" width="85.5703125" style="292" customWidth="1"/>
    <col min="2" max="2" width="2.7109375" style="525" customWidth="1"/>
    <col min="3" max="3" width="6.28515625" style="292" customWidth="1"/>
    <col min="4" max="4" width="11.7109375" style="292" customWidth="1"/>
    <col min="5" max="6" width="9.140625" style="292"/>
    <col min="7" max="7" width="11.7109375" style="292" customWidth="1"/>
    <col min="8" max="16384" width="9.140625" style="292"/>
  </cols>
  <sheetData>
    <row r="1" spans="1:6" x14ac:dyDescent="0.25">
      <c r="B1" s="530"/>
      <c r="C1" s="376"/>
    </row>
    <row r="2" spans="1:6" x14ac:dyDescent="0.25">
      <c r="A2" s="293"/>
      <c r="B2" s="530"/>
      <c r="C2" s="376"/>
    </row>
    <row r="3" spans="1:6" ht="11.25" customHeight="1" x14ac:dyDescent="0.25">
      <c r="A3" s="528"/>
      <c r="B3" s="530"/>
      <c r="C3" s="376"/>
    </row>
    <row r="4" spans="1:6" ht="16.5" customHeight="1" x14ac:dyDescent="0.25">
      <c r="A4" s="870" t="s">
        <v>194</v>
      </c>
      <c r="B4" s="872"/>
      <c r="C4" s="871"/>
    </row>
    <row r="5" spans="1:6" ht="30" customHeight="1" x14ac:dyDescent="0.25">
      <c r="A5" s="523" t="str">
        <f>'2'!A2</f>
        <v>Zkratky a pojmy</v>
      </c>
      <c r="B5" s="873" t="s">
        <v>37</v>
      </c>
      <c r="C5" s="294" t="s">
        <v>98</v>
      </c>
    </row>
    <row r="6" spans="1:6" ht="30" customHeight="1" x14ac:dyDescent="0.25">
      <c r="A6" s="523" t="str">
        <f>'3'!A2:D2</f>
        <v>Komentář k Čtvrtletní zprávě o provozu plynárenské soustavy ČR</v>
      </c>
      <c r="B6" s="873" t="s">
        <v>37</v>
      </c>
      <c r="C6" s="294" t="s">
        <v>99</v>
      </c>
      <c r="F6" s="404"/>
    </row>
    <row r="7" spans="1:6" ht="30" customHeight="1" x14ac:dyDescent="0.25">
      <c r="A7" s="523" t="str">
        <f>'4'!A2:L2</f>
        <v>Čtvrtletní bilance plynárenské soustavy ČR</v>
      </c>
      <c r="B7" s="873" t="s">
        <v>37</v>
      </c>
      <c r="C7" s="294" t="s">
        <v>100</v>
      </c>
      <c r="F7" s="405"/>
    </row>
    <row r="8" spans="1:6" ht="30" customHeight="1" x14ac:dyDescent="0.25">
      <c r="A8" s="523" t="str">
        <f>'5'!A2:T2</f>
        <v>Bilance plynárenské soustavy ČR v průběhu roku</v>
      </c>
      <c r="B8" s="873" t="s">
        <v>37</v>
      </c>
      <c r="C8" s="294" t="s">
        <v>101</v>
      </c>
    </row>
    <row r="9" spans="1:6" ht="30" customHeight="1" x14ac:dyDescent="0.25">
      <c r="A9" s="523" t="str">
        <f>'6'!A2:S2</f>
        <v>Spotřeba zemního plynu v ČR v průběhu roku</v>
      </c>
      <c r="B9" s="873" t="s">
        <v>37</v>
      </c>
      <c r="C9" s="294" t="s">
        <v>102</v>
      </c>
    </row>
    <row r="10" spans="1:6" ht="30" customHeight="1" x14ac:dyDescent="0.25">
      <c r="A10" s="523" t="str">
        <f>'7'!A2:V2</f>
        <v>Spotřeba zemního plynu v ČR podle kategorií zákazníků v průběhu roku</v>
      </c>
      <c r="B10" s="873" t="s">
        <v>37</v>
      </c>
      <c r="C10" s="294" t="s">
        <v>103</v>
      </c>
    </row>
    <row r="11" spans="1:6" ht="30" customHeight="1" x14ac:dyDescent="0.25">
      <c r="A11" s="406" t="str">
        <f>'8'!$A$2:$K$2</f>
        <v>Denní průběh spotřeb zemního plynu v ČR</v>
      </c>
      <c r="B11" s="873" t="s">
        <v>37</v>
      </c>
      <c r="C11" s="294" t="s">
        <v>199</v>
      </c>
    </row>
    <row r="12" spans="1:6" ht="30" customHeight="1" x14ac:dyDescent="0.25">
      <c r="A12" s="523" t="str">
        <f>'9'!A2:L2</f>
        <v>Spotřeba zemního plynu podle kategorií zákazníků v ČR</v>
      </c>
      <c r="B12" s="873" t="s">
        <v>37</v>
      </c>
      <c r="C12" s="294" t="s">
        <v>104</v>
      </c>
    </row>
    <row r="13" spans="1:6" ht="30" customHeight="1" x14ac:dyDescent="0.25">
      <c r="A13" s="523" t="str">
        <f>'10'!A2:L2</f>
        <v>Spotřeba zemního plynu podle kategorií zákazníků u společnosti Pražská plynárenská Distribuce, a.s.</v>
      </c>
      <c r="B13" s="873" t="s">
        <v>37</v>
      </c>
      <c r="C13" s="294" t="s">
        <v>105</v>
      </c>
    </row>
    <row r="14" spans="1:6" ht="30" customHeight="1" x14ac:dyDescent="0.25">
      <c r="A14" s="523" t="str">
        <f>'11'!A2:L2</f>
        <v>Spotřeba zemního plynu podle kategorií zákazníků u společnosti GasNet, s.r.o.</v>
      </c>
      <c r="B14" s="873" t="s">
        <v>37</v>
      </c>
      <c r="C14" s="294" t="s">
        <v>106</v>
      </c>
    </row>
    <row r="15" spans="1:6" ht="30" customHeight="1" x14ac:dyDescent="0.25">
      <c r="A15" s="523" t="str">
        <f>'12'!A2:L2</f>
        <v>Spotřeba zemního plynu podle kategorií zákazníků u společnosti E.ON Distribuce, a.s.</v>
      </c>
      <c r="B15" s="873" t="s">
        <v>37</v>
      </c>
      <c r="C15" s="294" t="s">
        <v>209</v>
      </c>
    </row>
    <row r="16" spans="1:6" ht="30" customHeight="1" x14ac:dyDescent="0.25">
      <c r="A16" s="523" t="str">
        <f>'13'!A2:L2</f>
        <v>Spotřeba zemního plynu podle kategorií zákazníků u ostatních společností</v>
      </c>
      <c r="B16" s="873" t="s">
        <v>37</v>
      </c>
      <c r="C16" s="294" t="s">
        <v>210</v>
      </c>
    </row>
    <row r="17" spans="1:3" ht="30" customHeight="1" x14ac:dyDescent="0.25">
      <c r="A17" s="523" t="str">
        <f>'14'!A2</f>
        <v>Spotřeba zemního plynu a teplota ovzduší podle plynárenských soustav v ČR</v>
      </c>
      <c r="B17" s="873" t="s">
        <v>37</v>
      </c>
      <c r="C17" s="294" t="s">
        <v>211</v>
      </c>
    </row>
    <row r="18" spans="1:3" ht="30" customHeight="1" x14ac:dyDescent="0.25">
      <c r="A18" s="523" t="str">
        <f>'18'!A2:L2</f>
        <v>Spotřeba zemního plynu podle plynárenských soustav v ČR v průběhu roku</v>
      </c>
      <c r="B18" s="873" t="s">
        <v>37</v>
      </c>
      <c r="C18" s="294" t="s">
        <v>212</v>
      </c>
    </row>
    <row r="19" spans="1:3" ht="30" customHeight="1" x14ac:dyDescent="0.25">
      <c r="A19" s="523" t="str">
        <f>'19'!A2:L2</f>
        <v>Spotřeba zemního plynu podle krajů a kategorií zákazníků v ČR</v>
      </c>
      <c r="B19" s="873" t="s">
        <v>37</v>
      </c>
      <c r="C19" s="294" t="s">
        <v>213</v>
      </c>
    </row>
    <row r="20" spans="1:3" ht="30" customHeight="1" x14ac:dyDescent="0.25">
      <c r="A20" s="523" t="str">
        <f>'26'!A2</f>
        <v>Spotřeba zemního plynu a teplota ovzduší podle krajů v ČR</v>
      </c>
      <c r="B20" s="873" t="s">
        <v>37</v>
      </c>
      <c r="C20" s="294" t="s">
        <v>214</v>
      </c>
    </row>
    <row r="21" spans="1:3" ht="30" customHeight="1" x14ac:dyDescent="0.25">
      <c r="A21" s="523" t="str">
        <f>'31'!A2:S2</f>
        <v>Spotřeba zemního plynu podle krajů v ČR v průběhu roku</v>
      </c>
      <c r="B21" s="873" t="s">
        <v>37</v>
      </c>
      <c r="C21" s="294" t="s">
        <v>192</v>
      </c>
    </row>
    <row r="22" spans="1:3" ht="30" customHeight="1" x14ac:dyDescent="0.25">
      <c r="A22" s="406" t="str">
        <f>'32'!A2</f>
        <v xml:space="preserve">Schéma přepravní soustavy a zásobníků plynu v ČR </v>
      </c>
      <c r="B22" s="873" t="s">
        <v>37</v>
      </c>
      <c r="C22" s="294" t="s">
        <v>193</v>
      </c>
    </row>
    <row r="23" spans="1:3" ht="9" customHeight="1" x14ac:dyDescent="0.25">
      <c r="A23" s="523"/>
      <c r="B23" s="873"/>
      <c r="C23" s="294"/>
    </row>
    <row r="24" spans="1:3" ht="9" customHeight="1" x14ac:dyDescent="0.25">
      <c r="A24" s="523"/>
      <c r="B24" s="873"/>
      <c r="C24" s="294"/>
    </row>
    <row r="25" spans="1:3" ht="9" customHeight="1" x14ac:dyDescent="0.25">
      <c r="A25" s="524"/>
      <c r="B25" s="874"/>
      <c r="C25" s="294"/>
    </row>
    <row r="26" spans="1:3" ht="9" customHeight="1" x14ac:dyDescent="0.25">
      <c r="A26" s="524"/>
      <c r="B26" s="874"/>
      <c r="C26" s="294"/>
    </row>
    <row r="27" spans="1:3" ht="9" customHeight="1" x14ac:dyDescent="0.25">
      <c r="A27" s="524"/>
      <c r="B27" s="874"/>
      <c r="C27" s="294"/>
    </row>
    <row r="28" spans="1:3" ht="9" customHeight="1" x14ac:dyDescent="0.25">
      <c r="A28" s="524"/>
      <c r="B28" s="874"/>
      <c r="C28" s="294"/>
    </row>
    <row r="29" spans="1:3" ht="9" customHeight="1" x14ac:dyDescent="0.25">
      <c r="A29" s="524"/>
      <c r="B29" s="874"/>
      <c r="C29" s="294"/>
    </row>
    <row r="30" spans="1:3" ht="9" customHeight="1" x14ac:dyDescent="0.25">
      <c r="A30" s="406"/>
      <c r="B30" s="875"/>
      <c r="C30" s="294"/>
    </row>
    <row r="31" spans="1:3" ht="9" customHeight="1" x14ac:dyDescent="0.25">
      <c r="A31" s="406"/>
      <c r="B31" s="875"/>
      <c r="C31" s="294"/>
    </row>
    <row r="32" spans="1:3" ht="9" customHeight="1" x14ac:dyDescent="0.25">
      <c r="A32" s="406"/>
      <c r="B32" s="875"/>
      <c r="C32" s="294"/>
    </row>
    <row r="33" spans="1:3" ht="9" customHeight="1" x14ac:dyDescent="0.25">
      <c r="A33" s="406"/>
      <c r="B33" s="875"/>
      <c r="C33" s="294"/>
    </row>
    <row r="34" spans="1:3" ht="9" customHeight="1" x14ac:dyDescent="0.25">
      <c r="A34" s="294"/>
      <c r="B34" s="875"/>
      <c r="C34" s="294"/>
    </row>
    <row r="35" spans="1:3" ht="9" customHeight="1" x14ac:dyDescent="0.25">
      <c r="A35" s="402" t="str">
        <f>T!J20</f>
        <v>Leden</v>
      </c>
      <c r="B35" s="902">
        <f>T!G17</f>
        <v>2019</v>
      </c>
      <c r="C35" s="903"/>
    </row>
    <row r="36" spans="1:3" ht="9" customHeight="1" x14ac:dyDescent="0.25">
      <c r="A36" s="402" t="str">
        <f>T!J21</f>
        <v>Únor</v>
      </c>
      <c r="B36" s="902">
        <f>T!G17</f>
        <v>2019</v>
      </c>
      <c r="C36" s="903"/>
    </row>
    <row r="37" spans="1:3" ht="9" customHeight="1" x14ac:dyDescent="0.25">
      <c r="A37" s="402" t="str">
        <f>T!J22</f>
        <v>Březen</v>
      </c>
      <c r="B37" s="902">
        <f>T!G17</f>
        <v>2019</v>
      </c>
      <c r="C37" s="903"/>
    </row>
    <row r="38" spans="1:3" ht="9" customHeight="1" x14ac:dyDescent="0.25">
      <c r="A38" s="403" t="str">
        <f>T!E17</f>
        <v>I. čtvrtletí</v>
      </c>
      <c r="B38" s="902">
        <f>T!G17</f>
        <v>2019</v>
      </c>
      <c r="C38" s="903"/>
    </row>
    <row r="39" spans="1:3" ht="20.100000000000001" customHeight="1" x14ac:dyDescent="0.25">
      <c r="A39" s="294"/>
      <c r="B39" s="875"/>
      <c r="C39" s="294"/>
    </row>
    <row r="40" spans="1:3" ht="20.100000000000001" customHeight="1" x14ac:dyDescent="0.25">
      <c r="B40" s="876"/>
    </row>
    <row r="41" spans="1:3" ht="20.100000000000001" customHeight="1" x14ac:dyDescent="0.25"/>
  </sheetData>
  <mergeCells count="4">
    <mergeCell ref="B35:C35"/>
    <mergeCell ref="B36:C36"/>
    <mergeCell ref="B37:C37"/>
    <mergeCell ref="B38:C38"/>
  </mergeCells>
  <phoneticPr fontId="7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topLeftCell="A7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1007" t="s">
        <v>234</v>
      </c>
      <c r="L1" s="1007"/>
    </row>
    <row r="2" spans="1:17" s="702" customFormat="1" ht="30" customHeight="1" x14ac:dyDescent="0.25">
      <c r="A2" s="909" t="s">
        <v>200</v>
      </c>
      <c r="B2" s="909"/>
      <c r="C2" s="909"/>
      <c r="D2" s="909"/>
      <c r="E2" s="909"/>
      <c r="F2" s="909"/>
      <c r="G2" s="909"/>
      <c r="H2" s="909"/>
      <c r="I2" s="909"/>
      <c r="J2" s="909"/>
      <c r="K2" s="909"/>
      <c r="L2" s="909"/>
    </row>
    <row r="3" spans="1:17" ht="17.100000000000001" customHeight="1" x14ac:dyDescent="0.2">
      <c r="A3" s="1022" t="str">
        <f>T!E17&amp;" "&amp;T!G17</f>
        <v>I. čtvrtletí 2019</v>
      </c>
      <c r="B3" s="1022"/>
      <c r="C3" s="1022"/>
      <c r="D3" s="101"/>
      <c r="E3" s="101"/>
      <c r="F3" s="69"/>
      <c r="G3" s="67"/>
      <c r="H3" s="67"/>
      <c r="I3" s="67"/>
    </row>
    <row r="4" spans="1:17" ht="12.95" customHeight="1" x14ac:dyDescent="0.2">
      <c r="A4" s="1008" t="s">
        <v>110</v>
      </c>
      <c r="B4" s="1008"/>
      <c r="C4" s="1008"/>
      <c r="D4" s="1009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1010">
        <f>T!G17</f>
        <v>2019</v>
      </c>
      <c r="F5" s="981"/>
      <c r="G5" s="981"/>
      <c r="H5" s="410"/>
      <c r="I5" s="1011">
        <f>E5-1</f>
        <v>2018</v>
      </c>
      <c r="J5" s="1012"/>
      <c r="K5" s="1013"/>
      <c r="L5" s="71"/>
    </row>
    <row r="6" spans="1:17" ht="24.95" customHeight="1" x14ac:dyDescent="0.25">
      <c r="A6" s="74"/>
      <c r="B6" s="75"/>
      <c r="C6" s="76"/>
      <c r="D6" s="76"/>
      <c r="E6" s="986" t="s">
        <v>39</v>
      </c>
      <c r="F6" s="987"/>
      <c r="G6" s="432"/>
      <c r="H6" s="987" t="s">
        <v>108</v>
      </c>
      <c r="I6" s="1053" t="s">
        <v>39</v>
      </c>
      <c r="J6" s="1054"/>
      <c r="K6" s="411"/>
      <c r="L6" s="87"/>
    </row>
    <row r="7" spans="1:17" ht="24.95" customHeight="1" x14ac:dyDescent="0.25">
      <c r="A7" s="74"/>
      <c r="B7" s="94"/>
      <c r="C7" s="94"/>
      <c r="D7" s="1015" t="s">
        <v>0</v>
      </c>
      <c r="E7" s="986"/>
      <c r="F7" s="987"/>
      <c r="G7" s="429" t="s">
        <v>107</v>
      </c>
      <c r="H7" s="987"/>
      <c r="I7" s="1053"/>
      <c r="J7" s="1054"/>
      <c r="K7" s="114" t="s">
        <v>107</v>
      </c>
      <c r="L7" s="87"/>
    </row>
    <row r="8" spans="1:17" ht="15" customHeight="1" x14ac:dyDescent="0.25">
      <c r="A8" s="1014" t="s">
        <v>140</v>
      </c>
      <c r="B8" s="1014"/>
      <c r="C8" s="126" t="s">
        <v>45</v>
      </c>
      <c r="D8" s="1016"/>
      <c r="E8" s="821" t="s">
        <v>336</v>
      </c>
      <c r="F8" s="816" t="s">
        <v>1</v>
      </c>
      <c r="G8" s="430" t="s">
        <v>66</v>
      </c>
      <c r="H8" s="1014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93" t="str">
        <f>T!J20</f>
        <v>Leden</v>
      </c>
      <c r="B9" s="994"/>
      <c r="C9" s="92" t="s">
        <v>6</v>
      </c>
      <c r="D9" s="77">
        <v>108</v>
      </c>
      <c r="E9" s="90">
        <v>9812.0418800000007</v>
      </c>
      <c r="F9" s="78">
        <v>105020.24668</v>
      </c>
      <c r="G9" s="433">
        <f>E9/$E$14</f>
        <v>0.2289086188996331</v>
      </c>
      <c r="H9" s="141">
        <f>(E9-I9)/I9</f>
        <v>-9.4107961891023981E-2</v>
      </c>
      <c r="I9" s="414">
        <v>10831.359</v>
      </c>
      <c r="J9" s="112">
        <v>115431.925</v>
      </c>
      <c r="K9" s="116">
        <f>I9/$I$14</f>
        <v>0.29676870119240017</v>
      </c>
      <c r="L9" s="87"/>
    </row>
    <row r="10" spans="1:17" ht="11.1" customHeight="1" x14ac:dyDescent="0.2">
      <c r="A10" s="995"/>
      <c r="B10" s="996"/>
      <c r="C10" s="93" t="s">
        <v>7</v>
      </c>
      <c r="D10" s="77">
        <v>293</v>
      </c>
      <c r="E10" s="90">
        <v>4969.9932599999993</v>
      </c>
      <c r="F10" s="78">
        <v>53193.547529999996</v>
      </c>
      <c r="G10" s="434">
        <f>E10/$E$14</f>
        <v>0.11594674248242048</v>
      </c>
      <c r="H10" s="141">
        <f>(E10-I10)/I10</f>
        <v>1.2670100149978651</v>
      </c>
      <c r="I10" s="414">
        <v>2192.3119999999999</v>
      </c>
      <c r="J10" s="112">
        <v>23364.608810000002</v>
      </c>
      <c r="K10" s="117">
        <f>I10/$I$14</f>
        <v>6.0067216389791275E-2</v>
      </c>
      <c r="L10" s="88"/>
      <c r="M10" s="79"/>
      <c r="O10" s="79"/>
      <c r="P10" s="79"/>
      <c r="Q10" s="79"/>
    </row>
    <row r="11" spans="1:17" ht="11.1" customHeight="1" x14ac:dyDescent="0.2">
      <c r="A11" s="995"/>
      <c r="B11" s="996"/>
      <c r="C11" s="93" t="s">
        <v>8</v>
      </c>
      <c r="D11" s="77">
        <v>9413</v>
      </c>
      <c r="E11" s="90">
        <v>10745.152259999999</v>
      </c>
      <c r="F11" s="78">
        <v>115006.62235999999</v>
      </c>
      <c r="G11" s="434">
        <f>E11/$E$14</f>
        <v>0.2506774832174759</v>
      </c>
      <c r="H11" s="141">
        <f t="shared" ref="H11:H13" si="0">(E11-I11)/I11</f>
        <v>0.4367969970752647</v>
      </c>
      <c r="I11" s="414">
        <v>7478.5458779999999</v>
      </c>
      <c r="J11" s="112">
        <v>79703.566921999998</v>
      </c>
      <c r="K11" s="117">
        <f>I11/$I$14</f>
        <v>0.20490488285189679</v>
      </c>
      <c r="L11" s="88"/>
      <c r="M11" s="79"/>
      <c r="O11" s="79"/>
      <c r="P11" s="79"/>
      <c r="Q11" s="79"/>
    </row>
    <row r="12" spans="1:17" ht="11.1" customHeight="1" x14ac:dyDescent="0.2">
      <c r="A12" s="995"/>
      <c r="B12" s="996"/>
      <c r="C12" s="93" t="s">
        <v>9</v>
      </c>
      <c r="D12" s="77">
        <v>94773</v>
      </c>
      <c r="E12" s="90">
        <v>16944.291860000001</v>
      </c>
      <c r="F12" s="78">
        <v>181356.09106999999</v>
      </c>
      <c r="G12" s="434">
        <f>E12/$E$14</f>
        <v>0.3952994183413428</v>
      </c>
      <c r="H12" s="141">
        <f t="shared" si="0"/>
        <v>7.8577357051880958E-2</v>
      </c>
      <c r="I12" s="414">
        <v>15709.853122</v>
      </c>
      <c r="J12" s="112">
        <v>167428.93407799999</v>
      </c>
      <c r="K12" s="117">
        <f>I12/$I$14</f>
        <v>0.43043469493895581</v>
      </c>
      <c r="L12" s="88"/>
      <c r="M12" s="79"/>
      <c r="O12" s="79"/>
      <c r="P12" s="79"/>
      <c r="Q12" s="79"/>
    </row>
    <row r="13" spans="1:17" ht="11.1" customHeight="1" x14ac:dyDescent="0.2">
      <c r="A13" s="995"/>
      <c r="B13" s="996"/>
      <c r="C13" s="93" t="s">
        <v>302</v>
      </c>
      <c r="D13" s="77">
        <v>13</v>
      </c>
      <c r="E13" s="90">
        <v>392.97</v>
      </c>
      <c r="F13" s="78">
        <v>4206.4489999999996</v>
      </c>
      <c r="G13" s="434">
        <f>E13/$E$14</f>
        <v>9.1677370591276789E-3</v>
      </c>
      <c r="H13" s="141">
        <f t="shared" si="0"/>
        <v>0.37606101353054877</v>
      </c>
      <c r="I13" s="417">
        <v>285.57600000000002</v>
      </c>
      <c r="J13" s="118">
        <v>3043.5430000000001</v>
      </c>
      <c r="K13" s="117">
        <f>I13/$I$14</f>
        <v>7.8245046269559415E-3</v>
      </c>
      <c r="L13" s="88"/>
      <c r="M13" s="79"/>
      <c r="O13" s="79"/>
      <c r="P13" s="79"/>
      <c r="Q13" s="79"/>
    </row>
    <row r="14" spans="1:17" ht="11.1" customHeight="1" x14ac:dyDescent="0.2">
      <c r="A14" s="997"/>
      <c r="B14" s="998"/>
      <c r="C14" s="625" t="s">
        <v>2</v>
      </c>
      <c r="D14" s="626">
        <v>104600</v>
      </c>
      <c r="E14" s="627">
        <v>42864.449260000001</v>
      </c>
      <c r="F14" s="628">
        <v>458782.95663999999</v>
      </c>
      <c r="G14" s="629">
        <f>SUM(G9:G13)</f>
        <v>1</v>
      </c>
      <c r="H14" s="630">
        <f>(E14-I14)/I14</f>
        <v>0.17444421648453712</v>
      </c>
      <c r="I14" s="631">
        <v>36497.646000000001</v>
      </c>
      <c r="J14" s="632">
        <v>388972.57780999999</v>
      </c>
      <c r="K14" s="640">
        <f>SUM(K9:K12)</f>
        <v>0.99217549537304406</v>
      </c>
      <c r="L14" s="99"/>
      <c r="M14" s="79"/>
      <c r="N14" s="79"/>
    </row>
    <row r="15" spans="1:17" ht="11.1" customHeight="1" x14ac:dyDescent="0.2">
      <c r="A15" s="999" t="str">
        <f>T!J21</f>
        <v>Únor</v>
      </c>
      <c r="B15" s="1000"/>
      <c r="C15" s="93" t="s">
        <v>6</v>
      </c>
      <c r="D15" s="77">
        <v>108</v>
      </c>
      <c r="E15" s="90">
        <v>8563.05854</v>
      </c>
      <c r="F15" s="78">
        <v>91632.433109999998</v>
      </c>
      <c r="G15" s="434">
        <f>E15/$E$20</f>
        <v>0.25331813095723593</v>
      </c>
      <c r="H15" s="141">
        <f>(E15-I15)/I15</f>
        <v>-0.27239848634768715</v>
      </c>
      <c r="I15" s="414">
        <v>11768.885</v>
      </c>
      <c r="J15" s="112">
        <v>125466.27800000001</v>
      </c>
      <c r="K15" s="117">
        <f>I15/$I$20</f>
        <v>0.29367394587078893</v>
      </c>
      <c r="L15" s="88"/>
      <c r="M15" s="79"/>
      <c r="N15" s="79"/>
    </row>
    <row r="16" spans="1:17" ht="11.1" customHeight="1" x14ac:dyDescent="0.2">
      <c r="A16" s="999"/>
      <c r="B16" s="1000"/>
      <c r="C16" s="93" t="s">
        <v>7</v>
      </c>
      <c r="D16" s="77">
        <v>293</v>
      </c>
      <c r="E16" s="90">
        <v>3863.2287999999999</v>
      </c>
      <c r="F16" s="78">
        <v>41339.020320000003</v>
      </c>
      <c r="G16" s="434">
        <f>E16/$E$20</f>
        <v>0.11428462091024844</v>
      </c>
      <c r="H16" s="141">
        <f>(E16-I16)/I16</f>
        <v>0.43245742186283331</v>
      </c>
      <c r="I16" s="414">
        <v>2696.924</v>
      </c>
      <c r="J16" s="112">
        <v>28752.293130000002</v>
      </c>
      <c r="K16" s="117">
        <f>I16/$I$20</f>
        <v>6.7297480839827353E-2</v>
      </c>
      <c r="L16" s="89"/>
      <c r="M16" s="82"/>
      <c r="N16" s="79"/>
    </row>
    <row r="17" spans="1:21" ht="11.1" customHeight="1" x14ac:dyDescent="0.2">
      <c r="A17" s="999"/>
      <c r="B17" s="1000"/>
      <c r="C17" s="93" t="s">
        <v>8</v>
      </c>
      <c r="D17" s="77">
        <v>9413</v>
      </c>
      <c r="E17" s="90">
        <v>8147.3823400000001</v>
      </c>
      <c r="F17" s="78">
        <v>87183.286999999997</v>
      </c>
      <c r="G17" s="434">
        <f>E17/$E$20</f>
        <v>0.24102131930103465</v>
      </c>
      <c r="H17" s="141">
        <f t="shared" ref="H17:H20" si="1">(E17-I17)/I17</f>
        <v>-2.70958812961206E-3</v>
      </c>
      <c r="I17" s="414">
        <v>8169.5183699999998</v>
      </c>
      <c r="J17" s="112">
        <v>87094.75157600001</v>
      </c>
      <c r="K17" s="117">
        <f>I17/$I$20</f>
        <v>0.20385743386750704</v>
      </c>
      <c r="L17" s="88"/>
      <c r="M17" s="79"/>
      <c r="N17" s="79"/>
      <c r="O17" s="79"/>
      <c r="P17" s="79"/>
    </row>
    <row r="18" spans="1:21" ht="11.1" customHeight="1" x14ac:dyDescent="0.2">
      <c r="A18" s="999"/>
      <c r="B18" s="1000"/>
      <c r="C18" s="93" t="s">
        <v>9</v>
      </c>
      <c r="D18" s="77">
        <v>94773</v>
      </c>
      <c r="E18" s="90">
        <v>12875.352720000001</v>
      </c>
      <c r="F18" s="78">
        <v>137777.18100000001</v>
      </c>
      <c r="G18" s="434">
        <f>E18/$E$20</f>
        <v>0.38088730460151266</v>
      </c>
      <c r="H18" s="141">
        <f t="shared" si="1"/>
        <v>-0.24987457969825308</v>
      </c>
      <c r="I18" s="414">
        <v>17164.266630000002</v>
      </c>
      <c r="J18" s="112">
        <v>182988.25642400002</v>
      </c>
      <c r="K18" s="117">
        <f>I18/$I$20</f>
        <v>0.42830717686598258</v>
      </c>
      <c r="L18" s="88"/>
      <c r="M18" s="79"/>
      <c r="N18" s="79"/>
      <c r="O18" s="79"/>
      <c r="P18" s="79"/>
    </row>
    <row r="19" spans="1:21" ht="11.1" customHeight="1" x14ac:dyDescent="0.2">
      <c r="A19" s="999"/>
      <c r="B19" s="1000"/>
      <c r="C19" s="93" t="s">
        <v>302</v>
      </c>
      <c r="D19" s="77">
        <v>13</v>
      </c>
      <c r="E19" s="90">
        <v>354.553</v>
      </c>
      <c r="F19" s="78">
        <v>3792.9830000000002</v>
      </c>
      <c r="G19" s="434">
        <f>E19/$E$20</f>
        <v>1.0488624229968288E-2</v>
      </c>
      <c r="H19" s="141">
        <f t="shared" si="1"/>
        <v>0.28895085268894199</v>
      </c>
      <c r="I19" s="417">
        <v>275.07100000000003</v>
      </c>
      <c r="J19" s="118">
        <v>2932.0430000000001</v>
      </c>
      <c r="K19" s="117">
        <f>I19/$I$20</f>
        <v>6.8639625558941045E-3</v>
      </c>
      <c r="L19" s="88"/>
      <c r="M19" s="79"/>
      <c r="N19" s="79"/>
      <c r="O19" s="79"/>
      <c r="P19" s="79"/>
    </row>
    <row r="20" spans="1:21" ht="11.1" customHeight="1" x14ac:dyDescent="0.2">
      <c r="A20" s="999"/>
      <c r="B20" s="1000"/>
      <c r="C20" s="625" t="s">
        <v>2</v>
      </c>
      <c r="D20" s="626">
        <v>104600</v>
      </c>
      <c r="E20" s="627">
        <v>33803.575400000002</v>
      </c>
      <c r="F20" s="628">
        <v>361724.90443</v>
      </c>
      <c r="G20" s="629">
        <f>SUM(G15:G19)</f>
        <v>1</v>
      </c>
      <c r="H20" s="630">
        <f t="shared" si="1"/>
        <v>-0.15648514092382304</v>
      </c>
      <c r="I20" s="631">
        <v>40074.665000000001</v>
      </c>
      <c r="J20" s="632">
        <v>427233.62213000003</v>
      </c>
      <c r="K20" s="640">
        <f>SUM(K15:K18)</f>
        <v>0.99313603744410583</v>
      </c>
      <c r="L20" s="99"/>
      <c r="M20" s="79"/>
      <c r="N20" s="79"/>
      <c r="O20" s="79"/>
      <c r="P20" s="79"/>
    </row>
    <row r="21" spans="1:21" ht="11.1" customHeight="1" x14ac:dyDescent="0.2">
      <c r="A21" s="999" t="str">
        <f>T!J22</f>
        <v>Březen</v>
      </c>
      <c r="B21" s="1000"/>
      <c r="C21" s="92" t="s">
        <v>6</v>
      </c>
      <c r="D21" s="104">
        <v>108</v>
      </c>
      <c r="E21" s="106">
        <v>10305.505020000001</v>
      </c>
      <c r="F21" s="105">
        <v>110072.06851</v>
      </c>
      <c r="G21" s="433">
        <f>E21/$E$26</f>
        <v>0.35566585929583838</v>
      </c>
      <c r="H21" s="395">
        <f>(E21-I21)/I21</f>
        <v>-0.11774659122720949</v>
      </c>
      <c r="I21" s="413">
        <v>11680.89</v>
      </c>
      <c r="J21" s="113">
        <v>124635.342</v>
      </c>
      <c r="K21" s="116">
        <f>I21/$I$26</f>
        <v>0.30653571206166269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99"/>
      <c r="B22" s="1000"/>
      <c r="C22" s="93" t="s">
        <v>7</v>
      </c>
      <c r="D22" s="77">
        <v>292</v>
      </c>
      <c r="E22" s="90">
        <v>4236.3999999999996</v>
      </c>
      <c r="F22" s="78">
        <v>45248.547509999997</v>
      </c>
      <c r="G22" s="434">
        <f>E22/$E$26</f>
        <v>0.14620756997320736</v>
      </c>
      <c r="H22" s="141">
        <f t="shared" ref="H22:H26" si="2">(E22-I22)/I22</f>
        <v>0.736791830141726</v>
      </c>
      <c r="I22" s="414">
        <v>2439.21</v>
      </c>
      <c r="J22" s="112">
        <v>26026.609779999999</v>
      </c>
      <c r="K22" s="117">
        <f>I22/$I$26</f>
        <v>6.4010959286315366E-2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99"/>
      <c r="B23" s="1000"/>
      <c r="C23" s="93" t="s">
        <v>8</v>
      </c>
      <c r="D23" s="77">
        <v>9413</v>
      </c>
      <c r="E23" s="90">
        <v>5445.4519700000001</v>
      </c>
      <c r="F23" s="78">
        <v>58162.071940000002</v>
      </c>
      <c r="G23" s="434">
        <f>E23/$E$26</f>
        <v>0.18793463788582637</v>
      </c>
      <c r="H23" s="141">
        <f t="shared" si="2"/>
        <v>-0.34393496591817208</v>
      </c>
      <c r="I23" s="414">
        <v>8300.1710000000003</v>
      </c>
      <c r="J23" s="112">
        <v>88562.991999999998</v>
      </c>
      <c r="K23" s="117">
        <f>I23/$I$26</f>
        <v>0.21781720637028198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99"/>
      <c r="B24" s="1000"/>
      <c r="C24" s="93" t="s">
        <v>9</v>
      </c>
      <c r="D24" s="77">
        <v>94772</v>
      </c>
      <c r="E24" s="90">
        <v>8605.2729099999997</v>
      </c>
      <c r="F24" s="78">
        <v>91912.486449999997</v>
      </c>
      <c r="G24" s="434">
        <f>E24/$E$26</f>
        <v>0.29698707419681114</v>
      </c>
      <c r="H24" s="141">
        <f t="shared" si="2"/>
        <v>-0.44120944091676928</v>
      </c>
      <c r="I24" s="414">
        <v>15399.817999999999</v>
      </c>
      <c r="J24" s="112">
        <v>164315.77100000001</v>
      </c>
      <c r="K24" s="117">
        <f>I24/$I$26</f>
        <v>0.40412966616841783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94"/>
      <c r="B25" s="1059"/>
      <c r="C25" s="93" t="s">
        <v>302</v>
      </c>
      <c r="D25" s="77">
        <v>13</v>
      </c>
      <c r="E25" s="90">
        <v>382.61399999999998</v>
      </c>
      <c r="F25" s="78">
        <v>4086.7020000000002</v>
      </c>
      <c r="G25" s="434">
        <f>E25/$E$26</f>
        <v>1.3204858648316675E-2</v>
      </c>
      <c r="H25" s="141">
        <f t="shared" si="2"/>
        <v>0.33761475587501139</v>
      </c>
      <c r="I25" s="417">
        <v>286.04199999999997</v>
      </c>
      <c r="J25" s="118">
        <v>3051.9645999999998</v>
      </c>
      <c r="K25" s="117">
        <f>I25/$I$26</f>
        <v>7.5064561133220261E-3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1001"/>
      <c r="B26" s="1002"/>
      <c r="C26" s="693" t="s">
        <v>2</v>
      </c>
      <c r="D26" s="694">
        <v>104598</v>
      </c>
      <c r="E26" s="695">
        <v>28975.243900000001</v>
      </c>
      <c r="F26" s="696">
        <v>309481.87640999997</v>
      </c>
      <c r="G26" s="697">
        <f>SUM(G21:G25)</f>
        <v>0.99999999999999989</v>
      </c>
      <c r="H26" s="698">
        <f t="shared" si="2"/>
        <v>-0.23961727051219131</v>
      </c>
      <c r="I26" s="699">
        <v>38106.131000000001</v>
      </c>
      <c r="J26" s="700">
        <v>406592.67938000005</v>
      </c>
      <c r="K26" s="701">
        <f>SUM(K21:K24)</f>
        <v>0.99249354388667788</v>
      </c>
      <c r="L26" s="107"/>
    </row>
    <row r="27" spans="1:21" ht="11.1" customHeight="1" thickTop="1" x14ac:dyDescent="0.2">
      <c r="A27" s="1057" t="str">
        <f>T!E17</f>
        <v>I. čtvrtletí</v>
      </c>
      <c r="B27" s="1058"/>
      <c r="C27" s="93" t="s">
        <v>6</v>
      </c>
      <c r="D27" s="77">
        <f>D21</f>
        <v>108</v>
      </c>
      <c r="E27" s="90">
        <f>E9+E15+E21</f>
        <v>28680.605440000003</v>
      </c>
      <c r="F27" s="78">
        <f>F9+F15+F21</f>
        <v>306724.74829999998</v>
      </c>
      <c r="G27" s="434">
        <f>E27/$E$32</f>
        <v>0.27148540395369231</v>
      </c>
      <c r="H27" s="141">
        <f>(E27-I27)/I27</f>
        <v>-0.16337057461401353</v>
      </c>
      <c r="I27" s="414">
        <f>I9+I15+I21</f>
        <v>34281.133999999998</v>
      </c>
      <c r="J27" s="112">
        <f>J9+J15+J21</f>
        <v>365533.54500000004</v>
      </c>
      <c r="K27" s="117">
        <f>I27/$I$32</f>
        <v>0.29893267995391842</v>
      </c>
      <c r="L27" s="87"/>
    </row>
    <row r="28" spans="1:21" ht="11.1" customHeight="1" x14ac:dyDescent="0.2">
      <c r="A28" s="999"/>
      <c r="B28" s="1000"/>
      <c r="C28" s="93" t="s">
        <v>7</v>
      </c>
      <c r="D28" s="77">
        <f>D22</f>
        <v>292</v>
      </c>
      <c r="E28" s="90">
        <f t="shared" ref="E28:F28" si="3">E10+E16+E22</f>
        <v>13069.62206</v>
      </c>
      <c r="F28" s="78">
        <f t="shared" si="3"/>
        <v>139781.11536</v>
      </c>
      <c r="G28" s="434">
        <f>E28/$E$32</f>
        <v>0.1237146695492209</v>
      </c>
      <c r="H28" s="141">
        <f t="shared" ref="H28:H31" si="4">(E28-I28)/I28</f>
        <v>0.78340975153531867</v>
      </c>
      <c r="I28" s="414">
        <f t="shared" ref="I28:J28" si="5">I10+I16+I22</f>
        <v>7328.4459999999999</v>
      </c>
      <c r="J28" s="112">
        <f t="shared" si="5"/>
        <v>78143.51172000001</v>
      </c>
      <c r="K28" s="117">
        <f>I28/$I$32</f>
        <v>6.3904303827218026E-2</v>
      </c>
      <c r="L28" s="87"/>
    </row>
    <row r="29" spans="1:21" ht="11.1" customHeight="1" x14ac:dyDescent="0.2">
      <c r="A29" s="999"/>
      <c r="B29" s="1000"/>
      <c r="C29" s="93" t="s">
        <v>8</v>
      </c>
      <c r="D29" s="77">
        <f>D23</f>
        <v>9413</v>
      </c>
      <c r="E29" s="90">
        <f t="shared" ref="E29:F29" si="6">E11+E17+E23</f>
        <v>24337.986570000001</v>
      </c>
      <c r="F29" s="78">
        <f t="shared" si="6"/>
        <v>260351.98129999998</v>
      </c>
      <c r="G29" s="434">
        <f>E29/$E$32</f>
        <v>0.23037896215959336</v>
      </c>
      <c r="H29" s="141">
        <f t="shared" si="4"/>
        <v>1.627474083012247E-2</v>
      </c>
      <c r="I29" s="414">
        <f t="shared" ref="I29:J29" si="7">I11+I17+I23</f>
        <v>23948.235247999997</v>
      </c>
      <c r="J29" s="112">
        <f t="shared" si="7"/>
        <v>255361.31049800001</v>
      </c>
      <c r="K29" s="117">
        <f>I29/$I$32</f>
        <v>0.20882944370660353</v>
      </c>
      <c r="L29" s="87"/>
    </row>
    <row r="30" spans="1:21" ht="11.1" customHeight="1" x14ac:dyDescent="0.2">
      <c r="A30" s="999"/>
      <c r="B30" s="1000"/>
      <c r="C30" s="93" t="s">
        <v>9</v>
      </c>
      <c r="D30" s="77">
        <f>D24</f>
        <v>94772</v>
      </c>
      <c r="E30" s="90">
        <f t="shared" ref="E30:F31" si="8">E12+E18+E24</f>
        <v>38424.91749</v>
      </c>
      <c r="F30" s="78">
        <f t="shared" si="8"/>
        <v>411045.75852000003</v>
      </c>
      <c r="G30" s="434">
        <f>E30/$E$32</f>
        <v>0.36372329267885722</v>
      </c>
      <c r="H30" s="141">
        <f t="shared" si="4"/>
        <v>-0.2040235522653619</v>
      </c>
      <c r="I30" s="414">
        <f t="shared" ref="I30:J30" si="9">I12+I18+I24</f>
        <v>48273.937751999998</v>
      </c>
      <c r="J30" s="112">
        <f t="shared" si="9"/>
        <v>514732.96150200005</v>
      </c>
      <c r="K30" s="117">
        <f>I30/$I$32</f>
        <v>0.4209504150047661</v>
      </c>
      <c r="L30" s="87"/>
    </row>
    <row r="31" spans="1:21" ht="11.1" customHeight="1" x14ac:dyDescent="0.2">
      <c r="A31" s="999"/>
      <c r="B31" s="1000"/>
      <c r="C31" s="93" t="s">
        <v>302</v>
      </c>
      <c r="D31" s="77">
        <f>D25</f>
        <v>13</v>
      </c>
      <c r="E31" s="90">
        <f>E13+E19+E25</f>
        <v>1130.1369999999999</v>
      </c>
      <c r="F31" s="78">
        <f t="shared" si="8"/>
        <v>12086.134</v>
      </c>
      <c r="G31" s="434">
        <f>E31/$E$32</f>
        <v>1.0697671658636153E-2</v>
      </c>
      <c r="H31" s="141">
        <f t="shared" si="4"/>
        <v>0.33477227175503621</v>
      </c>
      <c r="I31" s="414">
        <f>I13+I19+I25</f>
        <v>846.68900000000008</v>
      </c>
      <c r="J31" s="112">
        <f t="shared" ref="J31" si="10">J13+J19+J25</f>
        <v>9027.5506000000005</v>
      </c>
      <c r="K31" s="117">
        <f>I31/$I$32</f>
        <v>7.3831575074938677E-3</v>
      </c>
      <c r="L31" s="87"/>
    </row>
    <row r="32" spans="1:21" ht="11.1" customHeight="1" x14ac:dyDescent="0.2">
      <c r="A32" s="999"/>
      <c r="B32" s="1000"/>
      <c r="C32" s="660" t="s">
        <v>2</v>
      </c>
      <c r="D32" s="655">
        <f>SUM(D27:D31)</f>
        <v>104598</v>
      </c>
      <c r="E32" s="661">
        <f>SUM(E27:E31)</f>
        <v>105643.26856000001</v>
      </c>
      <c r="F32" s="662">
        <f>SUM(F27:F31)</f>
        <v>1129989.7374800001</v>
      </c>
      <c r="G32" s="663">
        <f>SUM(G27:G31)</f>
        <v>0.99999999999999989</v>
      </c>
      <c r="H32" s="664">
        <f>(E32-I32)/I32</f>
        <v>-7.8787026422978301E-2</v>
      </c>
      <c r="I32" s="674">
        <f>SUM(I27:I31)</f>
        <v>114678.442</v>
      </c>
      <c r="J32" s="675">
        <f>SUM(J27:J31)</f>
        <v>1222798.8793200001</v>
      </c>
      <c r="K32" s="676">
        <f>SUM(K27:K30)</f>
        <v>0.99261684249250615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437"/>
      <c r="H33" s="98"/>
      <c r="I33" s="417"/>
      <c r="J33" s="118"/>
      <c r="K33" s="119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70"/>
      <c r="I34" s="118"/>
      <c r="J34" s="118"/>
      <c r="K34" s="120"/>
      <c r="L34" s="71"/>
    </row>
    <row r="35" spans="1:12" ht="12.95" customHeight="1" x14ac:dyDescent="0.2">
      <c r="A35" s="1060" t="s">
        <v>111</v>
      </c>
      <c r="B35" s="1060"/>
      <c r="C35" s="1060"/>
      <c r="D35" s="1061"/>
      <c r="E35" s="102"/>
      <c r="F35" s="86"/>
      <c r="G35" s="98"/>
      <c r="H35" s="70"/>
      <c r="I35" s="118"/>
      <c r="J35" s="118"/>
      <c r="K35" s="121"/>
      <c r="L35" s="71"/>
    </row>
    <row r="36" spans="1:12" ht="24.95" customHeight="1" x14ac:dyDescent="0.25">
      <c r="A36" s="68"/>
      <c r="B36" s="72"/>
      <c r="C36" s="73"/>
      <c r="D36" s="73"/>
      <c r="E36" s="1010">
        <f>T!G17</f>
        <v>2019</v>
      </c>
      <c r="F36" s="981"/>
      <c r="G36" s="981"/>
      <c r="H36" s="418"/>
      <c r="I36" s="1011">
        <f>E36-1</f>
        <v>2018</v>
      </c>
      <c r="J36" s="1012"/>
      <c r="K36" s="1013"/>
      <c r="L36" s="87"/>
    </row>
    <row r="37" spans="1:12" ht="24.95" customHeight="1" x14ac:dyDescent="0.25">
      <c r="A37" s="74"/>
      <c r="B37" s="75"/>
      <c r="C37" s="76"/>
      <c r="D37" s="76"/>
      <c r="E37" s="986" t="s">
        <v>39</v>
      </c>
      <c r="F37" s="987"/>
      <c r="G37" s="432"/>
      <c r="H37" s="987" t="s">
        <v>108</v>
      </c>
      <c r="I37" s="1053" t="s">
        <v>39</v>
      </c>
      <c r="J37" s="1054"/>
      <c r="K37" s="411"/>
      <c r="L37" s="87"/>
    </row>
    <row r="38" spans="1:12" ht="24.95" customHeight="1" x14ac:dyDescent="0.25">
      <c r="A38" s="74"/>
      <c r="B38" s="94"/>
      <c r="C38" s="94"/>
      <c r="D38" s="1015" t="s">
        <v>0</v>
      </c>
      <c r="E38" s="986"/>
      <c r="F38" s="987"/>
      <c r="G38" s="593" t="s">
        <v>107</v>
      </c>
      <c r="H38" s="987"/>
      <c r="I38" s="1053"/>
      <c r="J38" s="1054"/>
      <c r="K38" s="114" t="s">
        <v>107</v>
      </c>
      <c r="L38" s="87"/>
    </row>
    <row r="39" spans="1:12" ht="15" customHeight="1" x14ac:dyDescent="0.25">
      <c r="A39" s="1014" t="s">
        <v>140</v>
      </c>
      <c r="B39" s="1014"/>
      <c r="C39" s="126" t="s">
        <v>45</v>
      </c>
      <c r="D39" s="1016"/>
      <c r="E39" s="821" t="s">
        <v>336</v>
      </c>
      <c r="F39" s="816" t="s">
        <v>1</v>
      </c>
      <c r="G39" s="594" t="s">
        <v>66</v>
      </c>
      <c r="H39" s="1014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93" t="str">
        <f>T!J20</f>
        <v>Leden</v>
      </c>
      <c r="B40" s="994"/>
      <c r="C40" s="92" t="s">
        <v>6</v>
      </c>
      <c r="D40" s="77">
        <v>197</v>
      </c>
      <c r="E40" s="90">
        <v>58976.262999999999</v>
      </c>
      <c r="F40" s="78">
        <v>630539.74062999978</v>
      </c>
      <c r="G40" s="433">
        <f>E40/$E$45</f>
        <v>0.32884601080275738</v>
      </c>
      <c r="H40" s="141">
        <f>(E40-I40)/I40</f>
        <v>9.7843262128716302E-2</v>
      </c>
      <c r="I40" s="414">
        <v>53720.112000000001</v>
      </c>
      <c r="J40" s="112">
        <v>572963.69302000012</v>
      </c>
      <c r="K40" s="116">
        <f>I40/$I$45</f>
        <v>0.34087663235909998</v>
      </c>
      <c r="L40" s="87"/>
    </row>
    <row r="41" spans="1:12" ht="11.1" customHeight="1" x14ac:dyDescent="0.2">
      <c r="A41" s="995"/>
      <c r="B41" s="996"/>
      <c r="C41" s="93" t="s">
        <v>7</v>
      </c>
      <c r="D41" s="77">
        <v>866</v>
      </c>
      <c r="E41" s="90">
        <v>18431.544999999998</v>
      </c>
      <c r="F41" s="78">
        <v>197058.85408000008</v>
      </c>
      <c r="G41" s="434">
        <f t="shared" ref="G41:G42" si="11">E41/$E$45</f>
        <v>0.10277253487867667</v>
      </c>
      <c r="H41" s="141">
        <f>(E41-I41)/I41</f>
        <v>0.15233015323956109</v>
      </c>
      <c r="I41" s="414">
        <v>15995.021000000001</v>
      </c>
      <c r="J41" s="112">
        <v>170598.18156</v>
      </c>
      <c r="K41" s="117">
        <f t="shared" ref="K41:K44" si="12">I41/$I$45</f>
        <v>0.10149511402718378</v>
      </c>
      <c r="L41" s="88"/>
    </row>
    <row r="42" spans="1:12" ht="11.1" customHeight="1" x14ac:dyDescent="0.2">
      <c r="A42" s="995"/>
      <c r="B42" s="996"/>
      <c r="C42" s="93" t="s">
        <v>8</v>
      </c>
      <c r="D42" s="77">
        <v>24682</v>
      </c>
      <c r="E42" s="90">
        <v>32892.68</v>
      </c>
      <c r="F42" s="78">
        <v>351669.33476</v>
      </c>
      <c r="G42" s="434">
        <f t="shared" si="11"/>
        <v>0.18340644273462431</v>
      </c>
      <c r="H42" s="141">
        <f t="shared" ref="H42:H44" si="13">(E42-I42)/I42</f>
        <v>0.34708446117039282</v>
      </c>
      <c r="I42" s="414">
        <v>24417.682000000001</v>
      </c>
      <c r="J42" s="112">
        <v>260432.22143000001</v>
      </c>
      <c r="K42" s="117">
        <f t="shared" si="12"/>
        <v>0.15494042920415751</v>
      </c>
      <c r="L42" s="88"/>
    </row>
    <row r="43" spans="1:12" ht="11.1" customHeight="1" x14ac:dyDescent="0.2">
      <c r="A43" s="995"/>
      <c r="B43" s="996"/>
      <c r="C43" s="93" t="s">
        <v>9</v>
      </c>
      <c r="D43" s="77">
        <v>361239</v>
      </c>
      <c r="E43" s="90">
        <v>67911.8</v>
      </c>
      <c r="F43" s="78">
        <v>726073.1</v>
      </c>
      <c r="G43" s="434">
        <f>E43/$E$45</f>
        <v>0.37866971185398268</v>
      </c>
      <c r="H43" s="141">
        <f t="shared" si="13"/>
        <v>8.4925825694375651E-2</v>
      </c>
      <c r="I43" s="414">
        <v>62595.8</v>
      </c>
      <c r="J43" s="112">
        <v>667629</v>
      </c>
      <c r="K43" s="117">
        <f t="shared" si="12"/>
        <v>0.397196593778951</v>
      </c>
      <c r="L43" s="88"/>
    </row>
    <row r="44" spans="1:12" ht="11.1" customHeight="1" x14ac:dyDescent="0.2">
      <c r="A44" s="995"/>
      <c r="B44" s="996"/>
      <c r="C44" s="93" t="s">
        <v>302</v>
      </c>
      <c r="D44" s="77">
        <v>26</v>
      </c>
      <c r="E44" s="90">
        <v>1130.8119999999999</v>
      </c>
      <c r="F44" s="78">
        <v>12089.973749999999</v>
      </c>
      <c r="G44" s="434">
        <f>E44/$E$45</f>
        <v>6.3052997299589434E-3</v>
      </c>
      <c r="H44" s="141">
        <f t="shared" si="13"/>
        <v>0.30671550812644072</v>
      </c>
      <c r="I44" s="417">
        <v>865.38499999999999</v>
      </c>
      <c r="J44" s="118">
        <v>9229.9504900000029</v>
      </c>
      <c r="K44" s="117">
        <f t="shared" si="12"/>
        <v>5.4912306306077645E-3</v>
      </c>
      <c r="L44" s="88"/>
    </row>
    <row r="45" spans="1:12" ht="11.1" customHeight="1" x14ac:dyDescent="0.2">
      <c r="A45" s="997"/>
      <c r="B45" s="998"/>
      <c r="C45" s="625" t="s">
        <v>2</v>
      </c>
      <c r="D45" s="626">
        <v>387010</v>
      </c>
      <c r="E45" s="627">
        <v>179343.1</v>
      </c>
      <c r="F45" s="628">
        <v>1917431.0032199998</v>
      </c>
      <c r="G45" s="629">
        <f>SUM(G40:G44)</f>
        <v>1</v>
      </c>
      <c r="H45" s="630">
        <f>(E45-I45)/I45</f>
        <v>0.13800715763290483</v>
      </c>
      <c r="I45" s="631">
        <v>157594</v>
      </c>
      <c r="J45" s="632">
        <v>1680853.0464999999</v>
      </c>
      <c r="K45" s="640">
        <f>SUM(K40:K43)</f>
        <v>0.99450876936939225</v>
      </c>
      <c r="L45" s="99"/>
    </row>
    <row r="46" spans="1:12" ht="11.1" customHeight="1" x14ac:dyDescent="0.2">
      <c r="A46" s="993" t="str">
        <f>T!J21</f>
        <v>Únor</v>
      </c>
      <c r="B46" s="994"/>
      <c r="C46" s="93" t="s">
        <v>6</v>
      </c>
      <c r="D46" s="77">
        <v>197</v>
      </c>
      <c r="E46" s="90">
        <v>44926.001000000004</v>
      </c>
      <c r="F46" s="78">
        <v>479968.83138999995</v>
      </c>
      <c r="G46" s="434">
        <f>E46/$E$51</f>
        <v>0.32727032399950762</v>
      </c>
      <c r="H46" s="141">
        <f>(E46-I46)/I46</f>
        <v>-0.12983955315520787</v>
      </c>
      <c r="I46" s="414">
        <v>51629.56</v>
      </c>
      <c r="J46" s="112">
        <v>550980.93633000006</v>
      </c>
      <c r="K46" s="117">
        <f>I46/$I$51</f>
        <v>0.3147274563794269</v>
      </c>
      <c r="L46" s="88"/>
    </row>
    <row r="47" spans="1:12" ht="11.1" customHeight="1" x14ac:dyDescent="0.2">
      <c r="A47" s="995"/>
      <c r="B47" s="996"/>
      <c r="C47" s="93" t="s">
        <v>7</v>
      </c>
      <c r="D47" s="77">
        <v>865</v>
      </c>
      <c r="E47" s="90">
        <v>13572.591999999999</v>
      </c>
      <c r="F47" s="78">
        <v>145004.40805999984</v>
      </c>
      <c r="G47" s="434">
        <f t="shared" ref="G47:G49" si="14">E47/$E$51</f>
        <v>9.8871621833270321E-2</v>
      </c>
      <c r="H47" s="141">
        <f>(E47-I47)/I47</f>
        <v>-0.20743673609915658</v>
      </c>
      <c r="I47" s="414">
        <v>17124.932000000001</v>
      </c>
      <c r="J47" s="112">
        <v>182754.37956999987</v>
      </c>
      <c r="K47" s="117">
        <f t="shared" ref="K47:K50" si="15">I47/$I$51</f>
        <v>0.1043914821089053</v>
      </c>
      <c r="L47" s="89"/>
    </row>
    <row r="48" spans="1:12" ht="11.1" customHeight="1" x14ac:dyDescent="0.2">
      <c r="A48" s="995"/>
      <c r="B48" s="996"/>
      <c r="C48" s="93" t="s">
        <v>8</v>
      </c>
      <c r="D48" s="77">
        <v>24671</v>
      </c>
      <c r="E48" s="90">
        <v>21592.816999999999</v>
      </c>
      <c r="F48" s="78">
        <v>230689.75517000002</v>
      </c>
      <c r="G48" s="434">
        <f t="shared" si="14"/>
        <v>0.15729617723269149</v>
      </c>
      <c r="H48" s="141">
        <f t="shared" ref="H48:H50" si="16">(E48-I48)/I48</f>
        <v>-0.1753165212277496</v>
      </c>
      <c r="I48" s="414">
        <v>26183.156999999999</v>
      </c>
      <c r="J48" s="112">
        <v>279422.05835999997</v>
      </c>
      <c r="K48" s="117">
        <f t="shared" si="15"/>
        <v>0.15960930913595209</v>
      </c>
      <c r="L48" s="88"/>
    </row>
    <row r="49" spans="1:12" ht="11.1" customHeight="1" x14ac:dyDescent="0.2">
      <c r="A49" s="995"/>
      <c r="B49" s="996"/>
      <c r="C49" s="93" t="s">
        <v>9</v>
      </c>
      <c r="D49" s="77">
        <v>361089</v>
      </c>
      <c r="E49" s="90">
        <v>56169.4</v>
      </c>
      <c r="F49" s="78">
        <v>600092.69999999995</v>
      </c>
      <c r="G49" s="434">
        <f t="shared" si="14"/>
        <v>0.40917458326321859</v>
      </c>
      <c r="H49" s="141">
        <f t="shared" si="16"/>
        <v>-0.17754981316402904</v>
      </c>
      <c r="I49" s="414">
        <v>68295.199999999997</v>
      </c>
      <c r="J49" s="112">
        <v>728833.6</v>
      </c>
      <c r="K49" s="117">
        <f t="shared" si="15"/>
        <v>0.41631915086869298</v>
      </c>
      <c r="L49" s="88"/>
    </row>
    <row r="50" spans="1:12" ht="11.1" customHeight="1" x14ac:dyDescent="0.2">
      <c r="A50" s="995"/>
      <c r="B50" s="996"/>
      <c r="C50" s="93" t="s">
        <v>302</v>
      </c>
      <c r="D50" s="77">
        <v>26</v>
      </c>
      <c r="E50" s="90">
        <v>1014.09</v>
      </c>
      <c r="F50" s="78">
        <v>10837.744530000002</v>
      </c>
      <c r="G50" s="434">
        <f>E50/$E$51</f>
        <v>7.3872936713120906E-3</v>
      </c>
      <c r="H50" s="141">
        <f t="shared" si="16"/>
        <v>0.24818604445068074</v>
      </c>
      <c r="I50" s="417">
        <v>812.45100000000002</v>
      </c>
      <c r="J50" s="118">
        <v>8670.3214000000007</v>
      </c>
      <c r="K50" s="117">
        <f t="shared" si="15"/>
        <v>4.9526015070227554E-3</v>
      </c>
      <c r="L50" s="88"/>
    </row>
    <row r="51" spans="1:12" ht="11.1" customHeight="1" x14ac:dyDescent="0.2">
      <c r="A51" s="997"/>
      <c r="B51" s="998"/>
      <c r="C51" s="625" t="s">
        <v>2</v>
      </c>
      <c r="D51" s="626">
        <v>386848</v>
      </c>
      <c r="E51" s="627">
        <v>137274.9</v>
      </c>
      <c r="F51" s="628">
        <v>1466593.4391499998</v>
      </c>
      <c r="G51" s="629">
        <f>SUM(G46:G50)</f>
        <v>1.0000000000000002</v>
      </c>
      <c r="H51" s="630">
        <f t="shared" ref="H51" si="17">(E51-I51)/I51</f>
        <v>-0.16318907033605959</v>
      </c>
      <c r="I51" s="631">
        <v>164045.29999999999</v>
      </c>
      <c r="J51" s="632">
        <v>1750661.2956600001</v>
      </c>
      <c r="K51" s="640">
        <f>SUM(K46:K49)</f>
        <v>0.9950473984929773</v>
      </c>
      <c r="L51" s="99"/>
    </row>
    <row r="52" spans="1:12" ht="11.1" customHeight="1" x14ac:dyDescent="0.2">
      <c r="A52" s="993" t="str">
        <f>T!J22</f>
        <v>Březen</v>
      </c>
      <c r="B52" s="994"/>
      <c r="C52" s="92" t="s">
        <v>6</v>
      </c>
      <c r="D52" s="104">
        <v>197</v>
      </c>
      <c r="E52" s="106">
        <v>41421.601000000002</v>
      </c>
      <c r="F52" s="105">
        <v>441433.48197999998</v>
      </c>
      <c r="G52" s="433">
        <f>E52/$E$57</f>
        <v>0.36092254755114545</v>
      </c>
      <c r="H52" s="395">
        <f>(E52-I52)/I52</f>
        <v>-0.17755294367779778</v>
      </c>
      <c r="I52" s="413">
        <v>50363.851000000002</v>
      </c>
      <c r="J52" s="113">
        <v>537224.10090999992</v>
      </c>
      <c r="K52" s="116">
        <f>I52/$I$57</f>
        <v>0.32278043572026893</v>
      </c>
      <c r="L52" s="106"/>
    </row>
    <row r="53" spans="1:12" ht="11.1" customHeight="1" x14ac:dyDescent="0.2">
      <c r="A53" s="995"/>
      <c r="B53" s="996"/>
      <c r="C53" s="93" t="s">
        <v>7</v>
      </c>
      <c r="D53" s="77">
        <v>851</v>
      </c>
      <c r="E53" s="90">
        <v>11479.392</v>
      </c>
      <c r="F53" s="78">
        <v>121886.51267000019</v>
      </c>
      <c r="G53" s="434">
        <f t="shared" ref="G53:G56" si="18">E53/$E$57</f>
        <v>0.10002441491767154</v>
      </c>
      <c r="H53" s="141">
        <f t="shared" ref="H53:H56" si="19">(E53-I53)/I53</f>
        <v>-0.26903301955274678</v>
      </c>
      <c r="I53" s="414">
        <v>15704.392</v>
      </c>
      <c r="J53" s="112">
        <v>167516.74850000031</v>
      </c>
      <c r="K53" s="117">
        <f t="shared" ref="K53:K56" si="20">I53/$I$57</f>
        <v>0.10064898517156493</v>
      </c>
      <c r="L53" s="90"/>
    </row>
    <row r="54" spans="1:12" ht="11.1" customHeight="1" x14ac:dyDescent="0.2">
      <c r="A54" s="995"/>
      <c r="B54" s="996"/>
      <c r="C54" s="93" t="s">
        <v>8</v>
      </c>
      <c r="D54" s="77">
        <v>24654</v>
      </c>
      <c r="E54" s="90">
        <v>16837.521999999997</v>
      </c>
      <c r="F54" s="78">
        <v>179699.62906000001</v>
      </c>
      <c r="G54" s="434">
        <f t="shared" si="18"/>
        <v>0.1467118891587135</v>
      </c>
      <c r="H54" s="141">
        <f t="shared" si="19"/>
        <v>-0.31430692107451885</v>
      </c>
      <c r="I54" s="414">
        <v>24555.479000000003</v>
      </c>
      <c r="J54" s="112">
        <v>261929.77552</v>
      </c>
      <c r="K54" s="117">
        <f t="shared" si="20"/>
        <v>0.15737534071689463</v>
      </c>
      <c r="L54" s="90"/>
    </row>
    <row r="55" spans="1:12" ht="11.1" customHeight="1" x14ac:dyDescent="0.2">
      <c r="A55" s="995"/>
      <c r="B55" s="996"/>
      <c r="C55" s="93" t="s">
        <v>9</v>
      </c>
      <c r="D55" s="77">
        <v>360929</v>
      </c>
      <c r="E55" s="90">
        <v>44007.7</v>
      </c>
      <c r="F55" s="78">
        <v>469675.2</v>
      </c>
      <c r="G55" s="434">
        <f t="shared" si="18"/>
        <v>0.38345623569370346</v>
      </c>
      <c r="H55" s="141">
        <f t="shared" si="19"/>
        <v>-0.31782641720016747</v>
      </c>
      <c r="I55" s="414">
        <v>64511</v>
      </c>
      <c r="J55" s="112">
        <v>688130.1</v>
      </c>
      <c r="K55" s="117">
        <f t="shared" si="20"/>
        <v>0.41344909643129291</v>
      </c>
      <c r="L55" s="90"/>
    </row>
    <row r="56" spans="1:12" ht="11.1" customHeight="1" x14ac:dyDescent="0.2">
      <c r="A56" s="995"/>
      <c r="B56" s="996"/>
      <c r="C56" s="93" t="s">
        <v>302</v>
      </c>
      <c r="D56" s="77">
        <v>26</v>
      </c>
      <c r="E56" s="90">
        <v>1019.6849999999999</v>
      </c>
      <c r="F56" s="78">
        <v>12152.507</v>
      </c>
      <c r="G56" s="434">
        <f t="shared" si="18"/>
        <v>8.8849126787660798E-3</v>
      </c>
      <c r="H56" s="141">
        <f t="shared" si="19"/>
        <v>0.13730762967639176</v>
      </c>
      <c r="I56" s="417">
        <v>896.57799999999997</v>
      </c>
      <c r="J56" s="118">
        <v>9563.6589300000014</v>
      </c>
      <c r="K56" s="117">
        <f t="shared" si="20"/>
        <v>5.7461419599785417E-3</v>
      </c>
      <c r="L56" s="90"/>
    </row>
    <row r="57" spans="1:12" ht="11.1" customHeight="1" thickBot="1" x14ac:dyDescent="0.25">
      <c r="A57" s="1055"/>
      <c r="B57" s="1056"/>
      <c r="C57" s="693" t="s">
        <v>2</v>
      </c>
      <c r="D57" s="694">
        <v>386657</v>
      </c>
      <c r="E57" s="695">
        <v>114765.9</v>
      </c>
      <c r="F57" s="696">
        <v>1224847.3307100001</v>
      </c>
      <c r="G57" s="697">
        <f>SUM(G52:G56)</f>
        <v>1</v>
      </c>
      <c r="H57" s="698">
        <f t="shared" ref="H57" si="21">(E57-I57)/I57</f>
        <v>-0.26446873159423795</v>
      </c>
      <c r="I57" s="699">
        <v>156031.30000000002</v>
      </c>
      <c r="J57" s="700">
        <v>1664364.3838600002</v>
      </c>
      <c r="K57" s="701">
        <f>SUM(K52:K55)</f>
        <v>0.99425385804002142</v>
      </c>
      <c r="L57" s="107"/>
    </row>
    <row r="58" spans="1:12" ht="11.1" customHeight="1" thickTop="1" x14ac:dyDescent="0.2">
      <c r="A58" s="1057" t="str">
        <f>T!E17</f>
        <v>I. čtvrtletí</v>
      </c>
      <c r="B58" s="1058"/>
      <c r="C58" s="93" t="s">
        <v>6</v>
      </c>
      <c r="D58" s="77">
        <f>D52</f>
        <v>197</v>
      </c>
      <c r="E58" s="90">
        <f>E40+E46+E52</f>
        <v>145323.86499999999</v>
      </c>
      <c r="F58" s="78">
        <f>F40+F46+F52</f>
        <v>1551942.0539999998</v>
      </c>
      <c r="G58" s="434">
        <f>E58/$E$63</f>
        <v>0.33687827709842671</v>
      </c>
      <c r="H58" s="141">
        <f>(E58-I58)/I58</f>
        <v>-6.6722901131714793E-2</v>
      </c>
      <c r="I58" s="414">
        <f>I40+I46+I52</f>
        <v>155713.52299999999</v>
      </c>
      <c r="J58" s="112">
        <f>J40+J46+J52</f>
        <v>1661168.7302600001</v>
      </c>
      <c r="K58" s="117">
        <f>I58/$I$63</f>
        <v>0.32598515169240055</v>
      </c>
      <c r="L58" s="87"/>
    </row>
    <row r="59" spans="1:12" ht="11.1" customHeight="1" x14ac:dyDescent="0.2">
      <c r="A59" s="999"/>
      <c r="B59" s="1000"/>
      <c r="C59" s="93" t="s">
        <v>7</v>
      </c>
      <c r="D59" s="77">
        <f>D53</f>
        <v>851</v>
      </c>
      <c r="E59" s="90">
        <f t="shared" ref="E59:F59" si="22">E41+E47+E53</f>
        <v>43483.528999999995</v>
      </c>
      <c r="F59" s="78">
        <f t="shared" si="22"/>
        <v>463949.77481000009</v>
      </c>
      <c r="G59" s="434">
        <f t="shared" ref="G59:G62" si="23">E59/$E$63</f>
        <v>0.10080007390169174</v>
      </c>
      <c r="H59" s="141">
        <f t="shared" ref="H59:H62" si="24">(E59-I59)/I59</f>
        <v>-0.10938837991579828</v>
      </c>
      <c r="I59" s="414">
        <f t="shared" ref="I59:J60" si="25">I41+I47+I53</f>
        <v>48824.345000000001</v>
      </c>
      <c r="J59" s="112">
        <f t="shared" si="25"/>
        <v>520869.30963000015</v>
      </c>
      <c r="K59" s="117">
        <f t="shared" ref="K59:K62" si="26">I59/$I$63</f>
        <v>0.10221341861944194</v>
      </c>
      <c r="L59" s="87"/>
    </row>
    <row r="60" spans="1:12" ht="11.1" customHeight="1" x14ac:dyDescent="0.2">
      <c r="A60" s="999"/>
      <c r="B60" s="1000"/>
      <c r="C60" s="93" t="s">
        <v>8</v>
      </c>
      <c r="D60" s="77">
        <f>D54</f>
        <v>24654</v>
      </c>
      <c r="E60" s="90">
        <f>E42+E48+E54</f>
        <v>71323.019</v>
      </c>
      <c r="F60" s="78">
        <f t="shared" ref="F60" si="27">F42+F48+F54</f>
        <v>762058.71898999996</v>
      </c>
      <c r="G60" s="434">
        <f t="shared" si="23"/>
        <v>0.16533537528869299</v>
      </c>
      <c r="H60" s="141">
        <f t="shared" si="24"/>
        <v>-5.1004348030993206E-2</v>
      </c>
      <c r="I60" s="414">
        <f>I42+I48+I54</f>
        <v>75156.317999999999</v>
      </c>
      <c r="J60" s="112">
        <f t="shared" si="25"/>
        <v>801784.05530999997</v>
      </c>
      <c r="K60" s="117">
        <f t="shared" si="26"/>
        <v>0.15733921660659039</v>
      </c>
      <c r="L60" s="87"/>
    </row>
    <row r="61" spans="1:12" ht="11.1" customHeight="1" x14ac:dyDescent="0.2">
      <c r="A61" s="999"/>
      <c r="B61" s="1000"/>
      <c r="C61" s="93" t="s">
        <v>9</v>
      </c>
      <c r="D61" s="77">
        <f>D55</f>
        <v>360929</v>
      </c>
      <c r="E61" s="90">
        <f t="shared" ref="E61:F61" si="28">E43+E49+E55</f>
        <v>168088.90000000002</v>
      </c>
      <c r="F61" s="78">
        <f t="shared" si="28"/>
        <v>1795840.9999999998</v>
      </c>
      <c r="G61" s="434">
        <f t="shared" si="23"/>
        <v>0.38965037869980784</v>
      </c>
      <c r="H61" s="141">
        <f t="shared" si="24"/>
        <v>-0.13977901966202996</v>
      </c>
      <c r="I61" s="414">
        <f t="shared" ref="I61:J62" si="29">I43+I49+I55</f>
        <v>195402</v>
      </c>
      <c r="J61" s="112">
        <f t="shared" si="29"/>
        <v>2084592.7000000002</v>
      </c>
      <c r="K61" s="117">
        <f t="shared" si="26"/>
        <v>0.40907269570285465</v>
      </c>
      <c r="L61" s="87"/>
    </row>
    <row r="62" spans="1:12" ht="11.1" customHeight="1" x14ac:dyDescent="0.2">
      <c r="A62" s="999"/>
      <c r="B62" s="1000"/>
      <c r="C62" s="93" t="s">
        <v>302</v>
      </c>
      <c r="D62" s="77">
        <f>D56</f>
        <v>26</v>
      </c>
      <c r="E62" s="90">
        <f>E44+E50+E56</f>
        <v>3164.587</v>
      </c>
      <c r="F62" s="78">
        <f t="shared" ref="F62" si="30">F44+F50+F56</f>
        <v>35080.225279999999</v>
      </c>
      <c r="G62" s="434">
        <f t="shared" si="23"/>
        <v>7.335895011380815E-3</v>
      </c>
      <c r="H62" s="141">
        <f t="shared" si="24"/>
        <v>0.22924556811763774</v>
      </c>
      <c r="I62" s="414">
        <f>I44+I50+I56</f>
        <v>2574.4139999999998</v>
      </c>
      <c r="J62" s="112">
        <f t="shared" si="29"/>
        <v>27463.930820000005</v>
      </c>
      <c r="K62" s="117">
        <f t="shared" si="26"/>
        <v>5.3895173787124433E-3</v>
      </c>
      <c r="L62" s="87"/>
    </row>
    <row r="63" spans="1:12" ht="11.1" customHeight="1" x14ac:dyDescent="0.2">
      <c r="A63" s="999"/>
      <c r="B63" s="1000"/>
      <c r="C63" s="660" t="s">
        <v>2</v>
      </c>
      <c r="D63" s="655">
        <f>SUM(D58:D62)</f>
        <v>386657</v>
      </c>
      <c r="E63" s="661">
        <f>SUM(E58:E62)</f>
        <v>431383.89999999997</v>
      </c>
      <c r="F63" s="662">
        <f>SUM(F58:F62)</f>
        <v>4608871.7730799997</v>
      </c>
      <c r="G63" s="663">
        <f>SUM(G58:G62)</f>
        <v>1.0000000000000002</v>
      </c>
      <c r="H63" s="664">
        <f>(E63-I63)/I63</f>
        <v>-9.6900876880427672E-2</v>
      </c>
      <c r="I63" s="674">
        <f>SUM(I58:I62)</f>
        <v>477670.6</v>
      </c>
      <c r="J63" s="675">
        <f>SUM(J58:J62)</f>
        <v>5095878.7260200009</v>
      </c>
      <c r="K63" s="676">
        <f>SUM(K58:K61)</f>
        <v>0.99461048262128748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417"/>
      <c r="J64" s="118"/>
      <c r="K64" s="121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E36:G36"/>
    <mergeCell ref="I36:K36"/>
    <mergeCell ref="D38:D39"/>
    <mergeCell ref="E38:F38"/>
    <mergeCell ref="E7:F7"/>
    <mergeCell ref="I7:J7"/>
    <mergeCell ref="H37:H39"/>
    <mergeCell ref="I38:J38"/>
    <mergeCell ref="A35:D35"/>
    <mergeCell ref="E37:F37"/>
    <mergeCell ref="I37:J37"/>
    <mergeCell ref="A46:B51"/>
    <mergeCell ref="A52:B57"/>
    <mergeCell ref="A58:B63"/>
    <mergeCell ref="A40:B45"/>
    <mergeCell ref="D7:D8"/>
    <mergeCell ref="A39:B39"/>
    <mergeCell ref="A9:B14"/>
    <mergeCell ref="A15:B20"/>
    <mergeCell ref="A21:B26"/>
    <mergeCell ref="A27:B32"/>
    <mergeCell ref="K1:L1"/>
    <mergeCell ref="A2:L2"/>
    <mergeCell ref="A4:D4"/>
    <mergeCell ref="A8:B8"/>
    <mergeCell ref="H6:H8"/>
    <mergeCell ref="I5:K5"/>
    <mergeCell ref="E5:G5"/>
    <mergeCell ref="E6:F6"/>
    <mergeCell ref="I6:J6"/>
    <mergeCell ref="A3:C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1007" t="s">
        <v>235</v>
      </c>
      <c r="L1" s="1007"/>
    </row>
    <row r="2" spans="1:17" s="702" customFormat="1" ht="30" customHeight="1" x14ac:dyDescent="0.25">
      <c r="A2" s="909" t="s">
        <v>200</v>
      </c>
      <c r="B2" s="909"/>
      <c r="C2" s="909"/>
      <c r="D2" s="909"/>
      <c r="E2" s="909"/>
      <c r="F2" s="909"/>
      <c r="G2" s="909"/>
      <c r="H2" s="909"/>
      <c r="I2" s="909"/>
      <c r="J2" s="909"/>
      <c r="K2" s="909"/>
      <c r="L2" s="909"/>
    </row>
    <row r="3" spans="1:17" ht="17.100000000000001" customHeight="1" x14ac:dyDescent="0.2">
      <c r="A3" s="1022" t="str">
        <f>T!E17&amp;" "&amp;T!G17</f>
        <v>I. čtvrtletí 2019</v>
      </c>
      <c r="B3" s="1022"/>
      <c r="C3" s="1022"/>
      <c r="D3" s="101"/>
      <c r="E3" s="101"/>
      <c r="F3" s="69"/>
      <c r="G3" s="67"/>
      <c r="H3" s="67"/>
      <c r="I3" s="67"/>
    </row>
    <row r="4" spans="1:17" ht="12.95" customHeight="1" x14ac:dyDescent="0.2">
      <c r="A4" s="1008" t="s">
        <v>112</v>
      </c>
      <c r="B4" s="1008"/>
      <c r="C4" s="1008"/>
      <c r="D4" s="1009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1010">
        <f>T!G17</f>
        <v>2019</v>
      </c>
      <c r="F5" s="981"/>
      <c r="G5" s="981"/>
      <c r="H5" s="410"/>
      <c r="I5" s="1011">
        <f>E5-1</f>
        <v>2018</v>
      </c>
      <c r="J5" s="1012"/>
      <c r="K5" s="1013"/>
      <c r="L5" s="71"/>
    </row>
    <row r="6" spans="1:17" ht="24.95" customHeight="1" x14ac:dyDescent="0.25">
      <c r="A6" s="74"/>
      <c r="B6" s="75"/>
      <c r="C6" s="76"/>
      <c r="D6" s="76"/>
      <c r="E6" s="986" t="s">
        <v>39</v>
      </c>
      <c r="F6" s="987"/>
      <c r="G6" s="432"/>
      <c r="H6" s="987" t="s">
        <v>108</v>
      </c>
      <c r="I6" s="1053" t="s">
        <v>39</v>
      </c>
      <c r="J6" s="1054"/>
      <c r="K6" s="411"/>
      <c r="L6" s="87"/>
    </row>
    <row r="7" spans="1:17" ht="24.95" customHeight="1" x14ac:dyDescent="0.25">
      <c r="A7" s="74"/>
      <c r="B7" s="94"/>
      <c r="C7" s="94"/>
      <c r="D7" s="1015" t="s">
        <v>0</v>
      </c>
      <c r="E7" s="986"/>
      <c r="F7" s="987"/>
      <c r="G7" s="593" t="s">
        <v>107</v>
      </c>
      <c r="H7" s="987"/>
      <c r="I7" s="1053"/>
      <c r="J7" s="1054"/>
      <c r="K7" s="114" t="s">
        <v>107</v>
      </c>
      <c r="L7" s="87"/>
    </row>
    <row r="8" spans="1:17" ht="15" customHeight="1" x14ac:dyDescent="0.25">
      <c r="A8" s="1014" t="s">
        <v>140</v>
      </c>
      <c r="B8" s="1014"/>
      <c r="C8" s="126" t="s">
        <v>45</v>
      </c>
      <c r="D8" s="1016"/>
      <c r="E8" s="821" t="s">
        <v>336</v>
      </c>
      <c r="F8" s="816" t="s">
        <v>1</v>
      </c>
      <c r="G8" s="594" t="s">
        <v>66</v>
      </c>
      <c r="H8" s="1014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93" t="str">
        <f>T!J20</f>
        <v>Leden</v>
      </c>
      <c r="B9" s="994"/>
      <c r="C9" s="92" t="s">
        <v>6</v>
      </c>
      <c r="D9" s="77">
        <v>50</v>
      </c>
      <c r="E9" s="90">
        <v>11743.075999999999</v>
      </c>
      <c r="F9" s="78">
        <v>125549.69552000002</v>
      </c>
      <c r="G9" s="433">
        <f>E9/$E$14</f>
        <v>0.366996355999475</v>
      </c>
      <c r="H9" s="141">
        <f>(E9-I9)/I9</f>
        <v>4.8009183653161508E-2</v>
      </c>
      <c r="I9" s="414">
        <v>11205.127</v>
      </c>
      <c r="J9" s="112">
        <v>119510.55846999996</v>
      </c>
      <c r="K9" s="116">
        <f>I9/$I$14</f>
        <v>0.40213056803663449</v>
      </c>
      <c r="L9" s="87"/>
    </row>
    <row r="10" spans="1:17" ht="11.1" customHeight="1" x14ac:dyDescent="0.2">
      <c r="A10" s="995"/>
      <c r="B10" s="996"/>
      <c r="C10" s="93" t="s">
        <v>7</v>
      </c>
      <c r="D10" s="77">
        <v>195</v>
      </c>
      <c r="E10" s="90">
        <v>3568.212</v>
      </c>
      <c r="F10" s="78">
        <v>38149.412629999999</v>
      </c>
      <c r="G10" s="434">
        <f>E10/$E$14</f>
        <v>0.11151429160754803</v>
      </c>
      <c r="H10" s="141">
        <f>(E10-I10)/I10</f>
        <v>0.15537100650861338</v>
      </c>
      <c r="I10" s="414">
        <v>3088.3690000000001</v>
      </c>
      <c r="J10" s="112">
        <v>32939.307949999973</v>
      </c>
      <c r="K10" s="117">
        <f>I10/$I$14</f>
        <v>0.1108356540962662</v>
      </c>
      <c r="L10" s="88"/>
      <c r="M10" s="79"/>
      <c r="O10" s="79"/>
      <c r="P10" s="79"/>
      <c r="Q10" s="79"/>
    </row>
    <row r="11" spans="1:17" ht="11.1" customHeight="1" x14ac:dyDescent="0.2">
      <c r="A11" s="995"/>
      <c r="B11" s="996"/>
      <c r="C11" s="93" t="s">
        <v>8</v>
      </c>
      <c r="D11" s="77">
        <v>6025</v>
      </c>
      <c r="E11" s="90">
        <v>8054.9759999999997</v>
      </c>
      <c r="F11" s="78">
        <v>86118.67353</v>
      </c>
      <c r="G11" s="434">
        <f>E11/$E$14</f>
        <v>0.25173530680234268</v>
      </c>
      <c r="H11" s="141">
        <f t="shared" ref="H11:H13" si="0">(E11-I11)/I11</f>
        <v>0.3656320835487889</v>
      </c>
      <c r="I11" s="414">
        <v>5898.35</v>
      </c>
      <c r="J11" s="112">
        <v>62910.303500000002</v>
      </c>
      <c r="K11" s="117">
        <f>I11/$I$14</f>
        <v>0.21168049554269963</v>
      </c>
      <c r="L11" s="88"/>
      <c r="M11" s="79"/>
      <c r="O11" s="79"/>
      <c r="P11" s="79"/>
      <c r="Q11" s="79"/>
    </row>
    <row r="12" spans="1:17" ht="11.1" customHeight="1" x14ac:dyDescent="0.2">
      <c r="A12" s="995"/>
      <c r="B12" s="996"/>
      <c r="C12" s="93" t="s">
        <v>9</v>
      </c>
      <c r="D12" s="77">
        <v>78746</v>
      </c>
      <c r="E12" s="90">
        <v>8481.9</v>
      </c>
      <c r="F12" s="78">
        <v>90683.1</v>
      </c>
      <c r="G12" s="434">
        <f>E12/$E$14</f>
        <v>0.26507759908493711</v>
      </c>
      <c r="H12" s="141">
        <f t="shared" si="0"/>
        <v>0.12215225041674374</v>
      </c>
      <c r="I12" s="414">
        <v>7558.6</v>
      </c>
      <c r="J12" s="112">
        <v>80617.899999999994</v>
      </c>
      <c r="K12" s="117">
        <f>I12/$I$14</f>
        <v>0.27126369130503436</v>
      </c>
      <c r="L12" s="88"/>
      <c r="M12" s="79"/>
      <c r="O12" s="79"/>
      <c r="P12" s="79"/>
      <c r="Q12" s="79"/>
    </row>
    <row r="13" spans="1:17" ht="11.1" customHeight="1" x14ac:dyDescent="0.2">
      <c r="A13" s="995"/>
      <c r="B13" s="996"/>
      <c r="C13" s="93" t="s">
        <v>302</v>
      </c>
      <c r="D13" s="77">
        <v>5</v>
      </c>
      <c r="E13" s="90">
        <v>149.636</v>
      </c>
      <c r="F13" s="78">
        <v>1599.8128000000002</v>
      </c>
      <c r="G13" s="434">
        <f>E13/$E$14</f>
        <v>4.6764465056972669E-3</v>
      </c>
      <c r="H13" s="141">
        <f t="shared" si="0"/>
        <v>0.31312634922863614</v>
      </c>
      <c r="I13" s="417">
        <v>113.95399999999999</v>
      </c>
      <c r="J13" s="118">
        <v>1215.39822</v>
      </c>
      <c r="K13" s="117">
        <f>I13/$I$14</f>
        <v>4.0895910193652109E-3</v>
      </c>
      <c r="L13" s="88"/>
      <c r="M13" s="79"/>
      <c r="O13" s="79"/>
      <c r="P13" s="79"/>
      <c r="Q13" s="79"/>
    </row>
    <row r="14" spans="1:17" ht="11.1" customHeight="1" x14ac:dyDescent="0.2">
      <c r="A14" s="997"/>
      <c r="B14" s="998"/>
      <c r="C14" s="625" t="s">
        <v>2</v>
      </c>
      <c r="D14" s="626">
        <v>85021</v>
      </c>
      <c r="E14" s="627">
        <v>31997.799999999996</v>
      </c>
      <c r="F14" s="628">
        <v>342100.69448000001</v>
      </c>
      <c r="G14" s="629">
        <f>SUM(G9:G13)</f>
        <v>1</v>
      </c>
      <c r="H14" s="630">
        <f>(E14-I14)/I14</f>
        <v>0.14833981711431038</v>
      </c>
      <c r="I14" s="631">
        <v>27864.400000000005</v>
      </c>
      <c r="J14" s="632">
        <v>297193.4681399999</v>
      </c>
      <c r="K14" s="640">
        <f>SUM(K9:K12)</f>
        <v>0.99591040898063465</v>
      </c>
      <c r="L14" s="99"/>
      <c r="M14" s="79"/>
    </row>
    <row r="15" spans="1:17" ht="11.1" customHeight="1" x14ac:dyDescent="0.2">
      <c r="A15" s="999" t="str">
        <f>T!J21</f>
        <v>Únor</v>
      </c>
      <c r="B15" s="1000"/>
      <c r="C15" s="93" t="s">
        <v>6</v>
      </c>
      <c r="D15" s="77">
        <v>50</v>
      </c>
      <c r="E15" s="90">
        <v>10505.634999999998</v>
      </c>
      <c r="F15" s="78">
        <v>112237.58672999998</v>
      </c>
      <c r="G15" s="434">
        <f>E15/$E$20</f>
        <v>0.40789236640924992</v>
      </c>
      <c r="H15" s="141">
        <f>(E15-I15)/I15</f>
        <v>-6.675285245006328E-2</v>
      </c>
      <c r="I15" s="414">
        <v>11257.076999999999</v>
      </c>
      <c r="J15" s="112">
        <v>120133.66966</v>
      </c>
      <c r="K15" s="117">
        <f>I15/$I$20</f>
        <v>0.3832783575356225</v>
      </c>
      <c r="L15" s="88"/>
      <c r="M15" s="79"/>
      <c r="N15" s="79"/>
    </row>
    <row r="16" spans="1:17" ht="11.1" customHeight="1" x14ac:dyDescent="0.2">
      <c r="A16" s="999"/>
      <c r="B16" s="1000"/>
      <c r="C16" s="93" t="s">
        <v>7</v>
      </c>
      <c r="D16" s="77">
        <v>194</v>
      </c>
      <c r="E16" s="90">
        <v>2812.5499999999997</v>
      </c>
      <c r="F16" s="78">
        <v>30048.143759999999</v>
      </c>
      <c r="G16" s="434">
        <f>E16/$E$20</f>
        <v>0.10920022208503682</v>
      </c>
      <c r="H16" s="141">
        <f>(E16-I16)/I16</f>
        <v>-0.18101049714763781</v>
      </c>
      <c r="I16" s="414">
        <v>3434.1710000000003</v>
      </c>
      <c r="J16" s="112">
        <v>36648.561480000018</v>
      </c>
      <c r="K16" s="117">
        <f>I16/$I$20</f>
        <v>0.11692586098295911</v>
      </c>
      <c r="L16" s="89"/>
      <c r="M16" s="82"/>
      <c r="N16" s="79"/>
    </row>
    <row r="17" spans="1:21" ht="11.1" customHeight="1" x14ac:dyDescent="0.2">
      <c r="A17" s="999"/>
      <c r="B17" s="1000"/>
      <c r="C17" s="93" t="s">
        <v>8</v>
      </c>
      <c r="D17" s="77">
        <v>6022</v>
      </c>
      <c r="E17" s="90">
        <v>5285.7749999999996</v>
      </c>
      <c r="F17" s="78">
        <v>56471.23893</v>
      </c>
      <c r="G17" s="434">
        <f>E17/$E$20</f>
        <v>0.2052257929251162</v>
      </c>
      <c r="H17" s="141">
        <f t="shared" ref="H17:H20" si="1">(E17-I17)/I17</f>
        <v>-0.16407650085177369</v>
      </c>
      <c r="I17" s="414">
        <v>6323.2759999999998</v>
      </c>
      <c r="J17" s="112">
        <v>67480.679219999991</v>
      </c>
      <c r="K17" s="117">
        <f>I17/$I$20</f>
        <v>0.21529344069729833</v>
      </c>
      <c r="L17" s="88"/>
      <c r="M17" s="79"/>
      <c r="N17" s="79"/>
      <c r="O17" s="79"/>
      <c r="P17" s="79"/>
    </row>
    <row r="18" spans="1:21" ht="11.1" customHeight="1" x14ac:dyDescent="0.2">
      <c r="A18" s="999"/>
      <c r="B18" s="1000"/>
      <c r="C18" s="93" t="s">
        <v>9</v>
      </c>
      <c r="D18" s="77">
        <v>78714</v>
      </c>
      <c r="E18" s="90">
        <v>7015.3</v>
      </c>
      <c r="F18" s="78">
        <v>74948.7</v>
      </c>
      <c r="G18" s="434">
        <f>E18/$E$20</f>
        <v>0.27237642637220988</v>
      </c>
      <c r="H18" s="141">
        <f t="shared" si="1"/>
        <v>-0.14933064946403443</v>
      </c>
      <c r="I18" s="414">
        <v>8246.7999999999993</v>
      </c>
      <c r="J18" s="112">
        <v>88008.5</v>
      </c>
      <c r="K18" s="117">
        <f>I18/$I$20</f>
        <v>0.28078514155359974</v>
      </c>
      <c r="L18" s="88"/>
      <c r="M18" s="79"/>
      <c r="N18" s="79"/>
      <c r="O18" s="79"/>
      <c r="P18" s="79"/>
    </row>
    <row r="19" spans="1:21" ht="11.1" customHeight="1" x14ac:dyDescent="0.2">
      <c r="A19" s="999"/>
      <c r="B19" s="1000"/>
      <c r="C19" s="93" t="s">
        <v>302</v>
      </c>
      <c r="D19" s="77">
        <v>5</v>
      </c>
      <c r="E19" s="90">
        <v>136.63999999999999</v>
      </c>
      <c r="F19" s="78">
        <v>1460.1727200000003</v>
      </c>
      <c r="G19" s="434">
        <f>E19/$E$20</f>
        <v>5.3051922083872044E-3</v>
      </c>
      <c r="H19" s="141">
        <f t="shared" si="1"/>
        <v>0.25155711878068426</v>
      </c>
      <c r="I19" s="417">
        <v>109.176</v>
      </c>
      <c r="J19" s="118">
        <v>1165.1066499999999</v>
      </c>
      <c r="K19" s="117">
        <f>I19/$I$20</f>
        <v>3.7171992305204205E-3</v>
      </c>
      <c r="L19" s="88"/>
      <c r="M19" s="79"/>
      <c r="N19" s="79"/>
      <c r="O19" s="79"/>
      <c r="P19" s="79"/>
    </row>
    <row r="20" spans="1:21" ht="11.1" customHeight="1" x14ac:dyDescent="0.2">
      <c r="A20" s="999"/>
      <c r="B20" s="1000"/>
      <c r="C20" s="625" t="s">
        <v>2</v>
      </c>
      <c r="D20" s="626">
        <v>84985</v>
      </c>
      <c r="E20" s="627">
        <v>25755.899999999998</v>
      </c>
      <c r="F20" s="628">
        <v>275165.84213999996</v>
      </c>
      <c r="G20" s="629">
        <f>SUM(G15:G19)</f>
        <v>1</v>
      </c>
      <c r="H20" s="630">
        <f t="shared" si="1"/>
        <v>-0.1230690658994569</v>
      </c>
      <c r="I20" s="631">
        <v>29370.499999999996</v>
      </c>
      <c r="J20" s="632">
        <v>313436.51700999995</v>
      </c>
      <c r="K20" s="640">
        <f>SUM(K15:K18)</f>
        <v>0.99628280076947973</v>
      </c>
      <c r="L20" s="99"/>
      <c r="M20" s="79"/>
      <c r="N20" s="79"/>
      <c r="O20" s="79"/>
      <c r="P20" s="79"/>
    </row>
    <row r="21" spans="1:21" ht="11.1" customHeight="1" x14ac:dyDescent="0.2">
      <c r="A21" s="999" t="str">
        <f>T!J22</f>
        <v>Březen</v>
      </c>
      <c r="B21" s="1000"/>
      <c r="C21" s="92" t="s">
        <v>6</v>
      </c>
      <c r="D21" s="104">
        <v>50</v>
      </c>
      <c r="E21" s="106">
        <v>10152.934999999999</v>
      </c>
      <c r="F21" s="105">
        <v>108269.53416000004</v>
      </c>
      <c r="G21" s="433">
        <f>E21/$E$26</f>
        <v>0.45460970837269904</v>
      </c>
      <c r="H21" s="395">
        <f>(E21-I21)/I21</f>
        <v>-0.12584322057502539</v>
      </c>
      <c r="I21" s="413">
        <v>11614.546999999999</v>
      </c>
      <c r="J21" s="113">
        <v>123890.19399999997</v>
      </c>
      <c r="K21" s="116">
        <f>I21/$I$26</f>
        <v>0.405083251953125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99"/>
      <c r="B22" s="1000"/>
      <c r="C22" s="93" t="s">
        <v>7</v>
      </c>
      <c r="D22" s="77">
        <v>190</v>
      </c>
      <c r="E22" s="90">
        <v>2425.0499999999997</v>
      </c>
      <c r="F22" s="78">
        <v>25834.225109999992</v>
      </c>
      <c r="G22" s="434">
        <f>E22/$E$26</f>
        <v>0.10858449042461256</v>
      </c>
      <c r="H22" s="141">
        <f t="shared" ref="H22:H26" si="2">(E22-I22)/I22</f>
        <v>-0.24716154710855462</v>
      </c>
      <c r="I22" s="414">
        <v>3221.2089999999998</v>
      </c>
      <c r="J22" s="112">
        <v>34359.859300000018</v>
      </c>
      <c r="K22" s="117">
        <f>I22/$I$26</f>
        <v>0.11234685407366073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99"/>
      <c r="B23" s="1000"/>
      <c r="C23" s="93" t="s">
        <v>8</v>
      </c>
      <c r="D23" s="77">
        <v>6018</v>
      </c>
      <c r="E23" s="90">
        <v>4117.6639999999998</v>
      </c>
      <c r="F23" s="78">
        <v>43946.193160000003</v>
      </c>
      <c r="G23" s="434">
        <f>E23/$E$26</f>
        <v>0.18437329010938822</v>
      </c>
      <c r="H23" s="141">
        <f t="shared" si="2"/>
        <v>-0.30564219341888005</v>
      </c>
      <c r="I23" s="414">
        <v>5930.1760000000004</v>
      </c>
      <c r="J23" s="112">
        <v>63256.170909999993</v>
      </c>
      <c r="K23" s="117">
        <f>I23/$I$26</f>
        <v>0.20682812500000003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99"/>
      <c r="B24" s="1000"/>
      <c r="C24" s="93" t="s">
        <v>9</v>
      </c>
      <c r="D24" s="77">
        <v>78679</v>
      </c>
      <c r="E24" s="90">
        <v>5496.4</v>
      </c>
      <c r="F24" s="78">
        <v>58660.2</v>
      </c>
      <c r="G24" s="434">
        <f>E24/$E$26</f>
        <v>0.24610783001168657</v>
      </c>
      <c r="H24" s="141">
        <f t="shared" si="2"/>
        <v>-0.29441969730035045</v>
      </c>
      <c r="I24" s="414">
        <v>7789.9</v>
      </c>
      <c r="J24" s="112">
        <v>83093.5</v>
      </c>
      <c r="K24" s="117">
        <f>I24/$I$26</f>
        <v>0.27169015066964286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94"/>
      <c r="B25" s="1059"/>
      <c r="C25" s="93" t="s">
        <v>302</v>
      </c>
      <c r="D25" s="77">
        <v>5</v>
      </c>
      <c r="E25" s="90">
        <v>141.251</v>
      </c>
      <c r="F25" s="78">
        <v>1642.58799</v>
      </c>
      <c r="G25" s="434">
        <f>E25/$E$26</f>
        <v>6.3246810816135549E-3</v>
      </c>
      <c r="H25" s="141">
        <f t="shared" si="2"/>
        <v>0.21592004682873078</v>
      </c>
      <c r="I25" s="417">
        <v>116.16800000000001</v>
      </c>
      <c r="J25" s="118">
        <v>1239.15506</v>
      </c>
      <c r="K25" s="117">
        <f>I25/$I$26</f>
        <v>4.0516183035714292E-3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1001"/>
      <c r="B26" s="1002"/>
      <c r="C26" s="693" t="s">
        <v>2</v>
      </c>
      <c r="D26" s="694">
        <v>84942</v>
      </c>
      <c r="E26" s="695">
        <v>22333.3</v>
      </c>
      <c r="F26" s="696">
        <v>238352.74042000002</v>
      </c>
      <c r="G26" s="697">
        <f>SUM(G21:G24)</f>
        <v>0.99367531891838634</v>
      </c>
      <c r="H26" s="698">
        <f t="shared" si="2"/>
        <v>-0.2210763113839285</v>
      </c>
      <c r="I26" s="699">
        <v>28671.999999999996</v>
      </c>
      <c r="J26" s="700">
        <v>305838.87927000003</v>
      </c>
      <c r="K26" s="701">
        <f>SUM(K21:K24)</f>
        <v>0.99594838169642863</v>
      </c>
      <c r="L26" s="107"/>
    </row>
    <row r="27" spans="1:21" ht="11.1" customHeight="1" thickTop="1" x14ac:dyDescent="0.2">
      <c r="A27" s="1057" t="str">
        <f>T!E17</f>
        <v>I. čtvrtletí</v>
      </c>
      <c r="B27" s="1058"/>
      <c r="C27" s="93" t="s">
        <v>6</v>
      </c>
      <c r="D27" s="77">
        <f>D21</f>
        <v>50</v>
      </c>
      <c r="E27" s="90">
        <f>E9+E15+E21</f>
        <v>32401.645999999993</v>
      </c>
      <c r="F27" s="78">
        <f>F9+F15+F21</f>
        <v>346056.81641000003</v>
      </c>
      <c r="G27" s="434">
        <f>E27/$E$32</f>
        <v>0.40458059360445509</v>
      </c>
      <c r="H27" s="141">
        <f>(E27-I27)/I27</f>
        <v>-4.9156828360778976E-2</v>
      </c>
      <c r="I27" s="414">
        <f>I9+I15+I21</f>
        <v>34076.750999999997</v>
      </c>
      <c r="J27" s="112">
        <f>J9+J15+J21</f>
        <v>363534.4221299999</v>
      </c>
      <c r="K27" s="117">
        <f>I27/$I$32</f>
        <v>0.39667070980328706</v>
      </c>
      <c r="L27" s="87"/>
    </row>
    <row r="28" spans="1:21" ht="11.1" customHeight="1" x14ac:dyDescent="0.2">
      <c r="A28" s="999"/>
      <c r="B28" s="1000"/>
      <c r="C28" s="93" t="s">
        <v>7</v>
      </c>
      <c r="D28" s="77">
        <f>D22</f>
        <v>190</v>
      </c>
      <c r="E28" s="90">
        <f t="shared" ref="E28:F31" si="3">E10+E16+E22</f>
        <v>8805.8119999999999</v>
      </c>
      <c r="F28" s="78">
        <f t="shared" si="3"/>
        <v>94031.781499999983</v>
      </c>
      <c r="G28" s="434">
        <f>E28/$E$32</f>
        <v>0.10995307602981758</v>
      </c>
      <c r="H28" s="141">
        <f t="shared" ref="H28:H31" si="4">(E28-I28)/I28</f>
        <v>-9.626038191254721E-2</v>
      </c>
      <c r="I28" s="414">
        <f t="shared" ref="I28:J28" si="5">I10+I16+I22</f>
        <v>9743.7489999999998</v>
      </c>
      <c r="J28" s="112">
        <f t="shared" si="5"/>
        <v>103947.72873</v>
      </c>
      <c r="K28" s="117">
        <f>I28/$I$32</f>
        <v>0.11342219309508317</v>
      </c>
      <c r="L28" s="87"/>
    </row>
    <row r="29" spans="1:21" ht="11.1" customHeight="1" x14ac:dyDescent="0.2">
      <c r="A29" s="999"/>
      <c r="B29" s="1000"/>
      <c r="C29" s="93" t="s">
        <v>8</v>
      </c>
      <c r="D29" s="77">
        <f>D23</f>
        <v>6018</v>
      </c>
      <c r="E29" s="90">
        <f t="shared" si="3"/>
        <v>17458.415000000001</v>
      </c>
      <c r="F29" s="78">
        <f t="shared" si="3"/>
        <v>186536.10561999999</v>
      </c>
      <c r="G29" s="434">
        <f>E29/$E$32</f>
        <v>0.21799311998201956</v>
      </c>
      <c r="H29" s="141">
        <f t="shared" si="4"/>
        <v>-3.8199347921490046E-2</v>
      </c>
      <c r="I29" s="414">
        <f t="shared" ref="I29:J29" si="6">I11+I17+I23</f>
        <v>18151.802</v>
      </c>
      <c r="J29" s="112">
        <f t="shared" si="6"/>
        <v>193647.15362999999</v>
      </c>
      <c r="K29" s="117">
        <f>I29/$I$32</f>
        <v>0.21129620554344297</v>
      </c>
      <c r="L29" s="87"/>
    </row>
    <row r="30" spans="1:21" ht="11.1" customHeight="1" x14ac:dyDescent="0.2">
      <c r="A30" s="999"/>
      <c r="B30" s="1000"/>
      <c r="C30" s="93" t="s">
        <v>9</v>
      </c>
      <c r="D30" s="77">
        <f>D24</f>
        <v>78679</v>
      </c>
      <c r="E30" s="90">
        <f t="shared" si="3"/>
        <v>20993.599999999999</v>
      </c>
      <c r="F30" s="78">
        <f t="shared" si="3"/>
        <v>224292</v>
      </c>
      <c r="G30" s="434">
        <f>E30/$E$32</f>
        <v>0.26213492826551121</v>
      </c>
      <c r="H30" s="141">
        <f t="shared" si="4"/>
        <v>-0.11026348467703317</v>
      </c>
      <c r="I30" s="414">
        <f t="shared" ref="I30:J30" si="7">I12+I18+I24</f>
        <v>23595.3</v>
      </c>
      <c r="J30" s="112">
        <f t="shared" si="7"/>
        <v>251719.9</v>
      </c>
      <c r="K30" s="117">
        <f>I30/$I$32</f>
        <v>0.27466129030380565</v>
      </c>
      <c r="L30" s="87"/>
    </row>
    <row r="31" spans="1:21" ht="11.1" customHeight="1" x14ac:dyDescent="0.2">
      <c r="A31" s="999"/>
      <c r="B31" s="1000"/>
      <c r="C31" s="93" t="s">
        <v>302</v>
      </c>
      <c r="D31" s="77">
        <f>D25</f>
        <v>5</v>
      </c>
      <c r="E31" s="90">
        <f>E13+E19+E25</f>
        <v>427.52699999999993</v>
      </c>
      <c r="F31" s="78">
        <f t="shared" si="3"/>
        <v>4702.5735100000002</v>
      </c>
      <c r="G31" s="434">
        <f>E31/$E$32</f>
        <v>5.3382821181964602E-3</v>
      </c>
      <c r="H31" s="141">
        <f t="shared" si="4"/>
        <v>0.26003395245477406</v>
      </c>
      <c r="I31" s="414">
        <f>I13+I19+I25</f>
        <v>339.298</v>
      </c>
      <c r="J31" s="112">
        <f t="shared" ref="J31" si="8">J13+J19+J25</f>
        <v>3619.6599299999998</v>
      </c>
      <c r="K31" s="117">
        <f>I31/$I$32</f>
        <v>3.9496012543811963E-3</v>
      </c>
      <c r="L31" s="87"/>
    </row>
    <row r="32" spans="1:21" ht="11.1" customHeight="1" x14ac:dyDescent="0.2">
      <c r="A32" s="999"/>
      <c r="B32" s="1000"/>
      <c r="C32" s="660" t="s">
        <v>2</v>
      </c>
      <c r="D32" s="655">
        <f>SUM(D27:D31)</f>
        <v>84942</v>
      </c>
      <c r="E32" s="661">
        <f>SUM(E27:E31)</f>
        <v>80087</v>
      </c>
      <c r="F32" s="662">
        <f>SUM(F27:F31)</f>
        <v>855619.27704000007</v>
      </c>
      <c r="G32" s="663">
        <f>SUM(G27:G31)</f>
        <v>0.99999999999999978</v>
      </c>
      <c r="H32" s="664">
        <f>(E32-I32)/I32</f>
        <v>-6.7746595442275237E-2</v>
      </c>
      <c r="I32" s="674">
        <f>SUM(I27:I31)</f>
        <v>85906.9</v>
      </c>
      <c r="J32" s="675">
        <f>SUM(J27:J31)</f>
        <v>916468.86441999988</v>
      </c>
      <c r="K32" s="676">
        <f>SUM(K27:K30)</f>
        <v>0.99605039874561885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17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60" t="s">
        <v>113</v>
      </c>
      <c r="B35" s="1060"/>
      <c r="C35" s="1060"/>
      <c r="D35" s="1061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1010">
        <f>T!G17</f>
        <v>2019</v>
      </c>
      <c r="F36" s="981"/>
      <c r="G36" s="981"/>
      <c r="H36" s="410"/>
      <c r="I36" s="1011">
        <f>E36-1</f>
        <v>2018</v>
      </c>
      <c r="J36" s="1012"/>
      <c r="K36" s="1013"/>
      <c r="L36" s="87"/>
    </row>
    <row r="37" spans="1:12" ht="24.95" customHeight="1" x14ac:dyDescent="0.25">
      <c r="A37" s="74"/>
      <c r="B37" s="75"/>
      <c r="C37" s="76"/>
      <c r="D37" s="76"/>
      <c r="E37" s="986" t="s">
        <v>39</v>
      </c>
      <c r="F37" s="987"/>
      <c r="G37" s="432"/>
      <c r="H37" s="987" t="s">
        <v>108</v>
      </c>
      <c r="I37" s="1053" t="s">
        <v>39</v>
      </c>
      <c r="J37" s="1054"/>
      <c r="K37" s="411"/>
      <c r="L37" s="87"/>
    </row>
    <row r="38" spans="1:12" ht="24.95" customHeight="1" x14ac:dyDescent="0.25">
      <c r="A38" s="74"/>
      <c r="B38" s="94"/>
      <c r="C38" s="94"/>
      <c r="D38" s="1015" t="s">
        <v>0</v>
      </c>
      <c r="E38" s="986"/>
      <c r="F38" s="987"/>
      <c r="G38" s="593" t="s">
        <v>107</v>
      </c>
      <c r="H38" s="987"/>
      <c r="I38" s="1053"/>
      <c r="J38" s="1054"/>
      <c r="K38" s="114" t="s">
        <v>107</v>
      </c>
      <c r="L38" s="87"/>
    </row>
    <row r="39" spans="1:12" ht="15" customHeight="1" x14ac:dyDescent="0.25">
      <c r="A39" s="1014" t="s">
        <v>140</v>
      </c>
      <c r="B39" s="1014"/>
      <c r="C39" s="126" t="s">
        <v>45</v>
      </c>
      <c r="D39" s="1016"/>
      <c r="E39" s="821" t="s">
        <v>336</v>
      </c>
      <c r="F39" s="816" t="s">
        <v>1</v>
      </c>
      <c r="G39" s="594" t="s">
        <v>66</v>
      </c>
      <c r="H39" s="1014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93" t="str">
        <f>T!J20</f>
        <v>Leden</v>
      </c>
      <c r="B40" s="994"/>
      <c r="C40" s="92" t="s">
        <v>6</v>
      </c>
      <c r="D40" s="77">
        <v>80</v>
      </c>
      <c r="E40" s="90">
        <v>18431.381999999998</v>
      </c>
      <c r="F40" s="78">
        <v>197057.68262000007</v>
      </c>
      <c r="G40" s="433">
        <f>E40/$E$45</f>
        <v>0.33153664617277467</v>
      </c>
      <c r="H40" s="141">
        <f>(E40-I40)/I40</f>
        <v>3.916138127625711E-2</v>
      </c>
      <c r="I40" s="414">
        <v>17736.785</v>
      </c>
      <c r="J40" s="112">
        <v>189175.27659999992</v>
      </c>
      <c r="K40" s="116">
        <f>I40/$I$45</f>
        <v>0.36201583851248614</v>
      </c>
      <c r="L40" s="87"/>
    </row>
    <row r="41" spans="1:12" ht="11.1" customHeight="1" x14ac:dyDescent="0.2">
      <c r="A41" s="995"/>
      <c r="B41" s="996"/>
      <c r="C41" s="93" t="s">
        <v>7</v>
      </c>
      <c r="D41" s="77">
        <v>246</v>
      </c>
      <c r="E41" s="90">
        <v>5027.6479999999992</v>
      </c>
      <c r="F41" s="78">
        <v>53753.093910000011</v>
      </c>
      <c r="G41" s="434">
        <f t="shared" ref="G41" si="9">E41/$E$45</f>
        <v>9.0435408264950404E-2</v>
      </c>
      <c r="H41" s="141">
        <f>(E41-I41)/I41</f>
        <v>0.19315997128431492</v>
      </c>
      <c r="I41" s="414">
        <v>4213.7249999999995</v>
      </c>
      <c r="J41" s="112">
        <v>44942.883210000029</v>
      </c>
      <c r="K41" s="117">
        <f t="shared" ref="K41:K44" si="10">I41/$I$45</f>
        <v>8.6004041269938464E-2</v>
      </c>
      <c r="L41" s="88"/>
    </row>
    <row r="42" spans="1:12" ht="11.1" customHeight="1" x14ac:dyDescent="0.2">
      <c r="A42" s="995"/>
      <c r="B42" s="996"/>
      <c r="C42" s="93" t="s">
        <v>8</v>
      </c>
      <c r="D42" s="77">
        <v>9746</v>
      </c>
      <c r="E42" s="90">
        <v>13162.817999999999</v>
      </c>
      <c r="F42" s="78">
        <v>140729.1121</v>
      </c>
      <c r="G42" s="434">
        <f>E42/$E$45</f>
        <v>0.2367677330925391</v>
      </c>
      <c r="H42" s="141">
        <f t="shared" ref="H42:H44" si="11">(E42-I42)/I42</f>
        <v>0.34206227956554208</v>
      </c>
      <c r="I42" s="414">
        <v>9807.9040000000005</v>
      </c>
      <c r="J42" s="112">
        <v>104608.44495999999</v>
      </c>
      <c r="K42" s="117">
        <f t="shared" si="10"/>
        <v>0.2001837757299289</v>
      </c>
      <c r="L42" s="88"/>
    </row>
    <row r="43" spans="1:12" ht="11.1" customHeight="1" x14ac:dyDescent="0.2">
      <c r="A43" s="995"/>
      <c r="B43" s="996"/>
      <c r="C43" s="93" t="s">
        <v>9</v>
      </c>
      <c r="D43" s="77">
        <v>108319</v>
      </c>
      <c r="E43" s="90">
        <v>18766.599999999999</v>
      </c>
      <c r="F43" s="78">
        <v>200641.9</v>
      </c>
      <c r="G43" s="434">
        <f>E43/$E$45</f>
        <v>0.33756641927696973</v>
      </c>
      <c r="H43" s="141">
        <f t="shared" si="11"/>
        <v>9.980308961766568E-2</v>
      </c>
      <c r="I43" s="414">
        <v>17063.599999999999</v>
      </c>
      <c r="J43" s="112">
        <v>181995.7</v>
      </c>
      <c r="K43" s="117">
        <f t="shared" si="10"/>
        <v>0.34827582687852721</v>
      </c>
      <c r="L43" s="88"/>
    </row>
    <row r="44" spans="1:12" ht="11.1" customHeight="1" x14ac:dyDescent="0.2">
      <c r="A44" s="995"/>
      <c r="B44" s="996"/>
      <c r="C44" s="93" t="s">
        <v>302</v>
      </c>
      <c r="D44" s="77">
        <v>16</v>
      </c>
      <c r="E44" s="90">
        <v>205.352</v>
      </c>
      <c r="F44" s="78">
        <v>2195.5082499999999</v>
      </c>
      <c r="G44" s="434">
        <f>E44/$E$45</f>
        <v>3.6937931927661003E-3</v>
      </c>
      <c r="H44" s="141">
        <f t="shared" si="11"/>
        <v>0.19054300059135243</v>
      </c>
      <c r="I44" s="417">
        <v>172.48599999999999</v>
      </c>
      <c r="J44" s="118">
        <v>1839.6799500000002</v>
      </c>
      <c r="K44" s="117">
        <f t="shared" si="10"/>
        <v>3.5205176091193911E-3</v>
      </c>
      <c r="L44" s="88"/>
    </row>
    <row r="45" spans="1:12" ht="11.1" customHeight="1" x14ac:dyDescent="0.2">
      <c r="A45" s="997"/>
      <c r="B45" s="998"/>
      <c r="C45" s="625" t="s">
        <v>2</v>
      </c>
      <c r="D45" s="626">
        <v>118407</v>
      </c>
      <c r="E45" s="627">
        <v>55593.799999999996</v>
      </c>
      <c r="F45" s="628">
        <v>594377.29688000004</v>
      </c>
      <c r="G45" s="629">
        <f>SUM(G40:G44)</f>
        <v>1</v>
      </c>
      <c r="H45" s="630">
        <f>(E45-I45)/I45</f>
        <v>0.13469471063078517</v>
      </c>
      <c r="I45" s="631">
        <v>48994.499999999993</v>
      </c>
      <c r="J45" s="632">
        <v>522561.98472000001</v>
      </c>
      <c r="K45" s="640">
        <f>SUM(K40:K43)</f>
        <v>0.9964794823908808</v>
      </c>
      <c r="L45" s="99"/>
    </row>
    <row r="46" spans="1:12" ht="11.1" customHeight="1" x14ac:dyDescent="0.2">
      <c r="A46" s="999" t="str">
        <f>T!J21</f>
        <v>Únor</v>
      </c>
      <c r="B46" s="1000"/>
      <c r="C46" s="93" t="s">
        <v>6</v>
      </c>
      <c r="D46" s="77">
        <v>80</v>
      </c>
      <c r="E46" s="90">
        <v>14774.066000000001</v>
      </c>
      <c r="F46" s="78">
        <v>157840.29212999999</v>
      </c>
      <c r="G46" s="434">
        <f>E46/$E$51</f>
        <v>0.34523927587471986</v>
      </c>
      <c r="H46" s="141">
        <f>(E46-I46)/I46</f>
        <v>-0.11201111694125426</v>
      </c>
      <c r="I46" s="414">
        <v>16637.669999999998</v>
      </c>
      <c r="J46" s="112">
        <v>177554.45955999999</v>
      </c>
      <c r="K46" s="117">
        <f>I46/$I$51</f>
        <v>0.33095696559077331</v>
      </c>
      <c r="L46" s="88"/>
    </row>
    <row r="47" spans="1:12" ht="11.1" customHeight="1" x14ac:dyDescent="0.2">
      <c r="A47" s="999"/>
      <c r="B47" s="1000"/>
      <c r="C47" s="93" t="s">
        <v>7</v>
      </c>
      <c r="D47" s="77">
        <v>246</v>
      </c>
      <c r="E47" s="90">
        <v>3687.027916</v>
      </c>
      <c r="F47" s="78">
        <v>39391.303530000012</v>
      </c>
      <c r="G47" s="434">
        <f t="shared" ref="G47:G50" si="12">E47/$E$51</f>
        <v>8.6158194220177259E-2</v>
      </c>
      <c r="H47" s="141">
        <f>(E47-I47)/I47</f>
        <v>-0.15047358008966616</v>
      </c>
      <c r="I47" s="414">
        <v>4340.098</v>
      </c>
      <c r="J47" s="112">
        <v>46316.982999999986</v>
      </c>
      <c r="K47" s="117">
        <f t="shared" ref="K47:K50" si="13">I47/$I$51</f>
        <v>8.6333342616278841E-2</v>
      </c>
      <c r="L47" s="89"/>
    </row>
    <row r="48" spans="1:12" ht="11.1" customHeight="1" x14ac:dyDescent="0.2">
      <c r="A48" s="999"/>
      <c r="B48" s="1000"/>
      <c r="C48" s="93" t="s">
        <v>8</v>
      </c>
      <c r="D48" s="77">
        <v>9743</v>
      </c>
      <c r="E48" s="90">
        <v>8641.8460000000014</v>
      </c>
      <c r="F48" s="78">
        <v>92326.023419999998</v>
      </c>
      <c r="G48" s="434">
        <f t="shared" si="12"/>
        <v>0.20194201482928564</v>
      </c>
      <c r="H48" s="141">
        <f t="shared" ref="H48:H50" si="14">(E48-I48)/I48</f>
        <v>-0.1781629379496254</v>
      </c>
      <c r="I48" s="414">
        <v>10515.279</v>
      </c>
      <c r="J48" s="112">
        <v>112217.54629</v>
      </c>
      <c r="K48" s="117">
        <f t="shared" si="13"/>
        <v>0.20917020413197168</v>
      </c>
      <c r="L48" s="88"/>
    </row>
    <row r="49" spans="1:12" ht="11.1" customHeight="1" x14ac:dyDescent="0.2">
      <c r="A49" s="999"/>
      <c r="B49" s="1000"/>
      <c r="C49" s="93" t="s">
        <v>9</v>
      </c>
      <c r="D49" s="77">
        <v>108275</v>
      </c>
      <c r="E49" s="90">
        <v>15521.8</v>
      </c>
      <c r="F49" s="78">
        <v>165828.6</v>
      </c>
      <c r="G49" s="434">
        <f t="shared" si="12"/>
        <v>0.36271226839464682</v>
      </c>
      <c r="H49" s="141">
        <f t="shared" si="14"/>
        <v>-0.1662700821279133</v>
      </c>
      <c r="I49" s="414">
        <v>18617.3</v>
      </c>
      <c r="J49" s="112">
        <v>198680.1</v>
      </c>
      <c r="K49" s="117">
        <f t="shared" si="13"/>
        <v>0.37033581718432351</v>
      </c>
      <c r="L49" s="88"/>
    </row>
    <row r="50" spans="1:12" ht="11.1" customHeight="1" x14ac:dyDescent="0.2">
      <c r="A50" s="999"/>
      <c r="B50" s="1000"/>
      <c r="C50" s="93" t="s">
        <v>302</v>
      </c>
      <c r="D50" s="77">
        <v>16</v>
      </c>
      <c r="E50" s="90">
        <v>168.96008399999999</v>
      </c>
      <c r="F50" s="78">
        <v>1804.3125999999995</v>
      </c>
      <c r="G50" s="434">
        <f t="shared" si="12"/>
        <v>3.9482466811703587E-3</v>
      </c>
      <c r="H50" s="141">
        <f t="shared" si="14"/>
        <v>4.90961608911352E-2</v>
      </c>
      <c r="I50" s="417">
        <v>161.053</v>
      </c>
      <c r="J50" s="118">
        <v>1718.7395899999999</v>
      </c>
      <c r="K50" s="117">
        <f t="shared" si="13"/>
        <v>3.2036704766527295E-3</v>
      </c>
      <c r="L50" s="88"/>
    </row>
    <row r="51" spans="1:12" ht="11.1" customHeight="1" x14ac:dyDescent="0.2">
      <c r="A51" s="999"/>
      <c r="B51" s="1000"/>
      <c r="C51" s="625" t="s">
        <v>2</v>
      </c>
      <c r="D51" s="626">
        <v>118360</v>
      </c>
      <c r="E51" s="627">
        <v>42793.700000000004</v>
      </c>
      <c r="F51" s="628">
        <v>457190.53167999996</v>
      </c>
      <c r="G51" s="629">
        <f>SUM(G46:G50)</f>
        <v>0.99999999999999989</v>
      </c>
      <c r="H51" s="630">
        <f t="shared" ref="H51" si="15">(E51-I51)/I51</f>
        <v>-0.14874660343654625</v>
      </c>
      <c r="I51" s="631">
        <v>50271.399999999994</v>
      </c>
      <c r="J51" s="632">
        <v>536487.82843999995</v>
      </c>
      <c r="K51" s="640">
        <f>SUM(K46:K49)</f>
        <v>0.9967963295233474</v>
      </c>
      <c r="L51" s="99"/>
    </row>
    <row r="52" spans="1:12" ht="11.1" customHeight="1" x14ac:dyDescent="0.2">
      <c r="A52" s="999" t="str">
        <f>T!J22</f>
        <v>Březen</v>
      </c>
      <c r="B52" s="1000"/>
      <c r="C52" s="92" t="s">
        <v>6</v>
      </c>
      <c r="D52" s="104">
        <v>80</v>
      </c>
      <c r="E52" s="106">
        <v>14056.666000000001</v>
      </c>
      <c r="F52" s="105">
        <v>149992.04574999999</v>
      </c>
      <c r="G52" s="433">
        <f>E52/$E$57</f>
        <v>0.38687255223054928</v>
      </c>
      <c r="H52" s="395">
        <f>(E52-I52)/I52</f>
        <v>-0.14930039082154575</v>
      </c>
      <c r="I52" s="413">
        <v>16523.653999999999</v>
      </c>
      <c r="J52" s="113">
        <v>176255.52304999996</v>
      </c>
      <c r="K52" s="116">
        <f>I52/$I$57</f>
        <v>0.34175297881889644</v>
      </c>
      <c r="L52" s="106"/>
    </row>
    <row r="53" spans="1:12" ht="11.1" customHeight="1" x14ac:dyDescent="0.2">
      <c r="A53" s="999"/>
      <c r="B53" s="1000"/>
      <c r="C53" s="93" t="s">
        <v>7</v>
      </c>
      <c r="D53" s="77">
        <v>239</v>
      </c>
      <c r="E53" s="90">
        <v>3208.1279159999999</v>
      </c>
      <c r="F53" s="78">
        <v>34177.656879999995</v>
      </c>
      <c r="G53" s="434">
        <f t="shared" ref="G53:G56" si="16">E53/$E$57</f>
        <v>8.8295235495030835E-2</v>
      </c>
      <c r="H53" s="141">
        <f t="shared" ref="H53:H56" si="17">(E53-I53)/I53</f>
        <v>-0.23773609137678198</v>
      </c>
      <c r="I53" s="414">
        <v>4208.6840000000002</v>
      </c>
      <c r="J53" s="112">
        <v>44893.209909999998</v>
      </c>
      <c r="K53" s="117">
        <f t="shared" ref="K53:K56" si="18">I53/$I$57</f>
        <v>8.7046744860878142E-2</v>
      </c>
      <c r="L53" s="90"/>
    </row>
    <row r="54" spans="1:12" ht="11.1" customHeight="1" x14ac:dyDescent="0.2">
      <c r="A54" s="999"/>
      <c r="B54" s="1000"/>
      <c r="C54" s="93" t="s">
        <v>8</v>
      </c>
      <c r="D54" s="77">
        <v>9735</v>
      </c>
      <c r="E54" s="90">
        <v>6730.857</v>
      </c>
      <c r="F54" s="78">
        <v>71836.034190000006</v>
      </c>
      <c r="G54" s="434">
        <f t="shared" si="16"/>
        <v>0.18524903602951498</v>
      </c>
      <c r="H54" s="141">
        <f t="shared" si="17"/>
        <v>-0.31695357052830014</v>
      </c>
      <c r="I54" s="414">
        <v>9854.1720000000005</v>
      </c>
      <c r="J54" s="112">
        <v>105113.13101000001</v>
      </c>
      <c r="K54" s="117">
        <f t="shared" si="18"/>
        <v>0.20381040626932534</v>
      </c>
      <c r="L54" s="90"/>
    </row>
    <row r="55" spans="1:12" ht="11.1" customHeight="1" x14ac:dyDescent="0.2">
      <c r="A55" s="999"/>
      <c r="B55" s="1000"/>
      <c r="C55" s="93" t="s">
        <v>9</v>
      </c>
      <c r="D55" s="77">
        <v>108226</v>
      </c>
      <c r="E55" s="90">
        <v>12161</v>
      </c>
      <c r="F55" s="78">
        <v>129789.3</v>
      </c>
      <c r="G55" s="434">
        <f t="shared" si="16"/>
        <v>0.3346993595547984</v>
      </c>
      <c r="H55" s="141">
        <f t="shared" si="17"/>
        <v>-0.30847222459157159</v>
      </c>
      <c r="I55" s="414">
        <v>17585.7</v>
      </c>
      <c r="J55" s="112">
        <v>187584.3</v>
      </c>
      <c r="K55" s="117">
        <f t="shared" si="18"/>
        <v>0.36371890621865283</v>
      </c>
      <c r="L55" s="90"/>
    </row>
    <row r="56" spans="1:12" ht="11.1" customHeight="1" x14ac:dyDescent="0.2">
      <c r="A56" s="994"/>
      <c r="B56" s="1059"/>
      <c r="C56" s="93" t="s">
        <v>302</v>
      </c>
      <c r="D56" s="77">
        <v>16</v>
      </c>
      <c r="E56" s="90">
        <v>177.449084</v>
      </c>
      <c r="F56" s="78">
        <v>1984.0605800000001</v>
      </c>
      <c r="G56" s="434">
        <f t="shared" si="16"/>
        <v>4.8838166901065388E-3</v>
      </c>
      <c r="H56" s="141">
        <f t="shared" si="17"/>
        <v>-2.3052566341771335E-4</v>
      </c>
      <c r="I56" s="417">
        <v>177.49</v>
      </c>
      <c r="J56" s="118">
        <v>1893.2588600000001</v>
      </c>
      <c r="K56" s="117">
        <f t="shared" si="18"/>
        <v>3.6709638322471494E-3</v>
      </c>
      <c r="L56" s="90"/>
    </row>
    <row r="57" spans="1:12" ht="11.1" customHeight="1" thickBot="1" x14ac:dyDescent="0.25">
      <c r="A57" s="1001"/>
      <c r="B57" s="1002"/>
      <c r="C57" s="693" t="s">
        <v>2</v>
      </c>
      <c r="D57" s="694">
        <v>118296</v>
      </c>
      <c r="E57" s="695">
        <v>36334.1</v>
      </c>
      <c r="F57" s="696">
        <v>387779.09739999997</v>
      </c>
      <c r="G57" s="697">
        <f>SUM(G52:G56)</f>
        <v>1.0000000000000002</v>
      </c>
      <c r="H57" s="698">
        <f t="shared" ref="H57" si="19">(E57-I57)/I57</f>
        <v>-0.24851446854892595</v>
      </c>
      <c r="I57" s="699">
        <v>48349.700000000004</v>
      </c>
      <c r="J57" s="700">
        <v>515739.42282999994</v>
      </c>
      <c r="K57" s="701">
        <f>SUM(K52:K55)</f>
        <v>0.99632903616775281</v>
      </c>
      <c r="L57" s="107"/>
    </row>
    <row r="58" spans="1:12" ht="11.1" customHeight="1" thickTop="1" x14ac:dyDescent="0.2">
      <c r="A58" s="1057" t="str">
        <f>T!E17</f>
        <v>I. čtvrtletí</v>
      </c>
      <c r="B58" s="1058"/>
      <c r="C58" s="93" t="s">
        <v>6</v>
      </c>
      <c r="D58" s="77">
        <f>D52</f>
        <v>80</v>
      </c>
      <c r="E58" s="90">
        <f>E40+E46+E52</f>
        <v>47262.114000000001</v>
      </c>
      <c r="F58" s="78">
        <f>F40+F46+F52</f>
        <v>504890.02050000004</v>
      </c>
      <c r="G58" s="434">
        <f>E58/$E$63</f>
        <v>0.35081318808565226</v>
      </c>
      <c r="H58" s="141">
        <f>(E58-I58)/I58</f>
        <v>-7.1436740410139712E-2</v>
      </c>
      <c r="I58" s="414">
        <f>I40+I46+I52</f>
        <v>50898.108999999997</v>
      </c>
      <c r="J58" s="112">
        <f>J40+J46+J52</f>
        <v>542985.25920999981</v>
      </c>
      <c r="K58" s="117">
        <f>I58/$I$63</f>
        <v>0.34480169440086272</v>
      </c>
      <c r="L58" s="87"/>
    </row>
    <row r="59" spans="1:12" ht="11.1" customHeight="1" x14ac:dyDescent="0.2">
      <c r="A59" s="999"/>
      <c r="B59" s="1000"/>
      <c r="C59" s="93" t="s">
        <v>7</v>
      </c>
      <c r="D59" s="77">
        <f>D53</f>
        <v>239</v>
      </c>
      <c r="E59" s="90">
        <f t="shared" ref="E59:F60" si="20">E41+E47+E53</f>
        <v>11922.803832</v>
      </c>
      <c r="F59" s="78">
        <f t="shared" si="20"/>
        <v>127322.05432000002</v>
      </c>
      <c r="G59" s="434">
        <f t="shared" ref="G59:G62" si="21">E59/$E$63</f>
        <v>8.849957120461753E-2</v>
      </c>
      <c r="H59" s="141">
        <f t="shared" ref="H59:H62" si="22">(E59-I59)/I59</f>
        <v>-6.5794531434929027E-2</v>
      </c>
      <c r="I59" s="414">
        <f t="shared" ref="I59:J59" si="23">I41+I47+I53</f>
        <v>12762.507000000001</v>
      </c>
      <c r="J59" s="112">
        <f t="shared" si="23"/>
        <v>136153.07612000001</v>
      </c>
      <c r="K59" s="117">
        <f t="shared" ref="K59:K62" si="24">I59/$I$63</f>
        <v>8.6457711786559144E-2</v>
      </c>
      <c r="L59" s="87"/>
    </row>
    <row r="60" spans="1:12" ht="11.1" customHeight="1" x14ac:dyDescent="0.2">
      <c r="A60" s="999"/>
      <c r="B60" s="1000"/>
      <c r="C60" s="93" t="s">
        <v>8</v>
      </c>
      <c r="D60" s="77">
        <f>D54</f>
        <v>9735</v>
      </c>
      <c r="E60" s="90">
        <f>E42+E48+E54</f>
        <v>28535.521000000001</v>
      </c>
      <c r="F60" s="78">
        <f t="shared" si="20"/>
        <v>304891.16971000005</v>
      </c>
      <c r="G60" s="434">
        <f t="shared" si="21"/>
        <v>0.21181103104476198</v>
      </c>
      <c r="H60" s="141">
        <f t="shared" si="22"/>
        <v>-5.4406159850656305E-2</v>
      </c>
      <c r="I60" s="414">
        <f>I42+I48+I54</f>
        <v>30177.355000000003</v>
      </c>
      <c r="J60" s="112">
        <f t="shared" ref="J60" si="25">J42+J48+J54</f>
        <v>321939.12225999997</v>
      </c>
      <c r="K60" s="117">
        <f t="shared" si="24"/>
        <v>0.20443201802519517</v>
      </c>
      <c r="L60" s="87"/>
    </row>
    <row r="61" spans="1:12" ht="11.1" customHeight="1" x14ac:dyDescent="0.2">
      <c r="A61" s="999"/>
      <c r="B61" s="1000"/>
      <c r="C61" s="93" t="s">
        <v>9</v>
      </c>
      <c r="D61" s="77">
        <f>D55</f>
        <v>108226</v>
      </c>
      <c r="E61" s="90">
        <f t="shared" ref="E61:F62" si="26">E43+E49+E55</f>
        <v>46449.399999999994</v>
      </c>
      <c r="F61" s="78">
        <f t="shared" si="26"/>
        <v>496259.8</v>
      </c>
      <c r="G61" s="434">
        <f t="shared" si="21"/>
        <v>0.34478064393534519</v>
      </c>
      <c r="H61" s="141">
        <f t="shared" si="22"/>
        <v>-0.12798263827614298</v>
      </c>
      <c r="I61" s="414">
        <f t="shared" ref="I61:J61" si="27">I43+I49+I55</f>
        <v>53266.599999999991</v>
      </c>
      <c r="J61" s="112">
        <f t="shared" si="27"/>
        <v>568260.10000000009</v>
      </c>
      <c r="K61" s="117">
        <f t="shared" si="24"/>
        <v>0.36084668558065669</v>
      </c>
      <c r="L61" s="87"/>
    </row>
    <row r="62" spans="1:12" ht="11.1" customHeight="1" x14ac:dyDescent="0.2">
      <c r="A62" s="999"/>
      <c r="B62" s="1000"/>
      <c r="C62" s="93" t="s">
        <v>302</v>
      </c>
      <c r="D62" s="77">
        <f>D56</f>
        <v>16</v>
      </c>
      <c r="E62" s="90">
        <f>E44+E50+E56</f>
        <v>551.761168</v>
      </c>
      <c r="F62" s="78">
        <f t="shared" si="26"/>
        <v>5983.8814299999995</v>
      </c>
      <c r="G62" s="434">
        <f t="shared" si="21"/>
        <v>4.0955657296231646E-3</v>
      </c>
      <c r="H62" s="141">
        <f t="shared" si="22"/>
        <v>7.9706177144545615E-2</v>
      </c>
      <c r="I62" s="414">
        <f>I44+I50+I56</f>
        <v>511.029</v>
      </c>
      <c r="J62" s="112">
        <f t="shared" ref="J62" si="28">J44+J50+J56</f>
        <v>5451.6783999999998</v>
      </c>
      <c r="K62" s="117">
        <f t="shared" si="24"/>
        <v>3.461890206726118E-3</v>
      </c>
      <c r="L62" s="87"/>
    </row>
    <row r="63" spans="1:12" ht="11.1" customHeight="1" x14ac:dyDescent="0.2">
      <c r="A63" s="999"/>
      <c r="B63" s="1000"/>
      <c r="C63" s="660" t="s">
        <v>2</v>
      </c>
      <c r="D63" s="655">
        <f>SUM(D58:D62)</f>
        <v>118296</v>
      </c>
      <c r="E63" s="661">
        <f>SUM(E58:E62)</f>
        <v>134721.59999999998</v>
      </c>
      <c r="F63" s="662">
        <f>SUM(F58:F62)</f>
        <v>1439346.9259600001</v>
      </c>
      <c r="G63" s="663">
        <f>SUM(G58:G62)</f>
        <v>1</v>
      </c>
      <c r="H63" s="664">
        <f>(E63-I63)/I63</f>
        <v>-8.734849162283681E-2</v>
      </c>
      <c r="I63" s="674">
        <f>SUM(I58:I62)</f>
        <v>147615.6</v>
      </c>
      <c r="J63" s="675">
        <f>SUM(J58:J62)</f>
        <v>1574789.23599</v>
      </c>
      <c r="K63" s="676">
        <f>SUM(K58:K61)</f>
        <v>0.99653810979327373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417"/>
      <c r="J64" s="118"/>
      <c r="K64" s="121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  <mergeCell ref="A9:B14"/>
    <mergeCell ref="A15:B20"/>
    <mergeCell ref="A21:B26"/>
    <mergeCell ref="A27:B32"/>
    <mergeCell ref="A35:D35"/>
    <mergeCell ref="K1:L1"/>
    <mergeCell ref="A4:D4"/>
    <mergeCell ref="E5:G5"/>
    <mergeCell ref="I5:K5"/>
    <mergeCell ref="A2:L2"/>
    <mergeCell ref="A3:C3"/>
    <mergeCell ref="H6:H8"/>
    <mergeCell ref="D7:D8"/>
    <mergeCell ref="E7:F7"/>
    <mergeCell ref="I7:J7"/>
    <mergeCell ref="A8:B8"/>
    <mergeCell ref="E6:F6"/>
    <mergeCell ref="I6:J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topLeftCell="A7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1007" t="s">
        <v>236</v>
      </c>
      <c r="L1" s="1007"/>
    </row>
    <row r="2" spans="1:17" s="702" customFormat="1" ht="30" customHeight="1" x14ac:dyDescent="0.25">
      <c r="A2" s="909" t="s">
        <v>200</v>
      </c>
      <c r="B2" s="909"/>
      <c r="C2" s="909"/>
      <c r="D2" s="909"/>
      <c r="E2" s="909"/>
      <c r="F2" s="909"/>
      <c r="G2" s="909"/>
      <c r="H2" s="909"/>
      <c r="I2" s="909"/>
      <c r="J2" s="909"/>
      <c r="K2" s="909"/>
      <c r="L2" s="909"/>
    </row>
    <row r="3" spans="1:17" ht="17.100000000000001" customHeight="1" x14ac:dyDescent="0.2">
      <c r="A3" s="1022" t="str">
        <f>T!E17&amp;" "&amp;T!G17</f>
        <v>I. čtvrtletí 2019</v>
      </c>
      <c r="B3" s="1022"/>
      <c r="C3" s="1022"/>
      <c r="D3" s="101"/>
      <c r="E3" s="101"/>
      <c r="F3" s="69"/>
      <c r="G3" s="67"/>
      <c r="H3" s="67"/>
      <c r="I3" s="67"/>
    </row>
    <row r="4" spans="1:17" ht="12.95" customHeight="1" x14ac:dyDescent="0.2">
      <c r="A4" s="1008" t="s">
        <v>114</v>
      </c>
      <c r="B4" s="1008"/>
      <c r="C4" s="1008"/>
      <c r="D4" s="1009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1010">
        <f>T!G17</f>
        <v>2019</v>
      </c>
      <c r="F5" s="981"/>
      <c r="G5" s="981"/>
      <c r="H5" s="410"/>
      <c r="I5" s="1011">
        <f>E5-1</f>
        <v>2018</v>
      </c>
      <c r="J5" s="1012"/>
      <c r="K5" s="1013"/>
      <c r="L5" s="71"/>
    </row>
    <row r="6" spans="1:17" ht="24.95" customHeight="1" x14ac:dyDescent="0.25">
      <c r="A6" s="74"/>
      <c r="B6" s="75"/>
      <c r="C6" s="76"/>
      <c r="D6" s="76"/>
      <c r="E6" s="986" t="s">
        <v>39</v>
      </c>
      <c r="F6" s="987"/>
      <c r="G6" s="432"/>
      <c r="H6" s="987" t="s">
        <v>108</v>
      </c>
      <c r="I6" s="1053" t="s">
        <v>39</v>
      </c>
      <c r="J6" s="1054"/>
      <c r="K6" s="411"/>
      <c r="L6" s="87"/>
    </row>
    <row r="7" spans="1:17" ht="24.95" customHeight="1" x14ac:dyDescent="0.25">
      <c r="A7" s="74"/>
      <c r="B7" s="94"/>
      <c r="C7" s="94"/>
      <c r="D7" s="1015" t="s">
        <v>0</v>
      </c>
      <c r="E7" s="986"/>
      <c r="F7" s="987"/>
      <c r="G7" s="593" t="s">
        <v>107</v>
      </c>
      <c r="H7" s="987"/>
      <c r="I7" s="1053"/>
      <c r="J7" s="1054"/>
      <c r="K7" s="114" t="s">
        <v>107</v>
      </c>
      <c r="L7" s="87"/>
    </row>
    <row r="8" spans="1:17" ht="15" customHeight="1" x14ac:dyDescent="0.25">
      <c r="A8" s="1014" t="s">
        <v>140</v>
      </c>
      <c r="B8" s="1014"/>
      <c r="C8" s="126" t="s">
        <v>45</v>
      </c>
      <c r="D8" s="1016"/>
      <c r="E8" s="821" t="s">
        <v>336</v>
      </c>
      <c r="F8" s="816" t="s">
        <v>1</v>
      </c>
      <c r="G8" s="594" t="s">
        <v>66</v>
      </c>
      <c r="H8" s="1014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93" t="str">
        <f>T!J20</f>
        <v>Leden</v>
      </c>
      <c r="B9" s="994"/>
      <c r="C9" s="92" t="s">
        <v>6</v>
      </c>
      <c r="D9" s="77">
        <v>93</v>
      </c>
      <c r="E9" s="90">
        <v>19284.599999999999</v>
      </c>
      <c r="F9" s="78">
        <v>206179.32598999995</v>
      </c>
      <c r="G9" s="433">
        <f>E9/$E$14</f>
        <v>0.35538740518505957</v>
      </c>
      <c r="H9" s="141">
        <f>(E9-I9)/I9</f>
        <v>9.549531617042549E-2</v>
      </c>
      <c r="I9" s="414">
        <v>17603.544000000002</v>
      </c>
      <c r="J9" s="112">
        <v>187754.60110999993</v>
      </c>
      <c r="K9" s="116">
        <f>I9/$I$14</f>
        <v>0.37958224171502142</v>
      </c>
      <c r="L9" s="87"/>
    </row>
    <row r="10" spans="1:17" ht="11.1" customHeight="1" x14ac:dyDescent="0.2">
      <c r="A10" s="995"/>
      <c r="B10" s="996"/>
      <c r="C10" s="93" t="s">
        <v>7</v>
      </c>
      <c r="D10" s="77">
        <v>310</v>
      </c>
      <c r="E10" s="90">
        <v>6294.6620000000003</v>
      </c>
      <c r="F10" s="78">
        <v>67298.671959999978</v>
      </c>
      <c r="G10" s="434">
        <f>E10/$E$14</f>
        <v>0.11600155537045091</v>
      </c>
      <c r="H10" s="141">
        <f>(E10-I10)/I10</f>
        <v>0.17084591510009198</v>
      </c>
      <c r="I10" s="414">
        <v>5376.1659999999993</v>
      </c>
      <c r="J10" s="112">
        <v>57340.901759999979</v>
      </c>
      <c r="K10" s="117">
        <f>I10/$I$14</f>
        <v>0.11592535810471342</v>
      </c>
      <c r="L10" s="88"/>
      <c r="M10" s="79"/>
      <c r="O10" s="79"/>
      <c r="P10" s="79"/>
      <c r="Q10" s="79"/>
    </row>
    <row r="11" spans="1:17" ht="11.1" customHeight="1" x14ac:dyDescent="0.2">
      <c r="A11" s="995"/>
      <c r="B11" s="996"/>
      <c r="C11" s="93" t="s">
        <v>8</v>
      </c>
      <c r="D11" s="77">
        <v>8894</v>
      </c>
      <c r="E11" s="90">
        <v>14002.24</v>
      </c>
      <c r="F11" s="78">
        <v>149703.80333</v>
      </c>
      <c r="G11" s="434">
        <f>E11/$E$14</f>
        <v>0.25804111780272593</v>
      </c>
      <c r="H11" s="141">
        <f t="shared" ref="H11:H13" si="0">(E11-I11)/I11</f>
        <v>0.37857676055963624</v>
      </c>
      <c r="I11" s="414">
        <v>10157.026</v>
      </c>
      <c r="J11" s="112">
        <v>108332.17909999999</v>
      </c>
      <c r="K11" s="117">
        <f>I11/$I$14</f>
        <v>0.21901423362464723</v>
      </c>
      <c r="L11" s="88"/>
      <c r="M11" s="79"/>
      <c r="O11" s="79"/>
      <c r="P11" s="79"/>
      <c r="Q11" s="79"/>
    </row>
    <row r="12" spans="1:17" ht="11.1" customHeight="1" x14ac:dyDescent="0.2">
      <c r="A12" s="995"/>
      <c r="B12" s="996"/>
      <c r="C12" s="93" t="s">
        <v>9</v>
      </c>
      <c r="D12" s="77">
        <v>84173</v>
      </c>
      <c r="E12" s="90">
        <v>14253.5</v>
      </c>
      <c r="F12" s="78">
        <v>152390.5</v>
      </c>
      <c r="G12" s="434">
        <f>E12/$E$14</f>
        <v>0.26267147774935684</v>
      </c>
      <c r="H12" s="141">
        <f t="shared" si="0"/>
        <v>0.11135801891573693</v>
      </c>
      <c r="I12" s="414">
        <v>12825.3</v>
      </c>
      <c r="J12" s="112">
        <v>136791.4</v>
      </c>
      <c r="K12" s="117">
        <f>I12/$I$14</f>
        <v>0.27654977456060342</v>
      </c>
      <c r="L12" s="88"/>
      <c r="M12" s="79"/>
      <c r="O12" s="79"/>
      <c r="P12" s="79"/>
      <c r="Q12" s="79"/>
    </row>
    <row r="13" spans="1:17" ht="11.1" customHeight="1" x14ac:dyDescent="0.2">
      <c r="A13" s="995"/>
      <c r="B13" s="996"/>
      <c r="C13" s="93" t="s">
        <v>302</v>
      </c>
      <c r="D13" s="77">
        <v>8</v>
      </c>
      <c r="E13" s="90">
        <v>428.59800000000001</v>
      </c>
      <c r="F13" s="78">
        <v>4582.3279499999999</v>
      </c>
      <c r="G13" s="434">
        <f>E13/$E$14</f>
        <v>7.8984438924066969E-3</v>
      </c>
      <c r="H13" s="141">
        <f t="shared" si="0"/>
        <v>3.5100853974264823E-2</v>
      </c>
      <c r="I13" s="417">
        <v>414.06400000000002</v>
      </c>
      <c r="J13" s="118">
        <v>4416.2926200000002</v>
      </c>
      <c r="K13" s="117">
        <f>I13/$I$14</f>
        <v>8.9283919950146756E-3</v>
      </c>
      <c r="L13" s="88"/>
      <c r="M13" s="79"/>
      <c r="O13" s="79"/>
      <c r="P13" s="79"/>
      <c r="Q13" s="79"/>
    </row>
    <row r="14" spans="1:17" ht="11.1" customHeight="1" x14ac:dyDescent="0.2">
      <c r="A14" s="997"/>
      <c r="B14" s="998"/>
      <c r="C14" s="625" t="s">
        <v>2</v>
      </c>
      <c r="D14" s="626">
        <v>93478</v>
      </c>
      <c r="E14" s="627">
        <v>54263.6</v>
      </c>
      <c r="F14" s="628">
        <v>580154.62922999985</v>
      </c>
      <c r="G14" s="629">
        <f>SUM(G9:G13)</f>
        <v>0.99999999999999989</v>
      </c>
      <c r="H14" s="630">
        <f>(E14-I14)/I14</f>
        <v>0.17007682836633545</v>
      </c>
      <c r="I14" s="631">
        <v>46376.099999999991</v>
      </c>
      <c r="J14" s="632">
        <v>494635.37458999996</v>
      </c>
      <c r="K14" s="640">
        <f>SUM(K9:K12)</f>
        <v>0.9910716080049855</v>
      </c>
      <c r="L14" s="99"/>
      <c r="M14" s="79"/>
    </row>
    <row r="15" spans="1:17" ht="11.1" customHeight="1" x14ac:dyDescent="0.2">
      <c r="A15" s="999" t="str">
        <f>T!J21</f>
        <v>Únor</v>
      </c>
      <c r="B15" s="1000"/>
      <c r="C15" s="93" t="s">
        <v>6</v>
      </c>
      <c r="D15" s="77">
        <v>92</v>
      </c>
      <c r="E15" s="90">
        <v>15380.526</v>
      </c>
      <c r="F15" s="78">
        <v>164324.69790000003</v>
      </c>
      <c r="G15" s="434">
        <f>E15/$E$20</f>
        <v>0.36984420424897502</v>
      </c>
      <c r="H15" s="141">
        <f>(E15-I15)/I15</f>
        <v>-0.15075433681620728</v>
      </c>
      <c r="I15" s="414">
        <v>18110.808999999997</v>
      </c>
      <c r="J15" s="112">
        <v>193274.52780999997</v>
      </c>
      <c r="K15" s="117">
        <f>I15/$I$20</f>
        <v>0.36885332676175092</v>
      </c>
      <c r="L15" s="88"/>
      <c r="M15" s="79"/>
      <c r="N15" s="79"/>
    </row>
    <row r="16" spans="1:17" ht="11.1" customHeight="1" x14ac:dyDescent="0.2">
      <c r="A16" s="999"/>
      <c r="B16" s="1000"/>
      <c r="C16" s="93" t="s">
        <v>7</v>
      </c>
      <c r="D16" s="77">
        <v>309</v>
      </c>
      <c r="E16" s="90">
        <v>4872.9369999999999</v>
      </c>
      <c r="F16" s="78">
        <v>52063.38059999996</v>
      </c>
      <c r="G16" s="434">
        <f>E16/$E$20</f>
        <v>0.1171759344979741</v>
      </c>
      <c r="H16" s="141">
        <f>(E16-I16)/I16</f>
        <v>-0.14660703171272382</v>
      </c>
      <c r="I16" s="414">
        <v>5710.0739999999996</v>
      </c>
      <c r="J16" s="112">
        <v>60936.634680000017</v>
      </c>
      <c r="K16" s="117">
        <f>I16/$I$20</f>
        <v>0.11629407559627945</v>
      </c>
      <c r="L16" s="89"/>
      <c r="M16" s="82"/>
      <c r="N16" s="79"/>
    </row>
    <row r="17" spans="1:21" ht="11.1" customHeight="1" x14ac:dyDescent="0.2">
      <c r="A17" s="999"/>
      <c r="B17" s="1000"/>
      <c r="C17" s="93" t="s">
        <v>8</v>
      </c>
      <c r="D17" s="77">
        <v>8890</v>
      </c>
      <c r="E17" s="90">
        <v>9190.4679999999989</v>
      </c>
      <c r="F17" s="78">
        <v>98187.939539999992</v>
      </c>
      <c r="G17" s="434">
        <f>E17/$E$20</f>
        <v>0.2209964291296454</v>
      </c>
      <c r="H17" s="141">
        <f t="shared" ref="H17:H20" si="1">(E17-I17)/I17</f>
        <v>-0.15603293232399176</v>
      </c>
      <c r="I17" s="414">
        <v>10889.605000000001</v>
      </c>
      <c r="J17" s="112">
        <v>116211.97981</v>
      </c>
      <c r="K17" s="117">
        <f>I17/$I$20</f>
        <v>0.22178286079718459</v>
      </c>
      <c r="L17" s="88"/>
      <c r="M17" s="79"/>
      <c r="N17" s="79"/>
      <c r="O17" s="79"/>
      <c r="P17" s="79"/>
    </row>
    <row r="18" spans="1:21" ht="11.1" customHeight="1" x14ac:dyDescent="0.2">
      <c r="A18" s="999"/>
      <c r="B18" s="1000"/>
      <c r="C18" s="93" t="s">
        <v>9</v>
      </c>
      <c r="D18" s="77">
        <v>84139</v>
      </c>
      <c r="E18" s="90">
        <v>11789</v>
      </c>
      <c r="F18" s="78">
        <v>125949.4</v>
      </c>
      <c r="G18" s="434">
        <f>E18/$E$20</f>
        <v>0.28348141824871054</v>
      </c>
      <c r="H18" s="141">
        <f t="shared" si="1"/>
        <v>-0.15751334586331836</v>
      </c>
      <c r="I18" s="414">
        <v>13993.1</v>
      </c>
      <c r="J18" s="112">
        <v>149331.6</v>
      </c>
      <c r="K18" s="117">
        <f>I18/$I$20</f>
        <v>0.28499011207670832</v>
      </c>
      <c r="L18" s="88"/>
      <c r="M18" s="79"/>
      <c r="N18" s="79"/>
      <c r="O18" s="79"/>
      <c r="P18" s="79"/>
    </row>
    <row r="19" spans="1:21" ht="11.1" customHeight="1" x14ac:dyDescent="0.2">
      <c r="A19" s="999"/>
      <c r="B19" s="1000"/>
      <c r="C19" s="93" t="s">
        <v>302</v>
      </c>
      <c r="D19" s="77">
        <v>8</v>
      </c>
      <c r="E19" s="90">
        <v>353.56900000000002</v>
      </c>
      <c r="F19" s="78">
        <v>3769.3403699999999</v>
      </c>
      <c r="G19" s="434">
        <f>E19/$E$20</f>
        <v>8.502013874694913E-3</v>
      </c>
      <c r="H19" s="141">
        <f t="shared" si="1"/>
        <v>-0.10875143681058293</v>
      </c>
      <c r="I19" s="417">
        <v>396.71199999999999</v>
      </c>
      <c r="J19" s="118">
        <v>4233.6416200000003</v>
      </c>
      <c r="K19" s="117">
        <f>I19/$I$20</f>
        <v>8.0796247680767746E-3</v>
      </c>
      <c r="L19" s="88"/>
      <c r="M19" s="79"/>
      <c r="N19" s="79"/>
      <c r="O19" s="79"/>
      <c r="P19" s="79"/>
    </row>
    <row r="20" spans="1:21" ht="11.1" customHeight="1" x14ac:dyDescent="0.2">
      <c r="A20" s="999"/>
      <c r="B20" s="1000"/>
      <c r="C20" s="625" t="s">
        <v>2</v>
      </c>
      <c r="D20" s="626">
        <v>93438</v>
      </c>
      <c r="E20" s="627">
        <v>41586.5</v>
      </c>
      <c r="F20" s="628">
        <v>444294.75841000001</v>
      </c>
      <c r="G20" s="629">
        <f>SUM(G15:G19)</f>
        <v>1</v>
      </c>
      <c r="H20" s="630">
        <f t="shared" si="1"/>
        <v>-0.15302961489033665</v>
      </c>
      <c r="I20" s="631">
        <v>49100.299999999996</v>
      </c>
      <c r="J20" s="632">
        <v>523988.38392000005</v>
      </c>
      <c r="K20" s="640">
        <f>SUM(K15:K18)</f>
        <v>0.99192037523192333</v>
      </c>
      <c r="L20" s="99"/>
      <c r="M20" s="79"/>
      <c r="N20" s="79"/>
      <c r="O20" s="79"/>
      <c r="P20" s="79"/>
    </row>
    <row r="21" spans="1:21" ht="11.1" customHeight="1" x14ac:dyDescent="0.2">
      <c r="A21" s="999" t="str">
        <f>T!J22</f>
        <v>Březen</v>
      </c>
      <c r="B21" s="1000"/>
      <c r="C21" s="92" t="s">
        <v>6</v>
      </c>
      <c r="D21" s="104">
        <v>93</v>
      </c>
      <c r="E21" s="106">
        <v>14794.826000000001</v>
      </c>
      <c r="F21" s="105">
        <v>157843.16452999992</v>
      </c>
      <c r="G21" s="433">
        <f>E21/$E$26</f>
        <v>0.41132272602164649</v>
      </c>
      <c r="H21" s="395">
        <f>(E21-I21)/I21</f>
        <v>-0.16455642450112923</v>
      </c>
      <c r="I21" s="413">
        <v>17708.947</v>
      </c>
      <c r="J21" s="113">
        <v>188899.05639000007</v>
      </c>
      <c r="K21" s="116">
        <f>I21/$I$26</f>
        <v>0.37681176165185709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99"/>
      <c r="B22" s="1000"/>
      <c r="C22" s="93" t="s">
        <v>7</v>
      </c>
      <c r="D22" s="77">
        <v>305</v>
      </c>
      <c r="E22" s="90">
        <v>4414.6369999999997</v>
      </c>
      <c r="F22" s="78">
        <v>46988.801229999946</v>
      </c>
      <c r="G22" s="434">
        <f>E22/$E$26</f>
        <v>0.12273483481563238</v>
      </c>
      <c r="H22" s="141">
        <f t="shared" ref="H22:H26" si="2">(E22-I22)/I22</f>
        <v>-0.18928046995114359</v>
      </c>
      <c r="I22" s="414">
        <v>5445.3320000000003</v>
      </c>
      <c r="J22" s="112">
        <v>58085.021570000012</v>
      </c>
      <c r="K22" s="117">
        <f>I22/$I$26</f>
        <v>0.11586601640962788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99"/>
      <c r="B23" s="1000"/>
      <c r="C23" s="93" t="s">
        <v>8</v>
      </c>
      <c r="D23" s="77">
        <v>8884</v>
      </c>
      <c r="E23" s="90">
        <v>7155.2250000000004</v>
      </c>
      <c r="F23" s="78">
        <v>76364.911380000005</v>
      </c>
      <c r="G23" s="434">
        <f>E23/$E$26</f>
        <v>0.19892810177681275</v>
      </c>
      <c r="H23" s="141">
        <f t="shared" si="2"/>
        <v>-0.29879951980792313</v>
      </c>
      <c r="I23" s="414">
        <v>10204.25</v>
      </c>
      <c r="J23" s="112">
        <v>108847.19429</v>
      </c>
      <c r="K23" s="117">
        <f>I23/$I$26</f>
        <v>0.21712648520750344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99"/>
      <c r="B24" s="1000"/>
      <c r="C24" s="93" t="s">
        <v>9</v>
      </c>
      <c r="D24" s="77">
        <v>84102</v>
      </c>
      <c r="E24" s="90">
        <v>9236.5</v>
      </c>
      <c r="F24" s="78">
        <v>98576.9</v>
      </c>
      <c r="G24" s="434">
        <f>E24/$E$26</f>
        <v>0.25679128358109365</v>
      </c>
      <c r="H24" s="141">
        <f t="shared" si="2"/>
        <v>-0.30120217587023462</v>
      </c>
      <c r="I24" s="414">
        <v>13217.7</v>
      </c>
      <c r="J24" s="112">
        <v>140991.79999999999</v>
      </c>
      <c r="K24" s="117">
        <f>I24/$I$26</f>
        <v>0.28124680829333054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94"/>
      <c r="B25" s="1059"/>
      <c r="C25" s="93" t="s">
        <v>302</v>
      </c>
      <c r="D25" s="77">
        <v>8</v>
      </c>
      <c r="E25" s="90">
        <v>367.71199999999999</v>
      </c>
      <c r="F25" s="78">
        <v>4106.9483199999995</v>
      </c>
      <c r="G25" s="434">
        <f>E25/$E$26</f>
        <v>1.0223053804814714E-2</v>
      </c>
      <c r="H25" s="141">
        <f t="shared" si="2"/>
        <v>-0.12568389166157445</v>
      </c>
      <c r="I25" s="417">
        <v>420.57100000000003</v>
      </c>
      <c r="J25" s="118">
        <v>4486.1755999999996</v>
      </c>
      <c r="K25" s="117">
        <f>I25/$I$26</f>
        <v>8.9489284376808621E-3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1001"/>
      <c r="B26" s="1002"/>
      <c r="C26" s="693" t="s">
        <v>2</v>
      </c>
      <c r="D26" s="694">
        <v>93392</v>
      </c>
      <c r="E26" s="695">
        <v>35968.9</v>
      </c>
      <c r="F26" s="696">
        <v>383880.72545999993</v>
      </c>
      <c r="G26" s="697">
        <f>SUM(G21:G25)</f>
        <v>1</v>
      </c>
      <c r="H26" s="698">
        <f t="shared" si="2"/>
        <v>-0.23465214652912553</v>
      </c>
      <c r="I26" s="699">
        <v>46996.80000000001</v>
      </c>
      <c r="J26" s="700">
        <v>501309.2478500001</v>
      </c>
      <c r="K26" s="701">
        <f>SUM(K21:K24)</f>
        <v>0.99105107156231886</v>
      </c>
      <c r="L26" s="107"/>
    </row>
    <row r="27" spans="1:21" ht="11.1" customHeight="1" thickTop="1" x14ac:dyDescent="0.2">
      <c r="A27" s="1057" t="str">
        <f>T!E17</f>
        <v>I. čtvrtletí</v>
      </c>
      <c r="B27" s="1058"/>
      <c r="C27" s="93" t="s">
        <v>6</v>
      </c>
      <c r="D27" s="77">
        <f>D21</f>
        <v>93</v>
      </c>
      <c r="E27" s="90">
        <f>E9+E15+E21</f>
        <v>49459.951999999997</v>
      </c>
      <c r="F27" s="78">
        <f>F9+F15+F21</f>
        <v>528347.1884199999</v>
      </c>
      <c r="G27" s="434">
        <f>E27/$E$32</f>
        <v>0.37521110006903413</v>
      </c>
      <c r="H27" s="141">
        <f>(E27-I27)/I27</f>
        <v>-7.4187629742078931E-2</v>
      </c>
      <c r="I27" s="414">
        <f>I9+I15+I21</f>
        <v>53423.3</v>
      </c>
      <c r="J27" s="112">
        <f>J9+J15+J21</f>
        <v>569928.18530999997</v>
      </c>
      <c r="K27" s="117">
        <f>I27/$I$32</f>
        <v>0.37497087171482074</v>
      </c>
      <c r="L27" s="87"/>
    </row>
    <row r="28" spans="1:21" ht="11.1" customHeight="1" x14ac:dyDescent="0.2">
      <c r="A28" s="999"/>
      <c r="B28" s="1000"/>
      <c r="C28" s="93" t="s">
        <v>7</v>
      </c>
      <c r="D28" s="77">
        <f>D22</f>
        <v>305</v>
      </c>
      <c r="E28" s="90">
        <f t="shared" ref="E28:F31" si="3">E10+E16+E22</f>
        <v>15582.236000000001</v>
      </c>
      <c r="F28" s="78">
        <f t="shared" si="3"/>
        <v>166350.85378999988</v>
      </c>
      <c r="G28" s="434">
        <f>E28/$E$32</f>
        <v>0.11820933249379835</v>
      </c>
      <c r="H28" s="141">
        <f t="shared" ref="H28:H31" si="4">(E28-I28)/I28</f>
        <v>-5.7425633811472941E-2</v>
      </c>
      <c r="I28" s="414">
        <f t="shared" ref="I28:J28" si="5">I10+I16+I22</f>
        <v>16531.572</v>
      </c>
      <c r="J28" s="112">
        <f t="shared" si="5"/>
        <v>176362.55801000001</v>
      </c>
      <c r="K28" s="117">
        <f>I28/$I$32</f>
        <v>0.11603285389813663</v>
      </c>
      <c r="L28" s="87"/>
    </row>
    <row r="29" spans="1:21" ht="11.1" customHeight="1" x14ac:dyDescent="0.2">
      <c r="A29" s="999"/>
      <c r="B29" s="1000"/>
      <c r="C29" s="93" t="s">
        <v>8</v>
      </c>
      <c r="D29" s="77">
        <f>D23</f>
        <v>8884</v>
      </c>
      <c r="E29" s="90">
        <f t="shared" si="3"/>
        <v>30347.932999999997</v>
      </c>
      <c r="F29" s="78">
        <f t="shared" si="3"/>
        <v>324256.65425000002</v>
      </c>
      <c r="G29" s="434">
        <f>E29/$E$32</f>
        <v>0.23022426964246431</v>
      </c>
      <c r="H29" s="141">
        <f t="shared" si="4"/>
        <v>-2.8893521433843862E-2</v>
      </c>
      <c r="I29" s="414">
        <f t="shared" ref="I29:J29" si="6">I11+I17+I23</f>
        <v>31250.881000000001</v>
      </c>
      <c r="J29" s="112">
        <f t="shared" si="6"/>
        <v>333391.35320000001</v>
      </c>
      <c r="K29" s="117">
        <f>I29/$I$32</f>
        <v>0.21934568045077951</v>
      </c>
      <c r="L29" s="87"/>
    </row>
    <row r="30" spans="1:21" ht="11.1" customHeight="1" x14ac:dyDescent="0.2">
      <c r="A30" s="999"/>
      <c r="B30" s="1000"/>
      <c r="C30" s="93" t="s">
        <v>9</v>
      </c>
      <c r="D30" s="77">
        <f>D24</f>
        <v>84102</v>
      </c>
      <c r="E30" s="90">
        <f t="shared" si="3"/>
        <v>35279</v>
      </c>
      <c r="F30" s="78">
        <f t="shared" si="3"/>
        <v>376916.80000000005</v>
      </c>
      <c r="G30" s="434">
        <f>E30/$E$32</f>
        <v>0.2676321319384915</v>
      </c>
      <c r="H30" s="141">
        <f t="shared" si="4"/>
        <v>-0.11882026471109836</v>
      </c>
      <c r="I30" s="414">
        <f t="shared" ref="I30:J30" si="7">I12+I18+I24</f>
        <v>40036.100000000006</v>
      </c>
      <c r="J30" s="112">
        <f t="shared" si="7"/>
        <v>427114.8</v>
      </c>
      <c r="K30" s="117">
        <f>I30/$I$32</f>
        <v>0.28100793693129655</v>
      </c>
      <c r="L30" s="87"/>
    </row>
    <row r="31" spans="1:21" ht="11.1" customHeight="1" x14ac:dyDescent="0.2">
      <c r="A31" s="999"/>
      <c r="B31" s="1000"/>
      <c r="C31" s="93" t="s">
        <v>302</v>
      </c>
      <c r="D31" s="77">
        <f>D25</f>
        <v>8</v>
      </c>
      <c r="E31" s="90">
        <f>E13+E19+E25</f>
        <v>1149.8789999999999</v>
      </c>
      <c r="F31" s="78">
        <f t="shared" si="3"/>
        <v>12458.61664</v>
      </c>
      <c r="G31" s="434">
        <f>E31/$E$32</f>
        <v>8.7231658562119275E-3</v>
      </c>
      <c r="H31" s="141">
        <f t="shared" si="4"/>
        <v>-6.6161691221077637E-2</v>
      </c>
      <c r="I31" s="414">
        <f>I13+I19+I25</f>
        <v>1231.3470000000002</v>
      </c>
      <c r="J31" s="112">
        <f t="shared" ref="J31" si="8">J13+J19+J25</f>
        <v>13136.109840000001</v>
      </c>
      <c r="K31" s="117">
        <f>I31/$I$32</f>
        <v>8.6426570049665495E-3</v>
      </c>
      <c r="L31" s="87"/>
    </row>
    <row r="32" spans="1:21" ht="11.1" customHeight="1" x14ac:dyDescent="0.2">
      <c r="A32" s="999"/>
      <c r="B32" s="1000"/>
      <c r="C32" s="660" t="s">
        <v>2</v>
      </c>
      <c r="D32" s="655">
        <f>SUM(D27:D31)</f>
        <v>93392</v>
      </c>
      <c r="E32" s="661">
        <f>SUM(E27:E31)</f>
        <v>131818.99999999997</v>
      </c>
      <c r="F32" s="662">
        <f>SUM(F27:F31)</f>
        <v>1408330.1130999997</v>
      </c>
      <c r="G32" s="663">
        <f>SUM(G27:G31)</f>
        <v>1.0000000000000002</v>
      </c>
      <c r="H32" s="664">
        <f>(E32-I32)/I32</f>
        <v>-7.4780379748612652E-2</v>
      </c>
      <c r="I32" s="674">
        <f>SUM(I27:I31)</f>
        <v>142473.20000000001</v>
      </c>
      <c r="J32" s="675">
        <f>SUM(J27:J31)</f>
        <v>1519933.0063600002</v>
      </c>
      <c r="K32" s="676">
        <f>SUM(K27:K30)</f>
        <v>0.99135734299503342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17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60" t="s">
        <v>115</v>
      </c>
      <c r="B35" s="1060"/>
      <c r="C35" s="1060"/>
      <c r="D35" s="1061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1010">
        <f>T!G17</f>
        <v>2019</v>
      </c>
      <c r="F36" s="981"/>
      <c r="G36" s="981"/>
      <c r="H36" s="410"/>
      <c r="I36" s="1011">
        <f>E36-1</f>
        <v>2018</v>
      </c>
      <c r="J36" s="1012"/>
      <c r="K36" s="1013"/>
      <c r="L36" s="87"/>
    </row>
    <row r="37" spans="1:12" ht="24.95" customHeight="1" x14ac:dyDescent="0.25">
      <c r="A37" s="74"/>
      <c r="B37" s="75"/>
      <c r="C37" s="76"/>
      <c r="D37" s="76"/>
      <c r="E37" s="986" t="s">
        <v>39</v>
      </c>
      <c r="F37" s="987"/>
      <c r="G37" s="432"/>
      <c r="H37" s="987" t="s">
        <v>108</v>
      </c>
      <c r="I37" s="1053" t="s">
        <v>39</v>
      </c>
      <c r="J37" s="1054"/>
      <c r="K37" s="411"/>
      <c r="L37" s="87"/>
    </row>
    <row r="38" spans="1:12" ht="24.95" customHeight="1" x14ac:dyDescent="0.25">
      <c r="A38" s="74"/>
      <c r="B38" s="94"/>
      <c r="C38" s="94"/>
      <c r="D38" s="1015" t="s">
        <v>0</v>
      </c>
      <c r="E38" s="986"/>
      <c r="F38" s="987"/>
      <c r="G38" s="593" t="s">
        <v>107</v>
      </c>
      <c r="H38" s="987"/>
      <c r="I38" s="1053"/>
      <c r="J38" s="1054"/>
      <c r="K38" s="114" t="s">
        <v>107</v>
      </c>
      <c r="L38" s="87"/>
    </row>
    <row r="39" spans="1:12" ht="15" customHeight="1" x14ac:dyDescent="0.25">
      <c r="A39" s="1014" t="s">
        <v>140</v>
      </c>
      <c r="B39" s="1014"/>
      <c r="C39" s="126" t="s">
        <v>45</v>
      </c>
      <c r="D39" s="1016"/>
      <c r="E39" s="821" t="s">
        <v>336</v>
      </c>
      <c r="F39" s="816" t="s">
        <v>1</v>
      </c>
      <c r="G39" s="594" t="s">
        <v>66</v>
      </c>
      <c r="H39" s="1014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93" t="str">
        <f>T!J20</f>
        <v>Leden</v>
      </c>
      <c r="B40" s="994"/>
      <c r="C40" s="92" t="s">
        <v>6</v>
      </c>
      <c r="D40" s="77">
        <v>171</v>
      </c>
      <c r="E40" s="90">
        <v>53191.066000000006</v>
      </c>
      <c r="F40" s="78">
        <v>568467.93211000005</v>
      </c>
      <c r="G40" s="433">
        <f>E40/$E$45</f>
        <v>0.41624951707532976</v>
      </c>
      <c r="H40" s="141">
        <f>(E40-I40)/I40</f>
        <v>9.710500643801484E-2</v>
      </c>
      <c r="I40" s="414">
        <v>48483.113000000005</v>
      </c>
      <c r="J40" s="112">
        <v>516921.71593999997</v>
      </c>
      <c r="K40" s="116">
        <f>I40/$I$45</f>
        <v>0.43241813825887337</v>
      </c>
      <c r="L40" s="87"/>
    </row>
    <row r="41" spans="1:12" ht="11.1" customHeight="1" x14ac:dyDescent="0.2">
      <c r="A41" s="995"/>
      <c r="B41" s="996"/>
      <c r="C41" s="93" t="s">
        <v>7</v>
      </c>
      <c r="D41" s="77">
        <v>479</v>
      </c>
      <c r="E41" s="90">
        <v>8949.8100000000013</v>
      </c>
      <c r="F41" s="78">
        <v>95669.754340000145</v>
      </c>
      <c r="G41" s="434">
        <f t="shared" ref="G41" si="9">E41/$E$45</f>
        <v>7.0037214340016363E-2</v>
      </c>
      <c r="H41" s="141">
        <f>(E41-I41)/I41</f>
        <v>0.21800624340119223</v>
      </c>
      <c r="I41" s="414">
        <v>7347.9179999999997</v>
      </c>
      <c r="J41" s="112">
        <v>78359.12715333332</v>
      </c>
      <c r="K41" s="117">
        <f t="shared" ref="K41:K44" si="10">I41/$I$45</f>
        <v>6.553566437944823E-2</v>
      </c>
      <c r="L41" s="88"/>
    </row>
    <row r="42" spans="1:12" ht="11.1" customHeight="1" x14ac:dyDescent="0.2">
      <c r="A42" s="995"/>
      <c r="B42" s="996"/>
      <c r="C42" s="93" t="s">
        <v>8</v>
      </c>
      <c r="D42" s="77">
        <v>18357</v>
      </c>
      <c r="E42" s="90">
        <v>23822.144999999997</v>
      </c>
      <c r="F42" s="78">
        <v>254684.84789</v>
      </c>
      <c r="G42" s="434">
        <f>E42/$E$45</f>
        <v>0.18642146318234115</v>
      </c>
      <c r="H42" s="141">
        <f t="shared" ref="H42:H44" si="11">(E42-I42)/I42</f>
        <v>0.3376151694137528</v>
      </c>
      <c r="I42" s="414">
        <v>17809.415999999997</v>
      </c>
      <c r="J42" s="112">
        <v>189944.53851999997</v>
      </c>
      <c r="K42" s="117">
        <f t="shared" si="10"/>
        <v>0.15884117239331949</v>
      </c>
      <c r="L42" s="88"/>
    </row>
    <row r="43" spans="1:12" ht="11.1" customHeight="1" x14ac:dyDescent="0.2">
      <c r="A43" s="995"/>
      <c r="B43" s="996"/>
      <c r="C43" s="93" t="s">
        <v>9</v>
      </c>
      <c r="D43" s="77">
        <v>363085</v>
      </c>
      <c r="E43" s="90">
        <v>40299</v>
      </c>
      <c r="F43" s="78">
        <v>430853.1</v>
      </c>
      <c r="G43" s="434">
        <f>E43/$E$45</f>
        <v>0.3153619686550127</v>
      </c>
      <c r="H43" s="141">
        <f t="shared" si="11"/>
        <v>7.7787138444257234E-2</v>
      </c>
      <c r="I43" s="414">
        <v>37390.5</v>
      </c>
      <c r="J43" s="112">
        <v>398797.1</v>
      </c>
      <c r="K43" s="117">
        <f t="shared" si="10"/>
        <v>0.33348375131292418</v>
      </c>
      <c r="L43" s="88"/>
    </row>
    <row r="44" spans="1:12" ht="11.1" customHeight="1" x14ac:dyDescent="0.2">
      <c r="A44" s="995"/>
      <c r="B44" s="996"/>
      <c r="C44" s="93" t="s">
        <v>302</v>
      </c>
      <c r="D44" s="77">
        <v>27</v>
      </c>
      <c r="E44" s="90">
        <v>1524.472</v>
      </c>
      <c r="F44" s="78">
        <v>16289.926160000001</v>
      </c>
      <c r="G44" s="434">
        <f>E44/$E$45</f>
        <v>1.1929836747300046E-2</v>
      </c>
      <c r="H44" s="141">
        <f t="shared" si="11"/>
        <v>0.39865205815269933</v>
      </c>
      <c r="I44" s="417">
        <v>1089.9580000000001</v>
      </c>
      <c r="J44" s="118">
        <v>11618.998316666668</v>
      </c>
      <c r="K44" s="117">
        <f t="shared" si="10"/>
        <v>9.7212736554347298E-3</v>
      </c>
      <c r="L44" s="88"/>
    </row>
    <row r="45" spans="1:12" ht="11.1" customHeight="1" x14ac:dyDescent="0.2">
      <c r="A45" s="997"/>
      <c r="B45" s="998"/>
      <c r="C45" s="625" t="s">
        <v>2</v>
      </c>
      <c r="D45" s="626">
        <v>382119</v>
      </c>
      <c r="E45" s="627">
        <v>127786.493</v>
      </c>
      <c r="F45" s="628">
        <v>1365965.5605000001</v>
      </c>
      <c r="G45" s="629">
        <f>SUM(G40:G44)</f>
        <v>1</v>
      </c>
      <c r="H45" s="630">
        <f>(E45-I45)/I45</f>
        <v>0.13972049191005018</v>
      </c>
      <c r="I45" s="631">
        <v>112120.905</v>
      </c>
      <c r="J45" s="632">
        <v>1195641.4799299999</v>
      </c>
      <c r="K45" s="640">
        <f>SUM(K40:K43)</f>
        <v>0.99027872634456526</v>
      </c>
      <c r="L45" s="99"/>
    </row>
    <row r="46" spans="1:12" ht="11.1" customHeight="1" x14ac:dyDescent="0.2">
      <c r="A46" s="999" t="str">
        <f>T!J21</f>
        <v>Únor</v>
      </c>
      <c r="B46" s="1000"/>
      <c r="C46" s="93" t="s">
        <v>6</v>
      </c>
      <c r="D46" s="77">
        <v>178</v>
      </c>
      <c r="E46" s="90">
        <v>44779.885000000009</v>
      </c>
      <c r="F46" s="78">
        <v>478182.54106000002</v>
      </c>
      <c r="G46" s="434">
        <f>E46/$E$51</f>
        <v>0.44065336485761308</v>
      </c>
      <c r="H46" s="141">
        <f>(E46-I46)/I46</f>
        <v>-9.7756700664683643E-2</v>
      </c>
      <c r="I46" s="414">
        <v>49631.718000000001</v>
      </c>
      <c r="J46" s="112">
        <v>529455.24423000007</v>
      </c>
      <c r="K46" s="117">
        <f>I46/$I$51</f>
        <v>0.41809512011179867</v>
      </c>
      <c r="L46" s="88"/>
    </row>
    <row r="47" spans="1:12" ht="11.1" customHeight="1" x14ac:dyDescent="0.2">
      <c r="A47" s="999"/>
      <c r="B47" s="1000"/>
      <c r="C47" s="93" t="s">
        <v>7</v>
      </c>
      <c r="D47" s="77">
        <v>474</v>
      </c>
      <c r="E47" s="90">
        <v>6512.433</v>
      </c>
      <c r="F47" s="78">
        <v>69558.054429999975</v>
      </c>
      <c r="G47" s="434">
        <f t="shared" ref="G47:G50" si="12">E47/$E$51</f>
        <v>6.4085147044476751E-2</v>
      </c>
      <c r="H47" s="141">
        <f>(E47-I47)/I47</f>
        <v>-0.19903149766477618</v>
      </c>
      <c r="I47" s="414">
        <v>8130.6980000000003</v>
      </c>
      <c r="J47" s="112">
        <v>86753.403183333343</v>
      </c>
      <c r="K47" s="117">
        <f t="shared" ref="K47:K50" si="13">I47/$I$51</f>
        <v>6.8492594935012349E-2</v>
      </c>
      <c r="L47" s="89"/>
    </row>
    <row r="48" spans="1:12" ht="11.1" customHeight="1" x14ac:dyDescent="0.2">
      <c r="A48" s="999"/>
      <c r="B48" s="1000"/>
      <c r="C48" s="93" t="s">
        <v>8</v>
      </c>
      <c r="D48" s="77">
        <v>18345</v>
      </c>
      <c r="E48" s="90">
        <v>15635.862999999999</v>
      </c>
      <c r="F48" s="78">
        <v>167042.30088</v>
      </c>
      <c r="G48" s="434">
        <f t="shared" si="12"/>
        <v>0.15386362969450795</v>
      </c>
      <c r="H48" s="141">
        <f t="shared" ref="H48:H50" si="14">(E48-I48)/I48</f>
        <v>-0.18131789391606951</v>
      </c>
      <c r="I48" s="414">
        <v>19098.821</v>
      </c>
      <c r="J48" s="112">
        <v>203809.511</v>
      </c>
      <c r="K48" s="117">
        <f t="shared" si="13"/>
        <v>0.16088751672849089</v>
      </c>
      <c r="L48" s="88"/>
    </row>
    <row r="49" spans="1:12" ht="11.1" customHeight="1" x14ac:dyDescent="0.2">
      <c r="A49" s="999"/>
      <c r="B49" s="1000"/>
      <c r="C49" s="93" t="s">
        <v>9</v>
      </c>
      <c r="D49" s="77">
        <v>362936</v>
      </c>
      <c r="E49" s="90">
        <v>33331.074999999997</v>
      </c>
      <c r="F49" s="78">
        <v>356096.53599999996</v>
      </c>
      <c r="G49" s="434">
        <f t="shared" si="12"/>
        <v>0.32799214095952817</v>
      </c>
      <c r="H49" s="141">
        <f t="shared" si="14"/>
        <v>-0.18296176001961031</v>
      </c>
      <c r="I49" s="414">
        <v>40795</v>
      </c>
      <c r="J49" s="112">
        <v>435356.7</v>
      </c>
      <c r="K49" s="117">
        <f t="shared" si="13"/>
        <v>0.34365504786598011</v>
      </c>
      <c r="L49" s="88"/>
    </row>
    <row r="50" spans="1:12" ht="11.1" customHeight="1" x14ac:dyDescent="0.2">
      <c r="A50" s="999"/>
      <c r="B50" s="1000"/>
      <c r="C50" s="93" t="s">
        <v>302</v>
      </c>
      <c r="D50" s="77">
        <v>27</v>
      </c>
      <c r="E50" s="90">
        <v>1362.3100000000002</v>
      </c>
      <c r="F50" s="78">
        <v>14562.81511</v>
      </c>
      <c r="G50" s="434">
        <f t="shared" si="12"/>
        <v>1.340571744387407E-2</v>
      </c>
      <c r="H50" s="141">
        <f t="shared" si="14"/>
        <v>0.29384367428771713</v>
      </c>
      <c r="I50" s="417">
        <v>1052.9169999999999</v>
      </c>
      <c r="J50" s="118">
        <v>11230.207446666667</v>
      </c>
      <c r="K50" s="117">
        <f t="shared" si="13"/>
        <v>8.8697203587180806E-3</v>
      </c>
      <c r="L50" s="88"/>
    </row>
    <row r="51" spans="1:12" ht="11.1" customHeight="1" x14ac:dyDescent="0.2">
      <c r="A51" s="999"/>
      <c r="B51" s="1000"/>
      <c r="C51" s="625" t="s">
        <v>2</v>
      </c>
      <c r="D51" s="626">
        <v>381960</v>
      </c>
      <c r="E51" s="627">
        <v>101621.56600000001</v>
      </c>
      <c r="F51" s="628">
        <v>1085442.2474800001</v>
      </c>
      <c r="G51" s="629">
        <f>SUM(G46:G50)</f>
        <v>1</v>
      </c>
      <c r="H51" s="630">
        <f t="shared" ref="H51" si="15">(E51-I51)/I51</f>
        <v>-0.14394499012266559</v>
      </c>
      <c r="I51" s="631">
        <v>118709.15399999999</v>
      </c>
      <c r="J51" s="632">
        <v>1266605.06586</v>
      </c>
      <c r="K51" s="640">
        <f>SUM(K46:K49)</f>
        <v>0.99113027964128197</v>
      </c>
      <c r="L51" s="99"/>
    </row>
    <row r="52" spans="1:12" ht="11.1" customHeight="1" x14ac:dyDescent="0.2">
      <c r="A52" s="999" t="str">
        <f>T!J22</f>
        <v>Březen</v>
      </c>
      <c r="B52" s="1000"/>
      <c r="C52" s="92" t="s">
        <v>6</v>
      </c>
      <c r="D52" s="104">
        <v>171</v>
      </c>
      <c r="E52" s="106">
        <v>47433.553000000007</v>
      </c>
      <c r="F52" s="105">
        <v>504702.88795</v>
      </c>
      <c r="G52" s="433">
        <f>E52/$E$57</f>
        <v>0.51048318645673652</v>
      </c>
      <c r="H52" s="395">
        <f>(E52-I52)/I52</f>
        <v>-2.803432464152078E-2</v>
      </c>
      <c r="I52" s="413">
        <v>48801.674999999996</v>
      </c>
      <c r="J52" s="113">
        <v>520381.20736000012</v>
      </c>
      <c r="K52" s="116">
        <f>I52/$I$57</f>
        <v>0.42916000458200509</v>
      </c>
      <c r="L52" s="106"/>
    </row>
    <row r="53" spans="1:12" ht="11.1" customHeight="1" x14ac:dyDescent="0.2">
      <c r="A53" s="999"/>
      <c r="B53" s="1000"/>
      <c r="C53" s="93" t="s">
        <v>7</v>
      </c>
      <c r="D53" s="77">
        <v>475</v>
      </c>
      <c r="E53" s="90">
        <v>5815.1710000000003</v>
      </c>
      <c r="F53" s="78">
        <v>61952.74397000004</v>
      </c>
      <c r="G53" s="434">
        <f t="shared" ref="G53:G56" si="16">E53/$E$57</f>
        <v>6.2583273529410843E-2</v>
      </c>
      <c r="H53" s="141">
        <f t="shared" ref="H53:H56" si="17">(E53-I53)/I53</f>
        <v>-0.2106119145634357</v>
      </c>
      <c r="I53" s="414">
        <v>7366.6819999999998</v>
      </c>
      <c r="J53" s="112">
        <v>78566.574693333401</v>
      </c>
      <c r="K53" s="117">
        <f t="shared" ref="K53:K56" si="18">I53/$I$57</f>
        <v>6.4782310870972665E-2</v>
      </c>
      <c r="L53" s="90"/>
    </row>
    <row r="54" spans="1:12" ht="11.1" customHeight="1" x14ac:dyDescent="0.2">
      <c r="A54" s="999"/>
      <c r="B54" s="1000"/>
      <c r="C54" s="93" t="s">
        <v>8</v>
      </c>
      <c r="D54" s="77">
        <v>18334</v>
      </c>
      <c r="E54" s="90">
        <v>12194.509</v>
      </c>
      <c r="F54" s="78">
        <v>130143.27868999999</v>
      </c>
      <c r="G54" s="434">
        <f t="shared" si="16"/>
        <v>0.13123815143249654</v>
      </c>
      <c r="H54" s="141">
        <f t="shared" si="17"/>
        <v>-0.31897714346124445</v>
      </c>
      <c r="I54" s="414">
        <v>17906.167000000001</v>
      </c>
      <c r="J54" s="112">
        <v>190995.68508</v>
      </c>
      <c r="K54" s="117">
        <f t="shared" si="18"/>
        <v>0.15746612614764041</v>
      </c>
      <c r="L54" s="90"/>
    </row>
    <row r="55" spans="1:12" ht="11.1" customHeight="1" x14ac:dyDescent="0.2">
      <c r="A55" s="999"/>
      <c r="B55" s="1000"/>
      <c r="C55" s="93" t="s">
        <v>9</v>
      </c>
      <c r="D55" s="77">
        <v>362775</v>
      </c>
      <c r="E55" s="90">
        <v>26114.2</v>
      </c>
      <c r="F55" s="78">
        <v>278706.09999999998</v>
      </c>
      <c r="G55" s="434">
        <f t="shared" si="16"/>
        <v>0.28104283117413759</v>
      </c>
      <c r="H55" s="141">
        <f t="shared" si="17"/>
        <v>-0.32231812449071739</v>
      </c>
      <c r="I55" s="414">
        <v>38534.6</v>
      </c>
      <c r="J55" s="112">
        <v>411043.1</v>
      </c>
      <c r="K55" s="117">
        <f t="shared" si="18"/>
        <v>0.33887175209797071</v>
      </c>
      <c r="L55" s="90"/>
    </row>
    <row r="56" spans="1:12" ht="11.1" customHeight="1" x14ac:dyDescent="0.2">
      <c r="A56" s="994"/>
      <c r="B56" s="1059"/>
      <c r="C56" s="93" t="s">
        <v>302</v>
      </c>
      <c r="D56" s="77">
        <v>28</v>
      </c>
      <c r="E56" s="90">
        <v>1361.5</v>
      </c>
      <c r="F56" s="78">
        <v>15954.073900000003</v>
      </c>
      <c r="G56" s="434">
        <f t="shared" si="16"/>
        <v>1.4652557407218611E-2</v>
      </c>
      <c r="H56" s="141">
        <f t="shared" si="17"/>
        <v>0.23181233386592751</v>
      </c>
      <c r="I56" s="417">
        <v>1105.2819999999999</v>
      </c>
      <c r="J56" s="118">
        <v>11783.664906666665</v>
      </c>
      <c r="K56" s="117">
        <f t="shared" si="18"/>
        <v>9.7198063014109198E-3</v>
      </c>
      <c r="L56" s="90"/>
    </row>
    <row r="57" spans="1:12" ht="11.1" customHeight="1" thickBot="1" x14ac:dyDescent="0.25">
      <c r="A57" s="1001"/>
      <c r="B57" s="1002"/>
      <c r="C57" s="693" t="s">
        <v>2</v>
      </c>
      <c r="D57" s="694">
        <v>381783</v>
      </c>
      <c r="E57" s="695">
        <v>92918.933000000005</v>
      </c>
      <c r="F57" s="696">
        <v>991459.08450999996</v>
      </c>
      <c r="G57" s="697">
        <f>SUM(G52:G56)</f>
        <v>1.0000000000000002</v>
      </c>
      <c r="H57" s="698">
        <f t="shared" ref="H57" si="19">(E57-I57)/I57</f>
        <v>-0.18287456912011668</v>
      </c>
      <c r="I57" s="699">
        <v>113714.40600000002</v>
      </c>
      <c r="J57" s="700">
        <v>1212770.2320400001</v>
      </c>
      <c r="K57" s="701">
        <f>SUM(K52:K55)</f>
        <v>0.99028019369858888</v>
      </c>
      <c r="L57" s="107"/>
    </row>
    <row r="58" spans="1:12" ht="11.1" customHeight="1" thickTop="1" x14ac:dyDescent="0.2">
      <c r="A58" s="1057" t="str">
        <f>T!E17</f>
        <v>I. čtvrtletí</v>
      </c>
      <c r="B58" s="1058"/>
      <c r="C58" s="93" t="s">
        <v>6</v>
      </c>
      <c r="D58" s="77">
        <f>D52</f>
        <v>171</v>
      </c>
      <c r="E58" s="90">
        <f>E40+E46+E52</f>
        <v>145404.50400000002</v>
      </c>
      <c r="F58" s="78">
        <f>F40+F46+F52</f>
        <v>1551353.36112</v>
      </c>
      <c r="G58" s="434">
        <f>E58/$E$63</f>
        <v>0.45110868034284896</v>
      </c>
      <c r="H58" s="141">
        <f>(E58-I58)/I58</f>
        <v>-1.0291573364806121E-2</v>
      </c>
      <c r="I58" s="414">
        <f>I40+I46+I52</f>
        <v>146916.50599999999</v>
      </c>
      <c r="J58" s="112">
        <f>J40+J46+J52</f>
        <v>1566758.1675300002</v>
      </c>
      <c r="K58" s="117">
        <f>I58/$I$63</f>
        <v>0.42640797030362976</v>
      </c>
      <c r="L58" s="87"/>
    </row>
    <row r="59" spans="1:12" ht="11.1" customHeight="1" x14ac:dyDescent="0.2">
      <c r="A59" s="999"/>
      <c r="B59" s="1000"/>
      <c r="C59" s="93" t="s">
        <v>7</v>
      </c>
      <c r="D59" s="77">
        <f>D53</f>
        <v>475</v>
      </c>
      <c r="E59" s="90">
        <f t="shared" ref="E59:F60" si="20">E41+E47+E53</f>
        <v>21277.414000000004</v>
      </c>
      <c r="F59" s="78">
        <f t="shared" si="20"/>
        <v>227180.55274000016</v>
      </c>
      <c r="G59" s="434">
        <f t="shared" ref="G59:G62" si="21">E59/$E$63</f>
        <v>6.6011890186348426E-2</v>
      </c>
      <c r="H59" s="141">
        <f t="shared" ref="H59:H62" si="22">(E59-I59)/I59</f>
        <v>-6.8630490177891079E-2</v>
      </c>
      <c r="I59" s="414">
        <f t="shared" ref="I59:J59" si="23">I41+I47+I53</f>
        <v>22845.297999999999</v>
      </c>
      <c r="J59" s="112">
        <f t="shared" si="23"/>
        <v>243679.10503000009</v>
      </c>
      <c r="K59" s="117">
        <f t="shared" ref="K59:K62" si="24">I59/$I$63</f>
        <v>6.6305804680391545E-2</v>
      </c>
      <c r="L59" s="87"/>
    </row>
    <row r="60" spans="1:12" ht="11.1" customHeight="1" x14ac:dyDescent="0.2">
      <c r="A60" s="999"/>
      <c r="B60" s="1000"/>
      <c r="C60" s="93" t="s">
        <v>8</v>
      </c>
      <c r="D60" s="77">
        <f>D54</f>
        <v>18334</v>
      </c>
      <c r="E60" s="90">
        <f>E42+E48+E54</f>
        <v>51652.516999999993</v>
      </c>
      <c r="F60" s="78">
        <f t="shared" si="20"/>
        <v>551870.42745999992</v>
      </c>
      <c r="G60" s="434">
        <f t="shared" si="21"/>
        <v>0.16024881031372015</v>
      </c>
      <c r="H60" s="141">
        <f t="shared" si="22"/>
        <v>-5.7683505963140688E-2</v>
      </c>
      <c r="I60" s="414">
        <f>I42+I48+I54</f>
        <v>54814.403999999995</v>
      </c>
      <c r="J60" s="112">
        <f t="shared" ref="J60" si="25">J42+J48+J54</f>
        <v>584749.73459999997</v>
      </c>
      <c r="K60" s="117">
        <f t="shared" si="24"/>
        <v>0.15909239464926536</v>
      </c>
      <c r="L60" s="87"/>
    </row>
    <row r="61" spans="1:12" ht="11.1" customHeight="1" x14ac:dyDescent="0.2">
      <c r="A61" s="999"/>
      <c r="B61" s="1000"/>
      <c r="C61" s="93" t="s">
        <v>9</v>
      </c>
      <c r="D61" s="77">
        <f>D55</f>
        <v>362775</v>
      </c>
      <c r="E61" s="90">
        <f t="shared" ref="E61:F62" si="26">E43+E49+E55</f>
        <v>99744.274999999994</v>
      </c>
      <c r="F61" s="78">
        <f t="shared" si="26"/>
        <v>1065655.736</v>
      </c>
      <c r="G61" s="434">
        <f t="shared" si="21"/>
        <v>0.3094505811663455</v>
      </c>
      <c r="H61" s="141">
        <f t="shared" si="22"/>
        <v>-0.14544045969802982</v>
      </c>
      <c r="I61" s="414">
        <f t="shared" ref="I61:J61" si="27">I43+I49+I55</f>
        <v>116720.1</v>
      </c>
      <c r="J61" s="112">
        <f t="shared" si="27"/>
        <v>1245196.8999999999</v>
      </c>
      <c r="K61" s="117">
        <f t="shared" si="24"/>
        <v>0.33876643468935141</v>
      </c>
      <c r="L61" s="87"/>
    </row>
    <row r="62" spans="1:12" ht="11.1" customHeight="1" x14ac:dyDescent="0.2">
      <c r="A62" s="999"/>
      <c r="B62" s="1000"/>
      <c r="C62" s="93" t="s">
        <v>302</v>
      </c>
      <c r="D62" s="77">
        <f>D56</f>
        <v>28</v>
      </c>
      <c r="E62" s="90">
        <f>E44+E50+E56</f>
        <v>4248.2820000000002</v>
      </c>
      <c r="F62" s="78">
        <f t="shared" si="26"/>
        <v>46806.815170000002</v>
      </c>
      <c r="G62" s="434">
        <f t="shared" si="21"/>
        <v>1.318003799073706E-2</v>
      </c>
      <c r="H62" s="141">
        <f t="shared" si="22"/>
        <v>0.30790537526357253</v>
      </c>
      <c r="I62" s="414">
        <f>I44+I50+I56</f>
        <v>3248.1570000000002</v>
      </c>
      <c r="J62" s="112">
        <f t="shared" ref="J62" si="28">J44+J50+J56</f>
        <v>34632.870670000004</v>
      </c>
      <c r="K62" s="117">
        <f t="shared" si="24"/>
        <v>9.4273956773619928E-3</v>
      </c>
      <c r="L62" s="87"/>
    </row>
    <row r="63" spans="1:12" ht="11.1" customHeight="1" x14ac:dyDescent="0.2">
      <c r="A63" s="999"/>
      <c r="B63" s="1000"/>
      <c r="C63" s="660" t="s">
        <v>2</v>
      </c>
      <c r="D63" s="655">
        <f>SUM(D58:D62)</f>
        <v>381783</v>
      </c>
      <c r="E63" s="661">
        <f>SUM(E58:E62)</f>
        <v>322326.99199999997</v>
      </c>
      <c r="F63" s="662">
        <f>SUM(F58:F62)</f>
        <v>3442866.89249</v>
      </c>
      <c r="G63" s="663">
        <f>SUM(G58:G62)</f>
        <v>1</v>
      </c>
      <c r="H63" s="664">
        <f>(E63-I63)/I63</f>
        <v>-6.4483616069699448E-2</v>
      </c>
      <c r="I63" s="674">
        <f>SUM(I58:I62)</f>
        <v>344544.46499999997</v>
      </c>
      <c r="J63" s="675">
        <f>SUM(J58:J62)</f>
        <v>3675016.7778300005</v>
      </c>
      <c r="K63" s="676">
        <f>SUM(K58:K61)</f>
        <v>0.99057260432263805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102"/>
      <c r="J64" s="86"/>
      <c r="K64" s="103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  <mergeCell ref="A9:B14"/>
    <mergeCell ref="A15:B20"/>
    <mergeCell ref="A21:B26"/>
    <mergeCell ref="A27:B32"/>
    <mergeCell ref="A35:D35"/>
    <mergeCell ref="K1:L1"/>
    <mergeCell ref="A4:D4"/>
    <mergeCell ref="E5:G5"/>
    <mergeCell ref="I5:K5"/>
    <mergeCell ref="A2:L2"/>
    <mergeCell ref="A3:C3"/>
    <mergeCell ref="H6:H8"/>
    <mergeCell ref="D7:D8"/>
    <mergeCell ref="E7:F7"/>
    <mergeCell ref="I7:J7"/>
    <mergeCell ref="A8:B8"/>
    <mergeCell ref="E6:F6"/>
    <mergeCell ref="I6:J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1007" t="s">
        <v>237</v>
      </c>
      <c r="L1" s="1007"/>
    </row>
    <row r="2" spans="1:17" s="702" customFormat="1" ht="30" customHeight="1" x14ac:dyDescent="0.25">
      <c r="A2" s="909" t="s">
        <v>200</v>
      </c>
      <c r="B2" s="909"/>
      <c r="C2" s="909"/>
      <c r="D2" s="909"/>
      <c r="E2" s="909"/>
      <c r="F2" s="909"/>
      <c r="G2" s="909"/>
      <c r="H2" s="909"/>
      <c r="I2" s="909"/>
      <c r="J2" s="909"/>
      <c r="K2" s="909"/>
      <c r="L2" s="909"/>
    </row>
    <row r="3" spans="1:17" ht="17.100000000000001" customHeight="1" x14ac:dyDescent="0.2">
      <c r="A3" s="1022" t="str">
        <f>T!E17&amp;" "&amp;T!G17</f>
        <v>I. čtvrtletí 2019</v>
      </c>
      <c r="B3" s="1022"/>
      <c r="C3" s="1022"/>
      <c r="D3" s="101"/>
      <c r="E3" s="101"/>
      <c r="F3" s="69"/>
      <c r="G3" s="67"/>
      <c r="H3" s="67"/>
      <c r="I3" s="67"/>
    </row>
    <row r="4" spans="1:17" ht="12.95" customHeight="1" x14ac:dyDescent="0.2">
      <c r="A4" s="1008" t="s">
        <v>116</v>
      </c>
      <c r="B4" s="1008"/>
      <c r="C4" s="1008"/>
      <c r="D4" s="1009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1010">
        <f>T!G17</f>
        <v>2019</v>
      </c>
      <c r="F5" s="981"/>
      <c r="G5" s="981"/>
      <c r="H5" s="410"/>
      <c r="I5" s="1011">
        <f>E5-1</f>
        <v>2018</v>
      </c>
      <c r="J5" s="1012"/>
      <c r="K5" s="1013"/>
      <c r="L5" s="71"/>
    </row>
    <row r="6" spans="1:17" ht="24.95" customHeight="1" x14ac:dyDescent="0.25">
      <c r="A6" s="74"/>
      <c r="B6" s="75"/>
      <c r="C6" s="76"/>
      <c r="D6" s="76"/>
      <c r="E6" s="986" t="s">
        <v>39</v>
      </c>
      <c r="F6" s="987"/>
      <c r="G6" s="432"/>
      <c r="H6" s="987" t="s">
        <v>108</v>
      </c>
      <c r="I6" s="1053" t="s">
        <v>39</v>
      </c>
      <c r="J6" s="1054"/>
      <c r="K6" s="411"/>
      <c r="L6" s="87"/>
    </row>
    <row r="7" spans="1:17" ht="24.95" customHeight="1" x14ac:dyDescent="0.25">
      <c r="A7" s="74"/>
      <c r="B7" s="94"/>
      <c r="C7" s="94"/>
      <c r="D7" s="1015" t="s">
        <v>0</v>
      </c>
      <c r="E7" s="986"/>
      <c r="F7" s="987"/>
      <c r="G7" s="593" t="s">
        <v>107</v>
      </c>
      <c r="H7" s="987"/>
      <c r="I7" s="1053"/>
      <c r="J7" s="1054"/>
      <c r="K7" s="114" t="s">
        <v>107</v>
      </c>
      <c r="L7" s="87"/>
    </row>
    <row r="8" spans="1:17" ht="15" customHeight="1" x14ac:dyDescent="0.25">
      <c r="A8" s="1014" t="s">
        <v>140</v>
      </c>
      <c r="B8" s="1014"/>
      <c r="C8" s="126" t="s">
        <v>45</v>
      </c>
      <c r="D8" s="1016"/>
      <c r="E8" s="821" t="s">
        <v>336</v>
      </c>
      <c r="F8" s="816" t="s">
        <v>1</v>
      </c>
      <c r="G8" s="594" t="s">
        <v>66</v>
      </c>
      <c r="H8" s="1014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93" t="str">
        <f>T!J20</f>
        <v>Leden</v>
      </c>
      <c r="B9" s="994"/>
      <c r="C9" s="92" t="s">
        <v>6</v>
      </c>
      <c r="D9" s="77">
        <v>114</v>
      </c>
      <c r="E9" s="90">
        <v>20890.865000000002</v>
      </c>
      <c r="F9" s="78">
        <v>223352.55300999997</v>
      </c>
      <c r="G9" s="433">
        <f>E9/$E$14</f>
        <v>0.28726034555067415</v>
      </c>
      <c r="H9" s="141">
        <f>(E9-I9)/I9</f>
        <v>9.3526340854326512E-2</v>
      </c>
      <c r="I9" s="414">
        <v>19104.126</v>
      </c>
      <c r="J9" s="112">
        <v>203758.81818000006</v>
      </c>
      <c r="K9" s="116">
        <f>I9/$I$14</f>
        <v>0.30217241935636946</v>
      </c>
      <c r="L9" s="87"/>
    </row>
    <row r="10" spans="1:17" ht="11.1" customHeight="1" x14ac:dyDescent="0.2">
      <c r="A10" s="995"/>
      <c r="B10" s="996"/>
      <c r="C10" s="93" t="s">
        <v>7</v>
      </c>
      <c r="D10" s="77">
        <v>386</v>
      </c>
      <c r="E10" s="90">
        <v>7783.6230000000005</v>
      </c>
      <c r="F10" s="78">
        <v>83217.708530000033</v>
      </c>
      <c r="G10" s="434">
        <f>E10/$E$14</f>
        <v>0.10702889672668771</v>
      </c>
      <c r="H10" s="141">
        <f>(E10-I10)/I10</f>
        <v>0.17029786305047573</v>
      </c>
      <c r="I10" s="414">
        <v>6650.9759999999997</v>
      </c>
      <c r="J10" s="112">
        <v>70937.787859999997</v>
      </c>
      <c r="K10" s="117">
        <f>I10/$I$14</f>
        <v>0.10519934327281701</v>
      </c>
      <c r="L10" s="88"/>
      <c r="M10" s="79"/>
      <c r="O10" s="79"/>
      <c r="P10" s="79"/>
      <c r="Q10" s="79"/>
    </row>
    <row r="11" spans="1:17" ht="11.1" customHeight="1" x14ac:dyDescent="0.2">
      <c r="A11" s="995"/>
      <c r="B11" s="996"/>
      <c r="C11" s="93" t="s">
        <v>8</v>
      </c>
      <c r="D11" s="77">
        <v>13272</v>
      </c>
      <c r="E11" s="90">
        <v>17119.893</v>
      </c>
      <c r="F11" s="78">
        <v>183035.58458</v>
      </c>
      <c r="G11" s="434">
        <f>E11/$E$14</f>
        <v>0.23540750366107707</v>
      </c>
      <c r="H11" s="141">
        <f t="shared" ref="H11:H13" si="0">(E11-I11)/I11</f>
        <v>0.36037354883310679</v>
      </c>
      <c r="I11" s="414">
        <v>12584.7</v>
      </c>
      <c r="J11" s="112">
        <v>134225.4</v>
      </c>
      <c r="K11" s="117">
        <f>I11/$I$14</f>
        <v>0.19905381936206359</v>
      </c>
      <c r="L11" s="88"/>
      <c r="M11" s="79"/>
      <c r="O11" s="79"/>
      <c r="P11" s="79"/>
      <c r="Q11" s="79"/>
    </row>
    <row r="12" spans="1:17" ht="11.1" customHeight="1" x14ac:dyDescent="0.2">
      <c r="A12" s="995"/>
      <c r="B12" s="996"/>
      <c r="C12" s="93" t="s">
        <v>9</v>
      </c>
      <c r="D12" s="77">
        <v>174581</v>
      </c>
      <c r="E12" s="90">
        <v>26540.9</v>
      </c>
      <c r="F12" s="78">
        <v>283759.40000000002</v>
      </c>
      <c r="G12" s="434">
        <f>E12/$E$14</f>
        <v>0.3649512887678843</v>
      </c>
      <c r="H12" s="141">
        <f t="shared" si="0"/>
        <v>8.5819368986057493E-2</v>
      </c>
      <c r="I12" s="414">
        <v>24443.200000000001</v>
      </c>
      <c r="J12" s="112">
        <v>260704.6</v>
      </c>
      <c r="K12" s="117">
        <f>I12/$I$14</f>
        <v>0.38662123987308344</v>
      </c>
      <c r="L12" s="88"/>
      <c r="M12" s="79"/>
      <c r="O12" s="79"/>
      <c r="P12" s="79"/>
      <c r="Q12" s="79"/>
    </row>
    <row r="13" spans="1:17" ht="11.1" customHeight="1" x14ac:dyDescent="0.2">
      <c r="A13" s="995"/>
      <c r="B13" s="996"/>
      <c r="C13" s="93" t="s">
        <v>302</v>
      </c>
      <c r="D13" s="77">
        <v>12</v>
      </c>
      <c r="E13" s="90">
        <v>389.21899999999999</v>
      </c>
      <c r="F13" s="78">
        <v>4161.2999600000003</v>
      </c>
      <c r="G13" s="434">
        <f>E13/$E$14</f>
        <v>5.3519652936768218E-3</v>
      </c>
      <c r="H13" s="141">
        <f t="shared" si="0"/>
        <v>-0.11460243222216665</v>
      </c>
      <c r="I13" s="417">
        <v>439.59800000000001</v>
      </c>
      <c r="J13" s="118">
        <v>4688.6336600000004</v>
      </c>
      <c r="K13" s="117">
        <f>I13/$I$14</f>
        <v>6.9531781356666775E-3</v>
      </c>
      <c r="L13" s="88"/>
      <c r="M13" s="79"/>
      <c r="O13" s="79"/>
      <c r="P13" s="79"/>
      <c r="Q13" s="79"/>
    </row>
    <row r="14" spans="1:17" ht="11.1" customHeight="1" x14ac:dyDescent="0.2">
      <c r="A14" s="997"/>
      <c r="B14" s="998"/>
      <c r="C14" s="625" t="s">
        <v>2</v>
      </c>
      <c r="D14" s="626">
        <v>188365</v>
      </c>
      <c r="E14" s="627">
        <v>72724.5</v>
      </c>
      <c r="F14" s="628">
        <v>777526.54608</v>
      </c>
      <c r="G14" s="629">
        <f>SUM(G9:G13)</f>
        <v>1</v>
      </c>
      <c r="H14" s="630">
        <f>(E14-I14)/I14</f>
        <v>0.15029277505195943</v>
      </c>
      <c r="I14" s="631">
        <v>63222.599999999991</v>
      </c>
      <c r="J14" s="632">
        <v>674315.23970000003</v>
      </c>
      <c r="K14" s="640">
        <f>SUM(K9:K12)</f>
        <v>0.99304682186433357</v>
      </c>
      <c r="L14" s="99"/>
      <c r="M14" s="79"/>
    </row>
    <row r="15" spans="1:17" ht="11.1" customHeight="1" x14ac:dyDescent="0.2">
      <c r="A15" s="999" t="str">
        <f>T!J21</f>
        <v>Únor</v>
      </c>
      <c r="B15" s="1000"/>
      <c r="C15" s="93" t="s">
        <v>6</v>
      </c>
      <c r="D15" s="77">
        <v>114</v>
      </c>
      <c r="E15" s="90">
        <v>17471.697</v>
      </c>
      <c r="F15" s="78">
        <v>186660.48450999998</v>
      </c>
      <c r="G15" s="434">
        <f>E15/$E$20</f>
        <v>0.30742547811719745</v>
      </c>
      <c r="H15" s="141">
        <f>(E15-I15)/I15</f>
        <v>-8.8961348911224147E-2</v>
      </c>
      <c r="I15" s="414">
        <v>19177.777999999998</v>
      </c>
      <c r="J15" s="112">
        <v>204661.22627999994</v>
      </c>
      <c r="K15" s="117">
        <f>I15/$I$20</f>
        <v>0.28671434829214765</v>
      </c>
      <c r="L15" s="88"/>
      <c r="M15" s="79"/>
      <c r="N15" s="79"/>
    </row>
    <row r="16" spans="1:17" ht="11.1" customHeight="1" x14ac:dyDescent="0.2">
      <c r="A16" s="999"/>
      <c r="B16" s="1000"/>
      <c r="C16" s="93" t="s">
        <v>7</v>
      </c>
      <c r="D16" s="77">
        <v>398</v>
      </c>
      <c r="E16" s="90">
        <v>5814.2430000000004</v>
      </c>
      <c r="F16" s="78">
        <v>62114.257180000001</v>
      </c>
      <c r="G16" s="434">
        <f>E16/$E$20</f>
        <v>0.10230525598999161</v>
      </c>
      <c r="H16" s="141">
        <f>(E16-I16)/I16</f>
        <v>-0.18317933943127546</v>
      </c>
      <c r="I16" s="414">
        <v>7118.1390000000001</v>
      </c>
      <c r="J16" s="112">
        <v>75963.122799999983</v>
      </c>
      <c r="K16" s="117">
        <f>I16/$I$20</f>
        <v>0.10641861556838961</v>
      </c>
      <c r="L16" s="89"/>
      <c r="M16" s="82"/>
      <c r="N16" s="79"/>
    </row>
    <row r="17" spans="1:21" ht="11.1" customHeight="1" x14ac:dyDescent="0.2">
      <c r="A17" s="999"/>
      <c r="B17" s="1000"/>
      <c r="C17" s="93" t="s">
        <v>8</v>
      </c>
      <c r="D17" s="77">
        <v>13255</v>
      </c>
      <c r="E17" s="90">
        <v>11236.132</v>
      </c>
      <c r="F17" s="78">
        <v>120043.00024000001</v>
      </c>
      <c r="G17" s="434">
        <f>E17/$E$20</f>
        <v>0.19770679701507768</v>
      </c>
      <c r="H17" s="141">
        <f t="shared" ref="H17:H20" si="1">(E17-I17)/I17</f>
        <v>-0.16722510450327593</v>
      </c>
      <c r="I17" s="414">
        <v>13492.4</v>
      </c>
      <c r="J17" s="112">
        <v>143988.79999999999</v>
      </c>
      <c r="K17" s="117">
        <f>I17/$I$20</f>
        <v>0.20171600030498701</v>
      </c>
      <c r="L17" s="88"/>
      <c r="M17" s="79"/>
      <c r="N17" s="79"/>
      <c r="O17" s="79"/>
      <c r="P17" s="79"/>
    </row>
    <row r="18" spans="1:21" ht="11.1" customHeight="1" x14ac:dyDescent="0.2">
      <c r="A18" s="999"/>
      <c r="B18" s="1000"/>
      <c r="C18" s="93" t="s">
        <v>9</v>
      </c>
      <c r="D18" s="77">
        <v>174507</v>
      </c>
      <c r="E18" s="90">
        <v>21951.8</v>
      </c>
      <c r="F18" s="78">
        <v>234524.5</v>
      </c>
      <c r="G18" s="434">
        <f>E18/$E$20</f>
        <v>0.38625570318287311</v>
      </c>
      <c r="H18" s="141">
        <f t="shared" si="1"/>
        <v>-0.17687335013198943</v>
      </c>
      <c r="I18" s="414">
        <v>26668.799999999999</v>
      </c>
      <c r="J18" s="112">
        <v>284604.5</v>
      </c>
      <c r="K18" s="117">
        <f>I18/$I$20</f>
        <v>0.39870769239969445</v>
      </c>
      <c r="L18" s="88"/>
      <c r="M18" s="79"/>
      <c r="N18" s="79"/>
      <c r="O18" s="79"/>
      <c r="P18" s="79"/>
    </row>
    <row r="19" spans="1:21" ht="11.1" customHeight="1" x14ac:dyDescent="0.2">
      <c r="A19" s="999"/>
      <c r="B19" s="1000"/>
      <c r="C19" s="93" t="s">
        <v>302</v>
      </c>
      <c r="D19" s="77">
        <v>12</v>
      </c>
      <c r="E19" s="90">
        <v>358.428</v>
      </c>
      <c r="F19" s="78">
        <v>3832.6326500000005</v>
      </c>
      <c r="G19" s="434">
        <f>E19/$E$20</f>
        <v>6.3067656948601405E-3</v>
      </c>
      <c r="H19" s="141">
        <f t="shared" si="1"/>
        <v>-0.16834770745017785</v>
      </c>
      <c r="I19" s="417">
        <v>430.983</v>
      </c>
      <c r="J19" s="118">
        <v>4599.366</v>
      </c>
      <c r="K19" s="117">
        <f>I19/$I$20</f>
        <v>6.4433434347813748E-3</v>
      </c>
      <c r="L19" s="88"/>
      <c r="M19" s="79"/>
      <c r="N19" s="79"/>
      <c r="O19" s="79"/>
      <c r="P19" s="79"/>
    </row>
    <row r="20" spans="1:21" ht="11.1" customHeight="1" x14ac:dyDescent="0.2">
      <c r="A20" s="999"/>
      <c r="B20" s="1000"/>
      <c r="C20" s="625" t="s">
        <v>2</v>
      </c>
      <c r="D20" s="626">
        <v>188286</v>
      </c>
      <c r="E20" s="627">
        <v>56832.3</v>
      </c>
      <c r="F20" s="628">
        <v>607174.87458000006</v>
      </c>
      <c r="G20" s="629">
        <f>SUM(G15:G19)</f>
        <v>1</v>
      </c>
      <c r="H20" s="630">
        <f t="shared" si="1"/>
        <v>-0.15033765348395289</v>
      </c>
      <c r="I20" s="631">
        <v>66888.099999999991</v>
      </c>
      <c r="J20" s="632">
        <v>713817.01507999992</v>
      </c>
      <c r="K20" s="640">
        <f>SUM(K15:K18)</f>
        <v>0.99355665656521874</v>
      </c>
      <c r="L20" s="99"/>
      <c r="M20" s="79"/>
      <c r="N20" s="79"/>
      <c r="O20" s="79"/>
      <c r="P20" s="79"/>
    </row>
    <row r="21" spans="1:21" ht="11.1" customHeight="1" x14ac:dyDescent="0.2">
      <c r="A21" s="999" t="str">
        <f>T!J22</f>
        <v>Březen</v>
      </c>
      <c r="B21" s="1000"/>
      <c r="C21" s="92" t="s">
        <v>6</v>
      </c>
      <c r="D21" s="104">
        <v>114</v>
      </c>
      <c r="E21" s="106">
        <v>16576.197</v>
      </c>
      <c r="F21" s="105">
        <v>176792.77153999993</v>
      </c>
      <c r="G21" s="433">
        <f>E21/$E$26</f>
        <v>0.34723711387716966</v>
      </c>
      <c r="H21" s="395">
        <f>(E21-I21)/I21</f>
        <v>-0.1077090950901867</v>
      </c>
      <c r="I21" s="413">
        <v>18577.121999999999</v>
      </c>
      <c r="J21" s="113">
        <v>198159.83742999996</v>
      </c>
      <c r="K21" s="116">
        <f>I21/$I$26</f>
        <v>0.29318980904988945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99"/>
      <c r="B22" s="1000"/>
      <c r="C22" s="93" t="s">
        <v>7</v>
      </c>
      <c r="D22" s="77">
        <v>382</v>
      </c>
      <c r="E22" s="90">
        <v>4838.5430000000006</v>
      </c>
      <c r="F22" s="78">
        <v>51435.420800000029</v>
      </c>
      <c r="G22" s="434">
        <f>E22/$E$26</f>
        <v>0.10135748909659932</v>
      </c>
      <c r="H22" s="141">
        <f t="shared" ref="H22:H26" si="2">(E22-I22)/I22</f>
        <v>-0.25150158570110787</v>
      </c>
      <c r="I22" s="414">
        <v>6464.3330000000005</v>
      </c>
      <c r="J22" s="112">
        <v>68954.427509999965</v>
      </c>
      <c r="K22" s="117">
        <f>I22/$I$26</f>
        <v>0.10202207628850686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99"/>
      <c r="B23" s="1000"/>
      <c r="C23" s="93" t="s">
        <v>8</v>
      </c>
      <c r="D23" s="77">
        <v>13257</v>
      </c>
      <c r="E23" s="90">
        <v>8765.2890000000007</v>
      </c>
      <c r="F23" s="78">
        <v>93547.779170000009</v>
      </c>
      <c r="G23" s="434">
        <f>E23/$E$26</f>
        <v>0.18361471299232887</v>
      </c>
      <c r="H23" s="141">
        <f t="shared" si="2"/>
        <v>-0.3072349318488653</v>
      </c>
      <c r="I23" s="414">
        <v>12652.614</v>
      </c>
      <c r="J23" s="112">
        <v>134963.62000999998</v>
      </c>
      <c r="K23" s="117">
        <f>I23/$I$26</f>
        <v>0.19968741566330661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99"/>
      <c r="B24" s="1000"/>
      <c r="C24" s="93" t="s">
        <v>9</v>
      </c>
      <c r="D24" s="77">
        <v>174430</v>
      </c>
      <c r="E24" s="90">
        <v>17198.8</v>
      </c>
      <c r="F24" s="78">
        <v>183555.5</v>
      </c>
      <c r="G24" s="434">
        <f>E24/$E$26</f>
        <v>0.3602793616744942</v>
      </c>
      <c r="H24" s="141">
        <f t="shared" si="2"/>
        <v>-0.31726681248536187</v>
      </c>
      <c r="I24" s="414">
        <v>25191.1</v>
      </c>
      <c r="J24" s="112">
        <v>268710.09999999998</v>
      </c>
      <c r="K24" s="117">
        <f>I24/$I$26</f>
        <v>0.39757362839931126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94"/>
      <c r="B25" s="1059"/>
      <c r="C25" s="93" t="s">
        <v>302</v>
      </c>
      <c r="D25" s="77">
        <v>12</v>
      </c>
      <c r="E25" s="90">
        <v>358.57100000000003</v>
      </c>
      <c r="F25" s="78">
        <v>4149.4965799999991</v>
      </c>
      <c r="G25" s="434">
        <f>E25/$E$26</f>
        <v>7.5113223594079279E-3</v>
      </c>
      <c r="H25" s="141">
        <f t="shared" si="2"/>
        <v>-0.24817007072301855</v>
      </c>
      <c r="I25" s="417">
        <v>476.93099999999998</v>
      </c>
      <c r="J25" s="118">
        <v>5087.35023</v>
      </c>
      <c r="K25" s="117">
        <f>I25/$I$26</f>
        <v>7.5270705989858291E-3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1001"/>
      <c r="B26" s="1002"/>
      <c r="C26" s="693" t="s">
        <v>2</v>
      </c>
      <c r="D26" s="694">
        <v>188195</v>
      </c>
      <c r="E26" s="695">
        <v>47737.4</v>
      </c>
      <c r="F26" s="696">
        <v>509480.96808999992</v>
      </c>
      <c r="G26" s="697">
        <f>SUM(G21:G25)</f>
        <v>1</v>
      </c>
      <c r="H26" s="698">
        <f t="shared" si="2"/>
        <v>-0.24659378398127582</v>
      </c>
      <c r="I26" s="699">
        <v>63362.1</v>
      </c>
      <c r="J26" s="700">
        <v>675875.33517999982</v>
      </c>
      <c r="K26" s="701">
        <f>SUM(K21:K24)</f>
        <v>0.99247292940101417</v>
      </c>
      <c r="L26" s="107"/>
    </row>
    <row r="27" spans="1:21" ht="11.1" customHeight="1" thickTop="1" x14ac:dyDescent="0.2">
      <c r="A27" s="1057" t="str">
        <f>T!E17</f>
        <v>I. čtvrtletí</v>
      </c>
      <c r="B27" s="1058"/>
      <c r="C27" s="93" t="s">
        <v>6</v>
      </c>
      <c r="D27" s="77">
        <f>D21</f>
        <v>114</v>
      </c>
      <c r="E27" s="90">
        <f>E9+E15+E21</f>
        <v>54938.759000000005</v>
      </c>
      <c r="F27" s="78">
        <f>F9+F15+F21</f>
        <v>586805.80905999988</v>
      </c>
      <c r="G27" s="434">
        <f>E27/$E$32</f>
        <v>0.30987341379469829</v>
      </c>
      <c r="H27" s="141">
        <f>(E27-I27)/I27</f>
        <v>-3.3772421638034962E-2</v>
      </c>
      <c r="I27" s="414">
        <f>I9+I15+I21</f>
        <v>56859.025999999998</v>
      </c>
      <c r="J27" s="112">
        <f>J9+J15+J21</f>
        <v>606579.88188999996</v>
      </c>
      <c r="K27" s="117">
        <f>I27/$I$32</f>
        <v>0.29388640677139111</v>
      </c>
      <c r="L27" s="87"/>
    </row>
    <row r="28" spans="1:21" ht="11.1" customHeight="1" x14ac:dyDescent="0.2">
      <c r="A28" s="999"/>
      <c r="B28" s="1000"/>
      <c r="C28" s="93" t="s">
        <v>7</v>
      </c>
      <c r="D28" s="77">
        <f>D22</f>
        <v>382</v>
      </c>
      <c r="E28" s="90">
        <f t="shared" ref="E28:F31" si="3">E10+E16+E22</f>
        <v>18436.409000000003</v>
      </c>
      <c r="F28" s="78">
        <f t="shared" si="3"/>
        <v>196767.38651000004</v>
      </c>
      <c r="G28" s="434">
        <f>E28/$E$32</f>
        <v>0.1039876600588175</v>
      </c>
      <c r="H28" s="141">
        <f t="shared" ref="H28:H31" si="4">(E28-I28)/I28</f>
        <v>-8.8815262727341235E-2</v>
      </c>
      <c r="I28" s="414">
        <f t="shared" ref="I28:J28" si="5">I10+I16+I22</f>
        <v>20233.448</v>
      </c>
      <c r="J28" s="112">
        <f t="shared" si="5"/>
        <v>215855.33816999994</v>
      </c>
      <c r="K28" s="117">
        <f>I28/$I$32</f>
        <v>0.10458032343564574</v>
      </c>
      <c r="L28" s="87"/>
    </row>
    <row r="29" spans="1:21" ht="11.1" customHeight="1" x14ac:dyDescent="0.2">
      <c r="A29" s="999"/>
      <c r="B29" s="1000"/>
      <c r="C29" s="93" t="s">
        <v>8</v>
      </c>
      <c r="D29" s="77">
        <f>D23</f>
        <v>13257</v>
      </c>
      <c r="E29" s="90">
        <f t="shared" si="3"/>
        <v>37121.313999999998</v>
      </c>
      <c r="F29" s="78">
        <f t="shared" si="3"/>
        <v>396626.36398999998</v>
      </c>
      <c r="G29" s="434">
        <f>E29/$E$32</f>
        <v>0.209376922651728</v>
      </c>
      <c r="H29" s="141">
        <f t="shared" si="4"/>
        <v>-4.1528837522528603E-2</v>
      </c>
      <c r="I29" s="414">
        <f t="shared" ref="I29:J29" si="6">I11+I17+I23</f>
        <v>38729.714</v>
      </c>
      <c r="J29" s="112">
        <f t="shared" si="6"/>
        <v>413177.82000999991</v>
      </c>
      <c r="K29" s="117">
        <f>I29/$I$32</f>
        <v>0.20018169995989102</v>
      </c>
      <c r="L29" s="87"/>
    </row>
    <row r="30" spans="1:21" ht="11.1" customHeight="1" x14ac:dyDescent="0.2">
      <c r="A30" s="999"/>
      <c r="B30" s="1000"/>
      <c r="C30" s="93" t="s">
        <v>9</v>
      </c>
      <c r="D30" s="77">
        <f>D24</f>
        <v>174430</v>
      </c>
      <c r="E30" s="90">
        <f t="shared" si="3"/>
        <v>65691.5</v>
      </c>
      <c r="F30" s="78">
        <f t="shared" si="3"/>
        <v>701839.4</v>
      </c>
      <c r="G30" s="434">
        <f>E30/$E$32</f>
        <v>0.37052255516536919</v>
      </c>
      <c r="H30" s="141">
        <f t="shared" si="4"/>
        <v>-0.13907167598695211</v>
      </c>
      <c r="I30" s="414">
        <f t="shared" ref="I30:J30" si="7">I12+I18+I24</f>
        <v>76303.100000000006</v>
      </c>
      <c r="J30" s="112">
        <f t="shared" si="7"/>
        <v>814019.2</v>
      </c>
      <c r="K30" s="117">
        <f>I30/$I$32</f>
        <v>0.39438670448765928</v>
      </c>
      <c r="L30" s="87"/>
    </row>
    <row r="31" spans="1:21" ht="11.1" customHeight="1" x14ac:dyDescent="0.2">
      <c r="A31" s="999"/>
      <c r="B31" s="1000"/>
      <c r="C31" s="93" t="s">
        <v>302</v>
      </c>
      <c r="D31" s="77">
        <f>D25</f>
        <v>12</v>
      </c>
      <c r="E31" s="90">
        <f>E13+E19+E25</f>
        <v>1106.2179999999998</v>
      </c>
      <c r="F31" s="78">
        <f t="shared" si="3"/>
        <v>12143.429189999999</v>
      </c>
      <c r="G31" s="434">
        <f>E31/$E$32</f>
        <v>6.2394483293869724E-3</v>
      </c>
      <c r="H31" s="141">
        <f t="shared" si="4"/>
        <v>-0.17906630887146097</v>
      </c>
      <c r="I31" s="414">
        <f>I13+I19+I25</f>
        <v>1347.5119999999999</v>
      </c>
      <c r="J31" s="112">
        <f t="shared" ref="J31" si="8">J13+J19+J25</f>
        <v>14375.349890000001</v>
      </c>
      <c r="K31" s="117">
        <f>I31/$I$32</f>
        <v>6.9648653454128951E-3</v>
      </c>
      <c r="L31" s="87"/>
    </row>
    <row r="32" spans="1:21" ht="11.1" customHeight="1" x14ac:dyDescent="0.2">
      <c r="A32" s="999"/>
      <c r="B32" s="1000"/>
      <c r="C32" s="660" t="s">
        <v>2</v>
      </c>
      <c r="D32" s="655">
        <f>SUM(D27:D31)</f>
        <v>188195</v>
      </c>
      <c r="E32" s="661">
        <f>SUM(E27:E31)</f>
        <v>177294.2</v>
      </c>
      <c r="F32" s="662">
        <f>SUM(F27:F31)</f>
        <v>1894182.3887499999</v>
      </c>
      <c r="G32" s="663">
        <f>SUM(G27:G31)</f>
        <v>0.99999999999999989</v>
      </c>
      <c r="H32" s="664">
        <f>(E32-I32)/I32</f>
        <v>-8.3622090547094879E-2</v>
      </c>
      <c r="I32" s="674">
        <f>SUM(I27:I31)</f>
        <v>193472.8</v>
      </c>
      <c r="J32" s="675">
        <f>SUM(J27:J31)</f>
        <v>2064007.5899599998</v>
      </c>
      <c r="K32" s="676">
        <f>SUM(K27:K30)</f>
        <v>0.99303513465458715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17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60" t="s">
        <v>117</v>
      </c>
      <c r="B35" s="1060"/>
      <c r="C35" s="1060"/>
      <c r="D35" s="1061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1010">
        <f>T!G17</f>
        <v>2019</v>
      </c>
      <c r="F36" s="981"/>
      <c r="G36" s="981"/>
      <c r="H36" s="410"/>
      <c r="I36" s="1011">
        <f>E36-1</f>
        <v>2018</v>
      </c>
      <c r="J36" s="1012"/>
      <c r="K36" s="1013"/>
      <c r="L36" s="87"/>
    </row>
    <row r="37" spans="1:12" ht="24.95" customHeight="1" x14ac:dyDescent="0.25">
      <c r="A37" s="74"/>
      <c r="B37" s="75"/>
      <c r="C37" s="76"/>
      <c r="D37" s="76"/>
      <c r="E37" s="986" t="s">
        <v>39</v>
      </c>
      <c r="F37" s="987"/>
      <c r="G37" s="432"/>
      <c r="H37" s="987" t="s">
        <v>108</v>
      </c>
      <c r="I37" s="1053" t="s">
        <v>39</v>
      </c>
      <c r="J37" s="1054"/>
      <c r="K37" s="411"/>
      <c r="L37" s="87"/>
    </row>
    <row r="38" spans="1:12" ht="24.95" customHeight="1" x14ac:dyDescent="0.25">
      <c r="A38" s="74"/>
      <c r="B38" s="94"/>
      <c r="C38" s="94"/>
      <c r="D38" s="1015" t="s">
        <v>0</v>
      </c>
      <c r="E38" s="986"/>
      <c r="F38" s="987"/>
      <c r="G38" s="593" t="s">
        <v>107</v>
      </c>
      <c r="H38" s="987"/>
      <c r="I38" s="1053"/>
      <c r="J38" s="1054"/>
      <c r="K38" s="114" t="s">
        <v>107</v>
      </c>
      <c r="L38" s="87"/>
    </row>
    <row r="39" spans="1:12" ht="15" customHeight="1" x14ac:dyDescent="0.25">
      <c r="A39" s="1014" t="s">
        <v>140</v>
      </c>
      <c r="B39" s="1014"/>
      <c r="C39" s="126" t="s">
        <v>45</v>
      </c>
      <c r="D39" s="1016"/>
      <c r="E39" s="821" t="s">
        <v>336</v>
      </c>
      <c r="F39" s="816" t="s">
        <v>1</v>
      </c>
      <c r="G39" s="594" t="s">
        <v>66</v>
      </c>
      <c r="H39" s="1014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93" t="str">
        <f>T!J20</f>
        <v>Leden</v>
      </c>
      <c r="B40" s="994"/>
      <c r="C40" s="92" t="s">
        <v>6</v>
      </c>
      <c r="D40" s="77">
        <v>74</v>
      </c>
      <c r="E40" s="90">
        <v>16700.455000000002</v>
      </c>
      <c r="F40" s="78">
        <v>178551.34591999996</v>
      </c>
      <c r="G40" s="433">
        <f>E40/$E$45</f>
        <v>0.28415713972153361</v>
      </c>
      <c r="H40" s="141">
        <f>(E40-I40)/I40</f>
        <v>7.7420279684232984E-2</v>
      </c>
      <c r="I40" s="414">
        <v>15500.409</v>
      </c>
      <c r="J40" s="112">
        <v>165322.98570999998</v>
      </c>
      <c r="K40" s="116">
        <f>I40/$I$45</f>
        <v>0.30168880939220066</v>
      </c>
      <c r="L40" s="87"/>
    </row>
    <row r="41" spans="1:12" ht="11.1" customHeight="1" x14ac:dyDescent="0.2">
      <c r="A41" s="995"/>
      <c r="B41" s="996"/>
      <c r="C41" s="93" t="s">
        <v>7</v>
      </c>
      <c r="D41" s="77">
        <v>293</v>
      </c>
      <c r="E41" s="90">
        <v>6462.7420000000002</v>
      </c>
      <c r="F41" s="78">
        <v>69095.84182999999</v>
      </c>
      <c r="G41" s="434">
        <f t="shared" ref="G41" si="9">E41/$E$45</f>
        <v>0.10996312863800557</v>
      </c>
      <c r="H41" s="141">
        <f>(E41-I41)/I41</f>
        <v>0.16053645034418837</v>
      </c>
      <c r="I41" s="414">
        <v>5568.7539999999999</v>
      </c>
      <c r="J41" s="112">
        <v>59395.177410000004</v>
      </c>
      <c r="K41" s="117">
        <f t="shared" ref="K41:K44" si="10">I41/$I$45</f>
        <v>0.10838622155441544</v>
      </c>
      <c r="L41" s="88"/>
    </row>
    <row r="42" spans="1:12" ht="11.1" customHeight="1" x14ac:dyDescent="0.2">
      <c r="A42" s="995"/>
      <c r="B42" s="996"/>
      <c r="C42" s="93" t="s">
        <v>8</v>
      </c>
      <c r="D42" s="77">
        <v>11214</v>
      </c>
      <c r="E42" s="90">
        <v>14182.785</v>
      </c>
      <c r="F42" s="78">
        <v>151633.79730999999</v>
      </c>
      <c r="G42" s="434">
        <f>E42/$E$45</f>
        <v>0.24131915081867353</v>
      </c>
      <c r="H42" s="141">
        <f t="shared" ref="H42:H44" si="11">(E42-I42)/I42</f>
        <v>0.35116608076824135</v>
      </c>
      <c r="I42" s="414">
        <v>10496.7</v>
      </c>
      <c r="J42" s="112">
        <v>111954.8</v>
      </c>
      <c r="K42" s="117">
        <f t="shared" si="10"/>
        <v>0.20430021721021122</v>
      </c>
      <c r="L42" s="88"/>
    </row>
    <row r="43" spans="1:12" ht="11.1" customHeight="1" x14ac:dyDescent="0.2">
      <c r="A43" s="995"/>
      <c r="B43" s="996"/>
      <c r="C43" s="93" t="s">
        <v>9</v>
      </c>
      <c r="D43" s="77">
        <v>125497</v>
      </c>
      <c r="E43" s="90">
        <v>21209.4</v>
      </c>
      <c r="F43" s="78">
        <v>226758.39999999999</v>
      </c>
      <c r="G43" s="434">
        <f>E43/$E$45</f>
        <v>0.36087654134033442</v>
      </c>
      <c r="H43" s="141">
        <f t="shared" si="11"/>
        <v>8.2007356429733849E-2</v>
      </c>
      <c r="I43" s="414">
        <v>19601.900000000001</v>
      </c>
      <c r="J43" s="112">
        <v>209068.7</v>
      </c>
      <c r="K43" s="117">
        <f t="shared" si="10"/>
        <v>0.38151727950049436</v>
      </c>
      <c r="L43" s="88"/>
    </row>
    <row r="44" spans="1:12" ht="11.1" customHeight="1" x14ac:dyDescent="0.2">
      <c r="A44" s="995"/>
      <c r="B44" s="996"/>
      <c r="C44" s="93" t="s">
        <v>302</v>
      </c>
      <c r="D44" s="77">
        <v>12</v>
      </c>
      <c r="E44" s="90">
        <v>216.518</v>
      </c>
      <c r="F44" s="78">
        <v>2314.8771299999999</v>
      </c>
      <c r="G44" s="434">
        <f>E44/$E$45</f>
        <v>3.6840394814528711E-3</v>
      </c>
      <c r="H44" s="141">
        <f t="shared" si="11"/>
        <v>2.5971749029790957E-2</v>
      </c>
      <c r="I44" s="417">
        <v>211.03700000000001</v>
      </c>
      <c r="J44" s="118">
        <v>2250.8555300000003</v>
      </c>
      <c r="K44" s="117">
        <f t="shared" si="10"/>
        <v>4.1074723426783033E-3</v>
      </c>
      <c r="L44" s="88"/>
    </row>
    <row r="45" spans="1:12" ht="11.1" customHeight="1" x14ac:dyDescent="0.2">
      <c r="A45" s="997"/>
      <c r="B45" s="998"/>
      <c r="C45" s="625" t="s">
        <v>2</v>
      </c>
      <c r="D45" s="626">
        <v>137090</v>
      </c>
      <c r="E45" s="627">
        <v>58771.9</v>
      </c>
      <c r="F45" s="628">
        <v>628354.26219000004</v>
      </c>
      <c r="G45" s="629">
        <f>SUM(G40:G44)</f>
        <v>1</v>
      </c>
      <c r="H45" s="630">
        <f>(E45-I45)/I45</f>
        <v>0.14389397961805256</v>
      </c>
      <c r="I45" s="631">
        <v>51378.8</v>
      </c>
      <c r="J45" s="632">
        <v>547992.51864999987</v>
      </c>
      <c r="K45" s="640">
        <f>SUM(K40:K43)</f>
        <v>0.99589252765732161</v>
      </c>
      <c r="L45" s="99"/>
    </row>
    <row r="46" spans="1:12" ht="11.1" customHeight="1" x14ac:dyDescent="0.2">
      <c r="A46" s="999" t="str">
        <f>T!J21</f>
        <v>Únor</v>
      </c>
      <c r="B46" s="1000"/>
      <c r="C46" s="93" t="s">
        <v>6</v>
      </c>
      <c r="D46" s="77">
        <v>74</v>
      </c>
      <c r="E46" s="90">
        <v>15593.351999999999</v>
      </c>
      <c r="F46" s="78">
        <v>166593.98333000002</v>
      </c>
      <c r="G46" s="434">
        <f>E46/$E$51</f>
        <v>0.32835506103480155</v>
      </c>
      <c r="H46" s="141">
        <f>(E46-I46)/I46</f>
        <v>-6.3634431149590664E-2</v>
      </c>
      <c r="I46" s="414">
        <v>16653.060000000001</v>
      </c>
      <c r="J46" s="112">
        <v>177718.40880000003</v>
      </c>
      <c r="K46" s="117">
        <f>I46/$I$51</f>
        <v>0.30133540338953607</v>
      </c>
      <c r="L46" s="88"/>
    </row>
    <row r="47" spans="1:12" ht="11.1" customHeight="1" x14ac:dyDescent="0.2">
      <c r="A47" s="999"/>
      <c r="B47" s="1000"/>
      <c r="C47" s="93" t="s">
        <v>7</v>
      </c>
      <c r="D47" s="77">
        <v>293</v>
      </c>
      <c r="E47" s="90">
        <v>4848.3038749999996</v>
      </c>
      <c r="F47" s="78">
        <v>51797.571180000021</v>
      </c>
      <c r="G47" s="434">
        <f t="shared" ref="G47:G50" si="12">E47/$E$51</f>
        <v>0.10209255295403385</v>
      </c>
      <c r="H47" s="141">
        <f>(E47-I47)/I47</f>
        <v>-0.16351485401333304</v>
      </c>
      <c r="I47" s="414">
        <v>5796.0430000000006</v>
      </c>
      <c r="J47" s="112">
        <v>61854.640480000016</v>
      </c>
      <c r="K47" s="117">
        <f t="shared" ref="K47:K50" si="13">I47/$I$51</f>
        <v>0.10487880038071663</v>
      </c>
      <c r="L47" s="89"/>
    </row>
    <row r="48" spans="1:12" ht="11.1" customHeight="1" x14ac:dyDescent="0.2">
      <c r="A48" s="999"/>
      <c r="B48" s="1000"/>
      <c r="C48" s="93" t="s">
        <v>8</v>
      </c>
      <c r="D48" s="77">
        <v>11210</v>
      </c>
      <c r="E48" s="90">
        <v>9300.1400000000012</v>
      </c>
      <c r="F48" s="78">
        <v>99358.624190000002</v>
      </c>
      <c r="G48" s="434">
        <f t="shared" si="12"/>
        <v>0.19583653580911914</v>
      </c>
      <c r="H48" s="141">
        <f t="shared" ref="H48:H50" si="14">(E48-I48)/I48</f>
        <v>-0.17360002843483963</v>
      </c>
      <c r="I48" s="414">
        <v>11253.8</v>
      </c>
      <c r="J48" s="112">
        <v>120098.2</v>
      </c>
      <c r="K48" s="117">
        <f t="shared" si="13"/>
        <v>0.2036363504764386</v>
      </c>
      <c r="L48" s="88"/>
    </row>
    <row r="49" spans="1:12" ht="11.1" customHeight="1" x14ac:dyDescent="0.2">
      <c r="A49" s="999"/>
      <c r="B49" s="1000"/>
      <c r="C49" s="93" t="s">
        <v>9</v>
      </c>
      <c r="D49" s="77">
        <v>125446</v>
      </c>
      <c r="E49" s="90">
        <v>17542.2</v>
      </c>
      <c r="F49" s="78">
        <v>187413.7</v>
      </c>
      <c r="G49" s="434">
        <f t="shared" si="12"/>
        <v>0.36939268424676719</v>
      </c>
      <c r="H49" s="141">
        <f t="shared" si="14"/>
        <v>-0.17976125348931812</v>
      </c>
      <c r="I49" s="414">
        <v>21386.7</v>
      </c>
      <c r="J49" s="112">
        <v>228234.9</v>
      </c>
      <c r="K49" s="117">
        <f t="shared" si="13"/>
        <v>0.38699013104324315</v>
      </c>
      <c r="L49" s="88"/>
    </row>
    <row r="50" spans="1:12" ht="11.1" customHeight="1" x14ac:dyDescent="0.2">
      <c r="A50" s="999"/>
      <c r="B50" s="1000"/>
      <c r="C50" s="93" t="s">
        <v>302</v>
      </c>
      <c r="D50" s="77">
        <v>12</v>
      </c>
      <c r="E50" s="90">
        <v>205.304125</v>
      </c>
      <c r="F50" s="78">
        <v>2192.4508299999998</v>
      </c>
      <c r="G50" s="434">
        <f t="shared" si="12"/>
        <v>4.3231659552783472E-3</v>
      </c>
      <c r="H50" s="141">
        <f t="shared" si="14"/>
        <v>0.17587429910021357</v>
      </c>
      <c r="I50" s="417">
        <v>174.59700000000001</v>
      </c>
      <c r="J50" s="118">
        <v>1863.2656299999999</v>
      </c>
      <c r="K50" s="117">
        <f t="shared" si="13"/>
        <v>3.1593147100654672E-3</v>
      </c>
      <c r="L50" s="88"/>
    </row>
    <row r="51" spans="1:12" ht="11.1" customHeight="1" x14ac:dyDescent="0.2">
      <c r="A51" s="999"/>
      <c r="B51" s="1000"/>
      <c r="C51" s="625" t="s">
        <v>2</v>
      </c>
      <c r="D51" s="626">
        <v>137035</v>
      </c>
      <c r="E51" s="627">
        <v>47489.299999999996</v>
      </c>
      <c r="F51" s="628">
        <v>507356.32953000005</v>
      </c>
      <c r="G51" s="629">
        <f>SUM(G46:G50)</f>
        <v>1</v>
      </c>
      <c r="H51" s="630">
        <f t="shared" ref="H51" si="15">(E51-I51)/I51</f>
        <v>-0.1406860137304079</v>
      </c>
      <c r="I51" s="631">
        <v>55264.200000000004</v>
      </c>
      <c r="J51" s="632">
        <v>589769.41491000005</v>
      </c>
      <c r="K51" s="640">
        <f>SUM(K46:K49)</f>
        <v>0.99684068528993452</v>
      </c>
      <c r="L51" s="99"/>
    </row>
    <row r="52" spans="1:12" ht="11.1" customHeight="1" x14ac:dyDescent="0.2">
      <c r="A52" s="999" t="str">
        <f>T!J22</f>
        <v>Březen</v>
      </c>
      <c r="B52" s="1000"/>
      <c r="C52" s="92" t="s">
        <v>6</v>
      </c>
      <c r="D52" s="104">
        <v>74</v>
      </c>
      <c r="E52" s="106">
        <v>15350.552</v>
      </c>
      <c r="F52" s="105">
        <v>163722.40315999999</v>
      </c>
      <c r="G52" s="433">
        <f>E52/$E$57</f>
        <v>0.37555234791288478</v>
      </c>
      <c r="H52" s="395">
        <f>(E52-I52)/I52</f>
        <v>-3.0467354883895337E-3</v>
      </c>
      <c r="I52" s="413">
        <v>15397.464</v>
      </c>
      <c r="J52" s="113">
        <v>164242.95390000002</v>
      </c>
      <c r="K52" s="116">
        <f>I52/$I$57</f>
        <v>0.29743323069552885</v>
      </c>
      <c r="L52" s="106"/>
    </row>
    <row r="53" spans="1:12" ht="11.1" customHeight="1" x14ac:dyDescent="0.2">
      <c r="A53" s="999"/>
      <c r="B53" s="1000"/>
      <c r="C53" s="93" t="s">
        <v>7</v>
      </c>
      <c r="D53" s="77">
        <v>287</v>
      </c>
      <c r="E53" s="90">
        <v>4325.403875</v>
      </c>
      <c r="F53" s="78">
        <v>46046.22747000002</v>
      </c>
      <c r="G53" s="434">
        <f t="shared" ref="G53:G56" si="16">E53/$E$57</f>
        <v>0.10582131384771962</v>
      </c>
      <c r="H53" s="141">
        <f t="shared" ref="H53:H56" si="17">(E53-I53)/I53</f>
        <v>-0.20347149495269068</v>
      </c>
      <c r="I53" s="414">
        <v>5430.3190000000004</v>
      </c>
      <c r="J53" s="112">
        <v>57924.256940000007</v>
      </c>
      <c r="K53" s="117">
        <f t="shared" ref="K53:K56" si="18">I53/$I$57</f>
        <v>0.10489761975591004</v>
      </c>
      <c r="L53" s="90"/>
    </row>
    <row r="54" spans="1:12" ht="11.1" customHeight="1" x14ac:dyDescent="0.2">
      <c r="A54" s="999"/>
      <c r="B54" s="1000"/>
      <c r="C54" s="93" t="s">
        <v>8</v>
      </c>
      <c r="D54" s="77">
        <v>11201</v>
      </c>
      <c r="E54" s="90">
        <v>7270.4610000000002</v>
      </c>
      <c r="F54" s="78">
        <v>77594.760930000004</v>
      </c>
      <c r="G54" s="434">
        <f t="shared" si="16"/>
        <v>0.17787234615139966</v>
      </c>
      <c r="H54" s="141">
        <f t="shared" si="17"/>
        <v>-0.31102095671230573</v>
      </c>
      <c r="I54" s="414">
        <v>10552.514000000001</v>
      </c>
      <c r="J54" s="112">
        <v>112562.25258</v>
      </c>
      <c r="K54" s="117">
        <f t="shared" si="18"/>
        <v>0.20384319982691945</v>
      </c>
      <c r="L54" s="90"/>
    </row>
    <row r="55" spans="1:12" ht="11.1" customHeight="1" x14ac:dyDescent="0.2">
      <c r="A55" s="999"/>
      <c r="B55" s="1000"/>
      <c r="C55" s="93" t="s">
        <v>9</v>
      </c>
      <c r="D55" s="77">
        <v>125390</v>
      </c>
      <c r="E55" s="90">
        <v>13743.9</v>
      </c>
      <c r="F55" s="78">
        <v>146683.20000000001</v>
      </c>
      <c r="G55" s="434">
        <f t="shared" si="16"/>
        <v>0.33624549231062811</v>
      </c>
      <c r="H55" s="141">
        <f t="shared" si="17"/>
        <v>-0.31966616670874237</v>
      </c>
      <c r="I55" s="414">
        <v>20201.7</v>
      </c>
      <c r="J55" s="112">
        <v>215488.6</v>
      </c>
      <c r="K55" s="117">
        <f t="shared" si="18"/>
        <v>0.39023678811925561</v>
      </c>
      <c r="L55" s="90"/>
    </row>
    <row r="56" spans="1:12" ht="11.1" customHeight="1" x14ac:dyDescent="0.2">
      <c r="A56" s="994"/>
      <c r="B56" s="1059"/>
      <c r="C56" s="93" t="s">
        <v>302</v>
      </c>
      <c r="D56" s="77">
        <v>12</v>
      </c>
      <c r="E56" s="90">
        <v>184.28312500000001</v>
      </c>
      <c r="F56" s="78">
        <v>2191.5899599999993</v>
      </c>
      <c r="G56" s="434">
        <f t="shared" si="16"/>
        <v>4.5084997773678524E-3</v>
      </c>
      <c r="H56" s="141">
        <f t="shared" si="17"/>
        <v>-8.1800347680068934E-3</v>
      </c>
      <c r="I56" s="417">
        <v>185.803</v>
      </c>
      <c r="J56" s="118">
        <v>1981.92256</v>
      </c>
      <c r="K56" s="117">
        <f t="shared" si="18"/>
        <v>3.5891616023860391E-3</v>
      </c>
      <c r="L56" s="90"/>
    </row>
    <row r="57" spans="1:12" ht="11.1" customHeight="1" thickBot="1" x14ac:dyDescent="0.25">
      <c r="A57" s="1001"/>
      <c r="B57" s="1002"/>
      <c r="C57" s="693" t="s">
        <v>2</v>
      </c>
      <c r="D57" s="694">
        <v>136964</v>
      </c>
      <c r="E57" s="695">
        <v>40874.6</v>
      </c>
      <c r="F57" s="696">
        <v>436238.18152000004</v>
      </c>
      <c r="G57" s="697">
        <f>SUM(G52:G56)</f>
        <v>1</v>
      </c>
      <c r="H57" s="698">
        <f t="shared" ref="H57" si="19">(E57-I57)/I57</f>
        <v>-0.21042424055107622</v>
      </c>
      <c r="I57" s="699">
        <v>51767.8</v>
      </c>
      <c r="J57" s="700">
        <v>552199.98598</v>
      </c>
      <c r="K57" s="701">
        <f>SUM(K52:K55)</f>
        <v>0.99641083839761402</v>
      </c>
      <c r="L57" s="107"/>
    </row>
    <row r="58" spans="1:12" ht="11.1" customHeight="1" thickTop="1" x14ac:dyDescent="0.2">
      <c r="A58" s="1057" t="str">
        <f>T!E17</f>
        <v>I. čtvrtletí</v>
      </c>
      <c r="B58" s="1058"/>
      <c r="C58" s="93" t="s">
        <v>6</v>
      </c>
      <c r="D58" s="77">
        <f>D52</f>
        <v>74</v>
      </c>
      <c r="E58" s="90">
        <f>E40+E46+E52</f>
        <v>47644.358999999997</v>
      </c>
      <c r="F58" s="78">
        <f>F40+F46+F52</f>
        <v>508867.73240999994</v>
      </c>
      <c r="G58" s="434">
        <f>E58/$E$63</f>
        <v>0.32381214497083649</v>
      </c>
      <c r="H58" s="141">
        <f>(E58-I58)/I58</f>
        <v>1.9647564013095639E-3</v>
      </c>
      <c r="I58" s="414">
        <f>I40+I46+I52</f>
        <v>47550.933000000005</v>
      </c>
      <c r="J58" s="112">
        <f>J40+J46+J52</f>
        <v>507284.34841000004</v>
      </c>
      <c r="K58" s="117">
        <f>I58/$I$63</f>
        <v>0.30017481762607096</v>
      </c>
      <c r="L58" s="87"/>
    </row>
    <row r="59" spans="1:12" ht="11.1" customHeight="1" x14ac:dyDescent="0.2">
      <c r="A59" s="999"/>
      <c r="B59" s="1000"/>
      <c r="C59" s="93" t="s">
        <v>7</v>
      </c>
      <c r="D59" s="77">
        <f>D53</f>
        <v>287</v>
      </c>
      <c r="E59" s="90">
        <f t="shared" ref="E59:F60" si="20">E41+E47+E53</f>
        <v>15636.44975</v>
      </c>
      <c r="F59" s="78">
        <f t="shared" si="20"/>
        <v>166939.64048000003</v>
      </c>
      <c r="G59" s="434">
        <f t="shared" ref="G59:G62" si="21">E59/$E$63</f>
        <v>0.10627223116331988</v>
      </c>
      <c r="H59" s="141">
        <f t="shared" ref="H59:H62" si="22">(E59-I59)/I59</f>
        <v>-6.8988285046676784E-2</v>
      </c>
      <c r="I59" s="414">
        <f t="shared" ref="I59:J59" si="23">I41+I47+I53</f>
        <v>16795.116000000002</v>
      </c>
      <c r="J59" s="112">
        <f t="shared" si="23"/>
        <v>179174.07483000003</v>
      </c>
      <c r="K59" s="117">
        <f t="shared" ref="K59:K62" si="24">I59/$I$63</f>
        <v>0.10602254391746017</v>
      </c>
      <c r="L59" s="87"/>
    </row>
    <row r="60" spans="1:12" ht="11.1" customHeight="1" x14ac:dyDescent="0.2">
      <c r="A60" s="999"/>
      <c r="B60" s="1000"/>
      <c r="C60" s="93" t="s">
        <v>8</v>
      </c>
      <c r="D60" s="77">
        <f>D54</f>
        <v>11201</v>
      </c>
      <c r="E60" s="90">
        <f>E42+E48+E54</f>
        <v>30753.386000000002</v>
      </c>
      <c r="F60" s="78">
        <f t="shared" si="20"/>
        <v>328587.18242999999</v>
      </c>
      <c r="G60" s="434">
        <f t="shared" si="21"/>
        <v>0.20901361871142171</v>
      </c>
      <c r="H60" s="141">
        <f t="shared" si="22"/>
        <v>-4.7971622709880896E-2</v>
      </c>
      <c r="I60" s="414">
        <f>I42+I48+I54</f>
        <v>32303.014000000003</v>
      </c>
      <c r="J60" s="112">
        <f t="shared" ref="J60" si="25">J42+J48+J54</f>
        <v>344615.25257999997</v>
      </c>
      <c r="K60" s="117">
        <f t="shared" si="24"/>
        <v>0.2039192656056279</v>
      </c>
      <c r="L60" s="87"/>
    </row>
    <row r="61" spans="1:12" ht="11.1" customHeight="1" x14ac:dyDescent="0.2">
      <c r="A61" s="999"/>
      <c r="B61" s="1000"/>
      <c r="C61" s="93" t="s">
        <v>9</v>
      </c>
      <c r="D61" s="77">
        <f>D55</f>
        <v>125390</v>
      </c>
      <c r="E61" s="90">
        <f t="shared" ref="E61:F62" si="26">E43+E49+E55</f>
        <v>52495.500000000007</v>
      </c>
      <c r="F61" s="78">
        <f t="shared" si="26"/>
        <v>560855.30000000005</v>
      </c>
      <c r="G61" s="434">
        <f t="shared" si="21"/>
        <v>0.35678264569193907</v>
      </c>
      <c r="H61" s="141">
        <f t="shared" si="22"/>
        <v>-0.14209441692555838</v>
      </c>
      <c r="I61" s="414">
        <f t="shared" ref="I61:J61" si="27">I43+I49+I55</f>
        <v>61190.3</v>
      </c>
      <c r="J61" s="112">
        <f t="shared" si="27"/>
        <v>652792.19999999995</v>
      </c>
      <c r="K61" s="117">
        <f t="shared" si="24"/>
        <v>0.38627606198567266</v>
      </c>
      <c r="L61" s="87"/>
    </row>
    <row r="62" spans="1:12" ht="11.1" customHeight="1" x14ac:dyDescent="0.2">
      <c r="A62" s="999"/>
      <c r="B62" s="1000"/>
      <c r="C62" s="93" t="s">
        <v>302</v>
      </c>
      <c r="D62" s="77">
        <f>D56</f>
        <v>12</v>
      </c>
      <c r="E62" s="90">
        <f>E44+E50+E56</f>
        <v>606.10525000000007</v>
      </c>
      <c r="F62" s="78">
        <f t="shared" si="26"/>
        <v>6698.917919999999</v>
      </c>
      <c r="G62" s="434">
        <f t="shared" si="21"/>
        <v>4.1193594624829586E-3</v>
      </c>
      <c r="H62" s="141">
        <f t="shared" si="22"/>
        <v>6.0668542638996174E-2</v>
      </c>
      <c r="I62" s="414">
        <f>I44+I50+I56</f>
        <v>571.43700000000001</v>
      </c>
      <c r="J62" s="112">
        <f t="shared" ref="J62" si="28">J44+J50+J56</f>
        <v>6096.0437200000006</v>
      </c>
      <c r="K62" s="117">
        <f t="shared" si="24"/>
        <v>3.6073108651682837E-3</v>
      </c>
      <c r="L62" s="87"/>
    </row>
    <row r="63" spans="1:12" ht="11.1" customHeight="1" x14ac:dyDescent="0.2">
      <c r="A63" s="999"/>
      <c r="B63" s="1000"/>
      <c r="C63" s="660" t="s">
        <v>2</v>
      </c>
      <c r="D63" s="655">
        <f>SUM(D58:D62)</f>
        <v>136964</v>
      </c>
      <c r="E63" s="661">
        <f>SUM(E58:E62)</f>
        <v>147135.79999999999</v>
      </c>
      <c r="F63" s="662">
        <f>SUM(F58:F62)</f>
        <v>1571948.77324</v>
      </c>
      <c r="G63" s="663">
        <f>SUM(G58:G62)</f>
        <v>1.0000000000000002</v>
      </c>
      <c r="H63" s="664">
        <f>(E63-I63)/I63</f>
        <v>-7.1175702666737548E-2</v>
      </c>
      <c r="I63" s="674">
        <f>SUM(I58:I62)</f>
        <v>158410.80000000002</v>
      </c>
      <c r="J63" s="675">
        <f>SUM(J58:J62)</f>
        <v>1689961.9195399999</v>
      </c>
      <c r="K63" s="676">
        <f>SUM(K58:K61)</f>
        <v>0.9963926891348317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417"/>
      <c r="J64" s="118"/>
      <c r="K64" s="121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  <mergeCell ref="A9:B14"/>
    <mergeCell ref="A15:B20"/>
    <mergeCell ref="A21:B26"/>
    <mergeCell ref="A27:B32"/>
    <mergeCell ref="A35:D35"/>
    <mergeCell ref="K1:L1"/>
    <mergeCell ref="A4:D4"/>
    <mergeCell ref="E5:G5"/>
    <mergeCell ref="I5:K5"/>
    <mergeCell ref="A2:L2"/>
    <mergeCell ref="A3:C3"/>
    <mergeCell ref="H6:H8"/>
    <mergeCell ref="D7:D8"/>
    <mergeCell ref="E7:F7"/>
    <mergeCell ref="I7:J7"/>
    <mergeCell ref="A8:B8"/>
    <mergeCell ref="E6:F6"/>
    <mergeCell ref="I6:J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1007" t="s">
        <v>238</v>
      </c>
      <c r="L1" s="1007"/>
    </row>
    <row r="2" spans="1:17" s="702" customFormat="1" ht="30" customHeight="1" x14ac:dyDescent="0.25">
      <c r="A2" s="909" t="s">
        <v>200</v>
      </c>
      <c r="B2" s="909"/>
      <c r="C2" s="909"/>
      <c r="D2" s="909"/>
      <c r="E2" s="909"/>
      <c r="F2" s="909"/>
      <c r="G2" s="909"/>
      <c r="H2" s="909"/>
      <c r="I2" s="909"/>
      <c r="J2" s="909"/>
      <c r="K2" s="909"/>
      <c r="L2" s="909"/>
    </row>
    <row r="3" spans="1:17" ht="17.100000000000001" customHeight="1" x14ac:dyDescent="0.2">
      <c r="A3" s="1022" t="str">
        <f>T!E17&amp;" "&amp;T!G17</f>
        <v>I. čtvrtletí 2019</v>
      </c>
      <c r="B3" s="1022"/>
      <c r="C3" s="1022"/>
      <c r="D3" s="101"/>
      <c r="E3" s="101"/>
      <c r="F3" s="69"/>
      <c r="G3" s="67"/>
      <c r="H3" s="67"/>
      <c r="I3" s="67"/>
    </row>
    <row r="4" spans="1:17" ht="12.95" customHeight="1" x14ac:dyDescent="0.2">
      <c r="A4" s="1008" t="s">
        <v>118</v>
      </c>
      <c r="B4" s="1008"/>
      <c r="C4" s="1008"/>
      <c r="D4" s="1009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1010">
        <f>T!G17</f>
        <v>2019</v>
      </c>
      <c r="F5" s="981"/>
      <c r="G5" s="981"/>
      <c r="H5" s="410"/>
      <c r="I5" s="1011">
        <f>E5-1</f>
        <v>2018</v>
      </c>
      <c r="J5" s="1012"/>
      <c r="K5" s="1013"/>
      <c r="L5" s="71"/>
    </row>
    <row r="6" spans="1:17" ht="24.95" customHeight="1" x14ac:dyDescent="0.25">
      <c r="A6" s="74"/>
      <c r="B6" s="75"/>
      <c r="C6" s="76"/>
      <c r="D6" s="76"/>
      <c r="E6" s="986" t="s">
        <v>39</v>
      </c>
      <c r="F6" s="987"/>
      <c r="G6" s="432"/>
      <c r="H6" s="987" t="s">
        <v>108</v>
      </c>
      <c r="I6" s="1053" t="s">
        <v>39</v>
      </c>
      <c r="J6" s="1054"/>
      <c r="K6" s="411"/>
      <c r="L6" s="87"/>
    </row>
    <row r="7" spans="1:17" ht="24.95" customHeight="1" x14ac:dyDescent="0.25">
      <c r="A7" s="74"/>
      <c r="B7" s="94"/>
      <c r="C7" s="94"/>
      <c r="D7" s="1015" t="s">
        <v>0</v>
      </c>
      <c r="E7" s="986"/>
      <c r="F7" s="987"/>
      <c r="G7" s="593" t="s">
        <v>107</v>
      </c>
      <c r="H7" s="987"/>
      <c r="I7" s="1053"/>
      <c r="J7" s="1054"/>
      <c r="K7" s="114" t="s">
        <v>107</v>
      </c>
      <c r="L7" s="87"/>
    </row>
    <row r="8" spans="1:17" ht="15" customHeight="1" x14ac:dyDescent="0.25">
      <c r="A8" s="1014" t="s">
        <v>140</v>
      </c>
      <c r="B8" s="1014"/>
      <c r="C8" s="126" t="s">
        <v>45</v>
      </c>
      <c r="D8" s="1016"/>
      <c r="E8" s="821" t="s">
        <v>336</v>
      </c>
      <c r="F8" s="816" t="s">
        <v>1</v>
      </c>
      <c r="G8" s="594" t="s">
        <v>66</v>
      </c>
      <c r="H8" s="1014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93" t="str">
        <f>T!J20</f>
        <v>Leden</v>
      </c>
      <c r="B9" s="994"/>
      <c r="C9" s="92" t="s">
        <v>6</v>
      </c>
      <c r="D9" s="77">
        <v>77</v>
      </c>
      <c r="E9" s="90">
        <v>15361.7</v>
      </c>
      <c r="F9" s="78">
        <v>164238.33610999995</v>
      </c>
      <c r="G9" s="433">
        <f>E9/$E$14</f>
        <v>0.26873361055082545</v>
      </c>
      <c r="H9" s="141">
        <f>(E9-I9)/I9</f>
        <v>4.780868857858725E-2</v>
      </c>
      <c r="I9" s="414">
        <v>14660.787</v>
      </c>
      <c r="J9" s="112">
        <v>156367.93948999993</v>
      </c>
      <c r="K9" s="116">
        <f>I9/$I$14</f>
        <v>0.29845846133175363</v>
      </c>
      <c r="L9" s="87"/>
    </row>
    <row r="10" spans="1:17" ht="11.1" customHeight="1" x14ac:dyDescent="0.2">
      <c r="A10" s="995"/>
      <c r="B10" s="996"/>
      <c r="C10" s="93" t="s">
        <v>7</v>
      </c>
      <c r="D10" s="77">
        <v>334</v>
      </c>
      <c r="E10" s="90">
        <v>7195.6900000000005</v>
      </c>
      <c r="F10" s="78">
        <v>76931.997430000032</v>
      </c>
      <c r="G10" s="434">
        <f>E10/$E$14</f>
        <v>0.12587954159399475</v>
      </c>
      <c r="H10" s="141">
        <f>(E10-I10)/I10</f>
        <v>0.20953204759266539</v>
      </c>
      <c r="I10" s="414">
        <v>5949.152</v>
      </c>
      <c r="J10" s="112">
        <v>63451.648630000003</v>
      </c>
      <c r="K10" s="117">
        <f>I10/$I$14</f>
        <v>0.12111046645372617</v>
      </c>
      <c r="L10" s="88"/>
      <c r="M10" s="79"/>
      <c r="O10" s="79"/>
      <c r="P10" s="79"/>
      <c r="Q10" s="79"/>
    </row>
    <row r="11" spans="1:17" ht="11.1" customHeight="1" x14ac:dyDescent="0.2">
      <c r="A11" s="995"/>
      <c r="B11" s="996"/>
      <c r="C11" s="93" t="s">
        <v>8</v>
      </c>
      <c r="D11" s="77">
        <v>11913</v>
      </c>
      <c r="E11" s="90">
        <v>15173.138999999999</v>
      </c>
      <c r="F11" s="78">
        <v>162221.96918000001</v>
      </c>
      <c r="G11" s="434">
        <f>E11/$E$14</f>
        <v>0.26543497313835973</v>
      </c>
      <c r="H11" s="141">
        <f t="shared" ref="H11:H13" si="0">(E11-I11)/I11</f>
        <v>0.39762274590146945</v>
      </c>
      <c r="I11" s="414">
        <v>10856.391</v>
      </c>
      <c r="J11" s="112">
        <v>115791.07639</v>
      </c>
      <c r="K11" s="117">
        <f>I11/$I$14</f>
        <v>0.22101008312008746</v>
      </c>
      <c r="L11" s="88"/>
      <c r="M11" s="79"/>
      <c r="O11" s="79"/>
      <c r="P11" s="79"/>
      <c r="Q11" s="79"/>
    </row>
    <row r="12" spans="1:17" ht="11.1" customHeight="1" x14ac:dyDescent="0.2">
      <c r="A12" s="995"/>
      <c r="B12" s="996"/>
      <c r="C12" s="93" t="s">
        <v>9</v>
      </c>
      <c r="D12" s="77">
        <v>147843</v>
      </c>
      <c r="E12" s="90">
        <v>19264.8</v>
      </c>
      <c r="F12" s="78">
        <v>205968.4</v>
      </c>
      <c r="G12" s="434">
        <f>E12/$E$14</f>
        <v>0.33701343344418533</v>
      </c>
      <c r="H12" s="141">
        <f t="shared" si="0"/>
        <v>9.989038092628108E-2</v>
      </c>
      <c r="I12" s="414">
        <v>17515.2</v>
      </c>
      <c r="J12" s="112">
        <v>186812.3</v>
      </c>
      <c r="K12" s="117">
        <f>I12/$I$14</f>
        <v>0.35656746407392254</v>
      </c>
      <c r="L12" s="88"/>
      <c r="M12" s="79"/>
      <c r="O12" s="79"/>
      <c r="P12" s="79"/>
      <c r="Q12" s="79"/>
    </row>
    <row r="13" spans="1:17" ht="11.1" customHeight="1" x14ac:dyDescent="0.2">
      <c r="A13" s="995"/>
      <c r="B13" s="996"/>
      <c r="C13" s="93" t="s">
        <v>302</v>
      </c>
      <c r="D13" s="77">
        <v>12</v>
      </c>
      <c r="E13" s="90">
        <v>167.971</v>
      </c>
      <c r="F13" s="78">
        <v>1795.85229</v>
      </c>
      <c r="G13" s="434">
        <f>E13/$E$14</f>
        <v>2.9384412726347151E-3</v>
      </c>
      <c r="H13" s="141">
        <f t="shared" si="0"/>
        <v>0.19833773275308567</v>
      </c>
      <c r="I13" s="417">
        <v>140.16999999999999</v>
      </c>
      <c r="J13" s="118">
        <v>1495.0112799999999</v>
      </c>
      <c r="K13" s="117">
        <f>I13/$I$14</f>
        <v>2.8535250205102836E-3</v>
      </c>
      <c r="L13" s="88"/>
      <c r="M13" s="79"/>
      <c r="O13" s="79"/>
      <c r="P13" s="79"/>
      <c r="Q13" s="79"/>
    </row>
    <row r="14" spans="1:17" ht="11.1" customHeight="1" x14ac:dyDescent="0.2">
      <c r="A14" s="997"/>
      <c r="B14" s="998"/>
      <c r="C14" s="625" t="s">
        <v>2</v>
      </c>
      <c r="D14" s="626">
        <v>160179</v>
      </c>
      <c r="E14" s="627">
        <v>57163.299999999996</v>
      </c>
      <c r="F14" s="628">
        <v>611156.55500999989</v>
      </c>
      <c r="G14" s="629">
        <f>SUM(G9:G13)</f>
        <v>1</v>
      </c>
      <c r="H14" s="630">
        <f>(E14-I14)/I14</f>
        <v>0.16370768926971174</v>
      </c>
      <c r="I14" s="631">
        <v>49121.7</v>
      </c>
      <c r="J14" s="632">
        <v>523917.97578999988</v>
      </c>
      <c r="K14" s="640">
        <f>SUM(K9:K12)</f>
        <v>0.99714647497948983</v>
      </c>
      <c r="L14" s="99"/>
      <c r="M14" s="79"/>
    </row>
    <row r="15" spans="1:17" ht="11.1" customHeight="1" x14ac:dyDescent="0.2">
      <c r="A15" s="999" t="str">
        <f>T!J21</f>
        <v>Únor</v>
      </c>
      <c r="B15" s="1000"/>
      <c r="C15" s="93" t="s">
        <v>6</v>
      </c>
      <c r="D15" s="77">
        <v>76</v>
      </c>
      <c r="E15" s="90">
        <v>13976</v>
      </c>
      <c r="F15" s="78">
        <v>149313.79641999997</v>
      </c>
      <c r="G15" s="434">
        <f>E15/$E$20</f>
        <v>0.30788345544986323</v>
      </c>
      <c r="H15" s="141">
        <f>(E15-I15)/I15</f>
        <v>-0.10569683148182639</v>
      </c>
      <c r="I15" s="414">
        <v>15627.810000000001</v>
      </c>
      <c r="J15" s="112">
        <v>166777.37413999991</v>
      </c>
      <c r="K15" s="117">
        <f>I15/$I$20</f>
        <v>0.29381436902841551</v>
      </c>
      <c r="L15" s="88"/>
      <c r="M15" s="79"/>
      <c r="N15" s="79"/>
    </row>
    <row r="16" spans="1:17" ht="11.1" customHeight="1" x14ac:dyDescent="0.2">
      <c r="A16" s="999"/>
      <c r="B16" s="1000"/>
      <c r="C16" s="93" t="s">
        <v>7</v>
      </c>
      <c r="D16" s="77">
        <v>333</v>
      </c>
      <c r="E16" s="90">
        <v>5373.0032329999995</v>
      </c>
      <c r="F16" s="78">
        <v>57403.444429999989</v>
      </c>
      <c r="G16" s="434">
        <f>E16/$E$20</f>
        <v>0.11836425311386137</v>
      </c>
      <c r="H16" s="141">
        <f>(E16-I16)/I16</f>
        <v>-0.19515601456118131</v>
      </c>
      <c r="I16" s="414">
        <v>6675.8319999999994</v>
      </c>
      <c r="J16" s="112">
        <v>71243.120179999998</v>
      </c>
      <c r="K16" s="117">
        <f>I16/$I$20</f>
        <v>0.12551057165525462</v>
      </c>
      <c r="L16" s="89"/>
      <c r="M16" s="82"/>
      <c r="N16" s="79"/>
    </row>
    <row r="17" spans="1:21" ht="11.1" customHeight="1" x14ac:dyDescent="0.2">
      <c r="A17" s="999"/>
      <c r="B17" s="1000"/>
      <c r="C17" s="93" t="s">
        <v>8</v>
      </c>
      <c r="D17" s="77">
        <v>11908</v>
      </c>
      <c r="E17" s="90">
        <v>9961.17</v>
      </c>
      <c r="F17" s="78">
        <v>106421.1165</v>
      </c>
      <c r="G17" s="434">
        <f>E17/$E$20</f>
        <v>0.21943899827729779</v>
      </c>
      <c r="H17" s="141">
        <f t="shared" ref="H17:H20" si="1">(E17-I17)/I17</f>
        <v>-0.14414423702976625</v>
      </c>
      <c r="I17" s="414">
        <v>11638.841999999999</v>
      </c>
      <c r="J17" s="112">
        <v>124207.32213999999</v>
      </c>
      <c r="K17" s="117">
        <f>I17/$I$20</f>
        <v>0.21881882480343828</v>
      </c>
      <c r="L17" s="88"/>
      <c r="M17" s="79"/>
      <c r="N17" s="79"/>
      <c r="O17" s="79"/>
      <c r="P17" s="79"/>
    </row>
    <row r="18" spans="1:21" ht="11.1" customHeight="1" x14ac:dyDescent="0.2">
      <c r="A18" s="999"/>
      <c r="B18" s="1000"/>
      <c r="C18" s="93" t="s">
        <v>9</v>
      </c>
      <c r="D18" s="77">
        <v>147783</v>
      </c>
      <c r="E18" s="90">
        <v>15933.8</v>
      </c>
      <c r="F18" s="78">
        <v>170230.9</v>
      </c>
      <c r="G18" s="434">
        <f>E18/$E$20</f>
        <v>0.3510126933634109</v>
      </c>
      <c r="H18" s="141">
        <f t="shared" si="1"/>
        <v>-0.16620617477760338</v>
      </c>
      <c r="I18" s="414">
        <v>19110</v>
      </c>
      <c r="J18" s="112">
        <v>203938.2</v>
      </c>
      <c r="K18" s="117">
        <f>I18/$I$20</f>
        <v>0.35928211260138304</v>
      </c>
      <c r="L18" s="88"/>
      <c r="M18" s="79"/>
      <c r="N18" s="79"/>
      <c r="O18" s="79"/>
      <c r="P18" s="79"/>
    </row>
    <row r="19" spans="1:21" ht="11.1" customHeight="1" x14ac:dyDescent="0.2">
      <c r="A19" s="999"/>
      <c r="B19" s="1000"/>
      <c r="C19" s="93" t="s">
        <v>302</v>
      </c>
      <c r="D19" s="77">
        <v>12</v>
      </c>
      <c r="E19" s="90">
        <v>149.82676699999999</v>
      </c>
      <c r="F19" s="78">
        <v>1600.8526399999998</v>
      </c>
      <c r="G19" s="434">
        <f>E19/$E$20</f>
        <v>3.3005997955667956E-3</v>
      </c>
      <c r="H19" s="141">
        <f t="shared" si="1"/>
        <v>9.429699231645676E-2</v>
      </c>
      <c r="I19" s="417">
        <v>136.916</v>
      </c>
      <c r="J19" s="118">
        <v>1461.13525</v>
      </c>
      <c r="K19" s="117">
        <f>I19/$I$20</f>
        <v>2.5741219115086845E-3</v>
      </c>
      <c r="L19" s="88"/>
      <c r="M19" s="79"/>
      <c r="N19" s="79"/>
      <c r="O19" s="79"/>
      <c r="P19" s="79"/>
    </row>
    <row r="20" spans="1:21" ht="11.1" customHeight="1" x14ac:dyDescent="0.2">
      <c r="A20" s="999"/>
      <c r="B20" s="1000"/>
      <c r="C20" s="625" t="s">
        <v>2</v>
      </c>
      <c r="D20" s="626">
        <v>160112</v>
      </c>
      <c r="E20" s="627">
        <v>45393.799999999996</v>
      </c>
      <c r="F20" s="628">
        <v>484970.10998999997</v>
      </c>
      <c r="G20" s="629">
        <f>SUM(G15:G19)</f>
        <v>1</v>
      </c>
      <c r="H20" s="630">
        <f t="shared" si="1"/>
        <v>-0.14656303699609319</v>
      </c>
      <c r="I20" s="631">
        <v>53189.399999999994</v>
      </c>
      <c r="J20" s="632">
        <v>567627.15170999989</v>
      </c>
      <c r="K20" s="640">
        <f>SUM(K15:K18)</f>
        <v>0.99742587808849148</v>
      </c>
      <c r="L20" s="99"/>
      <c r="M20" s="79"/>
      <c r="N20" s="79"/>
      <c r="O20" s="79"/>
      <c r="P20" s="79"/>
    </row>
    <row r="21" spans="1:21" ht="11.1" customHeight="1" x14ac:dyDescent="0.2">
      <c r="A21" s="999" t="str">
        <f>T!J22</f>
        <v>Březen</v>
      </c>
      <c r="B21" s="1000"/>
      <c r="C21" s="92" t="s">
        <v>6</v>
      </c>
      <c r="D21" s="104">
        <v>76</v>
      </c>
      <c r="E21" s="106">
        <v>13874.1</v>
      </c>
      <c r="F21" s="105">
        <v>148072.51922999995</v>
      </c>
      <c r="G21" s="433">
        <f>E21/$E$26</f>
        <v>0.35591407228025534</v>
      </c>
      <c r="H21" s="395">
        <f>(E21-I21)/I21</f>
        <v>-0.12504269437988086</v>
      </c>
      <c r="I21" s="413">
        <v>15856.888000000001</v>
      </c>
      <c r="J21" s="113">
        <v>169143.56876000002</v>
      </c>
      <c r="K21" s="116">
        <f>I21/$I$26</f>
        <v>0.31139134413532671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99"/>
      <c r="B22" s="1000"/>
      <c r="C22" s="93" t="s">
        <v>7</v>
      </c>
      <c r="D22" s="77">
        <v>331</v>
      </c>
      <c r="E22" s="90">
        <v>4704.6032329999998</v>
      </c>
      <c r="F22" s="78">
        <v>50005.388619999983</v>
      </c>
      <c r="G22" s="434">
        <f>E22/$E$26</f>
        <v>0.12068779200956349</v>
      </c>
      <c r="H22" s="141">
        <f t="shared" ref="H22:H26" si="2">(E22-I22)/I22</f>
        <v>-0.20943793387957577</v>
      </c>
      <c r="I22" s="414">
        <v>5950.96</v>
      </c>
      <c r="J22" s="112">
        <v>63477.82910999997</v>
      </c>
      <c r="K22" s="117">
        <f>I22/$I$26</f>
        <v>0.11686261726106432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99"/>
      <c r="B23" s="1000"/>
      <c r="C23" s="93" t="s">
        <v>8</v>
      </c>
      <c r="D23" s="77">
        <v>11900</v>
      </c>
      <c r="E23" s="90">
        <v>7762.6559999999999</v>
      </c>
      <c r="F23" s="78">
        <v>82847.184590000004</v>
      </c>
      <c r="G23" s="434">
        <f>E23/$E$26</f>
        <v>0.19913641307693886</v>
      </c>
      <c r="H23" s="141">
        <f t="shared" si="2"/>
        <v>-0.28882217668536131</v>
      </c>
      <c r="I23" s="414">
        <v>10915.210999999999</v>
      </c>
      <c r="J23" s="112">
        <v>116430.74604000001</v>
      </c>
      <c r="K23" s="117">
        <f>I23/$I$26</f>
        <v>0.21434863037505866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99"/>
      <c r="B24" s="1000"/>
      <c r="C24" s="93" t="s">
        <v>9</v>
      </c>
      <c r="D24" s="77">
        <v>147717</v>
      </c>
      <c r="E24" s="90">
        <v>12483.9</v>
      </c>
      <c r="F24" s="78">
        <v>133234.79999999999</v>
      </c>
      <c r="G24" s="434">
        <f>E24/$E$26</f>
        <v>0.32025109282328074</v>
      </c>
      <c r="H24" s="141">
        <f t="shared" si="2"/>
        <v>-0.30841333769133178</v>
      </c>
      <c r="I24" s="414">
        <v>18051.099999999999</v>
      </c>
      <c r="J24" s="112">
        <v>192548.8</v>
      </c>
      <c r="K24" s="117">
        <f>I24/$I$26</f>
        <v>0.3544804183595921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94"/>
      <c r="B25" s="1059"/>
      <c r="C25" s="93" t="s">
        <v>302</v>
      </c>
      <c r="D25" s="77">
        <v>12</v>
      </c>
      <c r="E25" s="90">
        <v>156.340767</v>
      </c>
      <c r="F25" s="78">
        <v>1873.7495699999997</v>
      </c>
      <c r="G25" s="434">
        <f>E25/$E$26</f>
        <v>4.0106298099616229E-3</v>
      </c>
      <c r="H25" s="141">
        <f t="shared" si="2"/>
        <v>5.2509186015982139E-2</v>
      </c>
      <c r="I25" s="417">
        <v>148.541</v>
      </c>
      <c r="J25" s="118">
        <v>1584.4772499999999</v>
      </c>
      <c r="K25" s="117">
        <f>I25/$I$26</f>
        <v>2.9169898689582448E-3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1001"/>
      <c r="B26" s="1002"/>
      <c r="C26" s="693" t="s">
        <v>2</v>
      </c>
      <c r="D26" s="694">
        <v>160036</v>
      </c>
      <c r="E26" s="695">
        <v>38981.599999999999</v>
      </c>
      <c r="F26" s="696">
        <v>416033.64200999989</v>
      </c>
      <c r="G26" s="697">
        <f>SUM(G21:G25)</f>
        <v>1</v>
      </c>
      <c r="H26" s="698">
        <f t="shared" si="2"/>
        <v>-0.2344946359874869</v>
      </c>
      <c r="I26" s="699">
        <v>50922.7</v>
      </c>
      <c r="J26" s="700">
        <v>543185.42115999991</v>
      </c>
      <c r="K26" s="701">
        <f>SUM(K21:K24)</f>
        <v>0.99708301013104184</v>
      </c>
      <c r="L26" s="107"/>
    </row>
    <row r="27" spans="1:21" ht="11.1" customHeight="1" thickTop="1" x14ac:dyDescent="0.2">
      <c r="A27" s="1057" t="str">
        <f>T!E17</f>
        <v>I. čtvrtletí</v>
      </c>
      <c r="B27" s="1058"/>
      <c r="C27" s="93" t="s">
        <v>6</v>
      </c>
      <c r="D27" s="77">
        <f>D21</f>
        <v>76</v>
      </c>
      <c r="E27" s="90">
        <f>E9+E15+E21</f>
        <v>43211.8</v>
      </c>
      <c r="F27" s="78">
        <f>F9+F15+F21</f>
        <v>461624.65175999992</v>
      </c>
      <c r="G27" s="434">
        <f>E27/$E$32</f>
        <v>0.30530024650501947</v>
      </c>
      <c r="H27" s="141">
        <f>(E27-I27)/I27</f>
        <v>-6.3574692085260301E-2</v>
      </c>
      <c r="I27" s="414">
        <f>I9+I15+I21</f>
        <v>46145.485000000001</v>
      </c>
      <c r="J27" s="112">
        <f>J9+J15+J21</f>
        <v>492288.88238999993</v>
      </c>
      <c r="K27" s="117">
        <f>I27/$I$32</f>
        <v>0.30114429714592994</v>
      </c>
      <c r="L27" s="87"/>
    </row>
    <row r="28" spans="1:21" ht="11.1" customHeight="1" x14ac:dyDescent="0.2">
      <c r="A28" s="999"/>
      <c r="B28" s="1000"/>
      <c r="C28" s="93" t="s">
        <v>7</v>
      </c>
      <c r="D28" s="77">
        <f>D22</f>
        <v>331</v>
      </c>
      <c r="E28" s="90">
        <f t="shared" ref="E28:F31" si="3">E10+E16+E22</f>
        <v>17273.296466</v>
      </c>
      <c r="F28" s="78">
        <f t="shared" si="3"/>
        <v>184340.83048</v>
      </c>
      <c r="G28" s="434">
        <f>E28/$E$32</f>
        <v>0.12203938898689898</v>
      </c>
      <c r="H28" s="141">
        <f t="shared" ref="H28:H31" si="4">(E28-I28)/I28</f>
        <v>-7.0125509314627549E-2</v>
      </c>
      <c r="I28" s="414">
        <f t="shared" ref="I28:J28" si="5">I10+I16+I22</f>
        <v>18575.944</v>
      </c>
      <c r="J28" s="112">
        <f t="shared" si="5"/>
        <v>198172.59791999997</v>
      </c>
      <c r="K28" s="117">
        <f>I28/$I$32</f>
        <v>0.12122615245461509</v>
      </c>
      <c r="L28" s="87"/>
    </row>
    <row r="29" spans="1:21" ht="11.1" customHeight="1" x14ac:dyDescent="0.2">
      <c r="A29" s="999"/>
      <c r="B29" s="1000"/>
      <c r="C29" s="93" t="s">
        <v>8</v>
      </c>
      <c r="D29" s="77">
        <f>D23</f>
        <v>11900</v>
      </c>
      <c r="E29" s="90">
        <f t="shared" si="3"/>
        <v>32896.965000000004</v>
      </c>
      <c r="F29" s="78">
        <f t="shared" si="3"/>
        <v>351490.27027000004</v>
      </c>
      <c r="G29" s="434">
        <f>E29/$E$32</f>
        <v>0.23242381765552461</v>
      </c>
      <c r="H29" s="141">
        <f t="shared" si="4"/>
        <v>-1.5368817008238481E-2</v>
      </c>
      <c r="I29" s="414">
        <f t="shared" ref="I29:J29" si="6">I11+I17+I23</f>
        <v>33410.444000000003</v>
      </c>
      <c r="J29" s="112">
        <f t="shared" si="6"/>
        <v>356429.14457</v>
      </c>
      <c r="K29" s="117">
        <f>I29/$I$32</f>
        <v>0.21803573363056974</v>
      </c>
      <c r="L29" s="87"/>
    </row>
    <row r="30" spans="1:21" ht="11.1" customHeight="1" x14ac:dyDescent="0.2">
      <c r="A30" s="999"/>
      <c r="B30" s="1000"/>
      <c r="C30" s="93" t="s">
        <v>9</v>
      </c>
      <c r="D30" s="77">
        <f>D24</f>
        <v>147717</v>
      </c>
      <c r="E30" s="90">
        <f t="shared" si="3"/>
        <v>47682.5</v>
      </c>
      <c r="F30" s="78">
        <f t="shared" si="3"/>
        <v>509434.1</v>
      </c>
      <c r="G30" s="434">
        <f>E30/$E$32</f>
        <v>0.33688666068008249</v>
      </c>
      <c r="H30" s="141">
        <f t="shared" si="4"/>
        <v>-0.12791282511801266</v>
      </c>
      <c r="I30" s="414">
        <f t="shared" ref="I30:J30" si="7">I12+I18+I24</f>
        <v>54676.299999999996</v>
      </c>
      <c r="J30" s="112">
        <f t="shared" si="7"/>
        <v>583299.30000000005</v>
      </c>
      <c r="K30" s="117">
        <f>I30/$I$32</f>
        <v>0.35681618546299831</v>
      </c>
      <c r="L30" s="87"/>
    </row>
    <row r="31" spans="1:21" ht="11.1" customHeight="1" x14ac:dyDescent="0.2">
      <c r="A31" s="999"/>
      <c r="B31" s="1000"/>
      <c r="C31" s="93" t="s">
        <v>302</v>
      </c>
      <c r="D31" s="77">
        <f>D25</f>
        <v>12</v>
      </c>
      <c r="E31" s="90">
        <f>E13+E19+E25</f>
        <v>474.13853400000005</v>
      </c>
      <c r="F31" s="78">
        <f t="shared" si="3"/>
        <v>5270.4544999999998</v>
      </c>
      <c r="G31" s="434">
        <f>E31/$E$32</f>
        <v>3.3498861724743836E-3</v>
      </c>
      <c r="H31" s="141">
        <f t="shared" si="4"/>
        <v>0.11397663682050255</v>
      </c>
      <c r="I31" s="414">
        <f>I13+I19+I25</f>
        <v>425.62700000000001</v>
      </c>
      <c r="J31" s="112">
        <f t="shared" ref="J31" si="8">J13+J19+J25</f>
        <v>4540.6237799999999</v>
      </c>
      <c r="K31" s="117">
        <f>I31/$I$32</f>
        <v>2.7776313058868211E-3</v>
      </c>
      <c r="L31" s="87"/>
    </row>
    <row r="32" spans="1:21" ht="11.1" customHeight="1" x14ac:dyDescent="0.2">
      <c r="A32" s="999"/>
      <c r="B32" s="1000"/>
      <c r="C32" s="660" t="s">
        <v>2</v>
      </c>
      <c r="D32" s="655">
        <f>SUM(D27:D31)</f>
        <v>160036</v>
      </c>
      <c r="E32" s="661">
        <f>SUM(E27:E31)</f>
        <v>141538.70000000001</v>
      </c>
      <c r="F32" s="662">
        <f>SUM(F27:F31)</f>
        <v>1512160.3070100001</v>
      </c>
      <c r="G32" s="663">
        <f>SUM(G27:G31)</f>
        <v>0.99999999999999978</v>
      </c>
      <c r="H32" s="664">
        <f>(E32-I32)/I32</f>
        <v>-7.632193419467509E-2</v>
      </c>
      <c r="I32" s="674">
        <f>SUM(I27:I31)</f>
        <v>153233.80000000002</v>
      </c>
      <c r="J32" s="675">
        <f>SUM(J27:J31)</f>
        <v>1634730.5486599999</v>
      </c>
      <c r="K32" s="676">
        <f>SUM(K27:K30)</f>
        <v>0.99722236869411307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17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60" t="s">
        <v>299</v>
      </c>
      <c r="B35" s="1060"/>
      <c r="C35" s="1060"/>
      <c r="D35" s="1061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1010">
        <f>T!G17</f>
        <v>2019</v>
      </c>
      <c r="F36" s="981"/>
      <c r="G36" s="981"/>
      <c r="H36" s="410"/>
      <c r="I36" s="1011">
        <f>E36-1</f>
        <v>2018</v>
      </c>
      <c r="J36" s="1012"/>
      <c r="K36" s="1013"/>
      <c r="L36" s="87"/>
    </row>
    <row r="37" spans="1:12" ht="24.95" customHeight="1" x14ac:dyDescent="0.25">
      <c r="A37" s="74"/>
      <c r="B37" s="75"/>
      <c r="C37" s="76"/>
      <c r="D37" s="76"/>
      <c r="E37" s="986" t="s">
        <v>39</v>
      </c>
      <c r="F37" s="987"/>
      <c r="G37" s="432"/>
      <c r="H37" s="987" t="s">
        <v>108</v>
      </c>
      <c r="I37" s="1053" t="s">
        <v>39</v>
      </c>
      <c r="J37" s="1054"/>
      <c r="K37" s="411"/>
      <c r="L37" s="87"/>
    </row>
    <row r="38" spans="1:12" ht="24.95" customHeight="1" x14ac:dyDescent="0.25">
      <c r="A38" s="74"/>
      <c r="B38" s="94"/>
      <c r="C38" s="94"/>
      <c r="D38" s="1015" t="s">
        <v>0</v>
      </c>
      <c r="E38" s="986"/>
      <c r="F38" s="987"/>
      <c r="G38" s="593" t="s">
        <v>107</v>
      </c>
      <c r="H38" s="987"/>
      <c r="I38" s="1053"/>
      <c r="J38" s="1054"/>
      <c r="K38" s="114" t="s">
        <v>107</v>
      </c>
      <c r="L38" s="87"/>
    </row>
    <row r="39" spans="1:12" ht="15" customHeight="1" x14ac:dyDescent="0.25">
      <c r="A39" s="1014" t="s">
        <v>140</v>
      </c>
      <c r="B39" s="1014"/>
      <c r="C39" s="126" t="s">
        <v>45</v>
      </c>
      <c r="D39" s="1016"/>
      <c r="E39" s="821" t="s">
        <v>336</v>
      </c>
      <c r="F39" s="816" t="s">
        <v>1</v>
      </c>
      <c r="G39" s="594" t="s">
        <v>66</v>
      </c>
      <c r="H39" s="1014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93" t="str">
        <f>T!J20</f>
        <v>Leden</v>
      </c>
      <c r="B40" s="994"/>
      <c r="C40" s="92" t="s">
        <v>6</v>
      </c>
      <c r="D40" s="77">
        <v>178</v>
      </c>
      <c r="E40" s="90">
        <v>32971.042236620655</v>
      </c>
      <c r="F40" s="78">
        <v>352371.47229999996</v>
      </c>
      <c r="G40" s="433">
        <f>E40/$E$45</f>
        <v>0.21779122431028158</v>
      </c>
      <c r="H40" s="141">
        <f>(E40-I40)/I40</f>
        <v>0.19765584004607314</v>
      </c>
      <c r="I40" s="414">
        <v>27529.646776783786</v>
      </c>
      <c r="J40" s="112">
        <v>292962.24547999998</v>
      </c>
      <c r="K40" s="116">
        <f>I40/$I$45</f>
        <v>0.21739201425475269</v>
      </c>
      <c r="L40" s="87"/>
    </row>
    <row r="41" spans="1:12" ht="11.1" customHeight="1" x14ac:dyDescent="0.2">
      <c r="A41" s="995"/>
      <c r="B41" s="996"/>
      <c r="C41" s="93" t="s">
        <v>7</v>
      </c>
      <c r="D41" s="77">
        <v>1656</v>
      </c>
      <c r="E41" s="90">
        <v>29088.036261522218</v>
      </c>
      <c r="F41" s="78">
        <v>310872.63205999997</v>
      </c>
      <c r="G41" s="434">
        <f t="shared" ref="G41" si="9">E41/$E$45</f>
        <v>0.19214191000436218</v>
      </c>
      <c r="H41" s="141">
        <f>(E41-I41)/I41</f>
        <v>0.21196331514310612</v>
      </c>
      <c r="I41" s="414">
        <v>24000.756374451452</v>
      </c>
      <c r="J41" s="112">
        <v>255408.84911000001</v>
      </c>
      <c r="K41" s="117">
        <f t="shared" ref="K41:K44" si="10">I41/$I$45</f>
        <v>0.18952559813733838</v>
      </c>
      <c r="L41" s="88"/>
    </row>
    <row r="42" spans="1:12" ht="11.1" customHeight="1" x14ac:dyDescent="0.2">
      <c r="A42" s="995"/>
      <c r="B42" s="996"/>
      <c r="C42" s="93" t="s">
        <v>8</v>
      </c>
      <c r="D42" s="77">
        <v>39220</v>
      </c>
      <c r="E42" s="90">
        <v>37581.436237284346</v>
      </c>
      <c r="F42" s="78">
        <v>401644.16375999997</v>
      </c>
      <c r="G42" s="434">
        <f>E42/$E$45</f>
        <v>0.24824532238674682</v>
      </c>
      <c r="H42" s="141">
        <f t="shared" ref="H42:H44" si="11">(E42-I42)/I42</f>
        <v>0.20623657623940503</v>
      </c>
      <c r="I42" s="414">
        <v>31155.9415271996</v>
      </c>
      <c r="J42" s="112">
        <v>331552.18294999999</v>
      </c>
      <c r="K42" s="117">
        <f t="shared" si="10"/>
        <v>0.24602759852019049</v>
      </c>
      <c r="L42" s="88"/>
    </row>
    <row r="43" spans="1:12" ht="11.1" customHeight="1" x14ac:dyDescent="0.2">
      <c r="A43" s="995"/>
      <c r="B43" s="996"/>
      <c r="C43" s="93" t="s">
        <v>9</v>
      </c>
      <c r="D43" s="77">
        <v>381737</v>
      </c>
      <c r="E43" s="90">
        <v>50925.524317672192</v>
      </c>
      <c r="F43" s="78">
        <v>544256.46479999996</v>
      </c>
      <c r="G43" s="434">
        <f>E43/$E$45</f>
        <v>0.33639010287245391</v>
      </c>
      <c r="H43" s="141">
        <f t="shared" si="11"/>
        <v>0.17751917300458381</v>
      </c>
      <c r="I43" s="414">
        <v>43248.148722478552</v>
      </c>
      <c r="J43" s="112">
        <v>460233.82426000002</v>
      </c>
      <c r="K43" s="117">
        <f t="shared" si="10"/>
        <v>0.34151553922215305</v>
      </c>
      <c r="L43" s="88"/>
    </row>
    <row r="44" spans="1:12" ht="11.1" customHeight="1" x14ac:dyDescent="0.2">
      <c r="A44" s="995"/>
      <c r="B44" s="996"/>
      <c r="C44" s="93" t="s">
        <v>302</v>
      </c>
      <c r="D44" s="77">
        <v>28</v>
      </c>
      <c r="E44" s="90">
        <v>822.25650856039033</v>
      </c>
      <c r="F44" s="78">
        <v>8787.7037400000008</v>
      </c>
      <c r="G44" s="434">
        <f>E44/$E$45</f>
        <v>5.4314404261555935E-3</v>
      </c>
      <c r="H44" s="141">
        <f t="shared" si="11"/>
        <v>0.17219350690457288</v>
      </c>
      <c r="I44" s="417">
        <v>701.46823345893984</v>
      </c>
      <c r="J44" s="118">
        <v>7464.8145000000004</v>
      </c>
      <c r="K44" s="117">
        <f t="shared" si="10"/>
        <v>5.539249865565382E-3</v>
      </c>
      <c r="L44" s="88"/>
    </row>
    <row r="45" spans="1:12" ht="11.1" customHeight="1" x14ac:dyDescent="0.2">
      <c r="A45" s="997"/>
      <c r="B45" s="998"/>
      <c r="C45" s="625" t="s">
        <v>2</v>
      </c>
      <c r="D45" s="626">
        <v>422819</v>
      </c>
      <c r="E45" s="627">
        <v>151388.29556165979</v>
      </c>
      <c r="F45" s="628">
        <v>1617932.4366599999</v>
      </c>
      <c r="G45" s="629">
        <f>SUM(G40:G44)</f>
        <v>1</v>
      </c>
      <c r="H45" s="630">
        <f>(E45-I45)/I45</f>
        <v>0.1954605438126118</v>
      </c>
      <c r="I45" s="631">
        <v>126635.96163437233</v>
      </c>
      <c r="J45" s="632">
        <v>1347621.9162999999</v>
      </c>
      <c r="K45" s="640">
        <f>SUM(K40:K43)</f>
        <v>0.99446075013443458</v>
      </c>
      <c r="L45" s="99"/>
    </row>
    <row r="46" spans="1:12" ht="11.1" customHeight="1" x14ac:dyDescent="0.2">
      <c r="A46" s="999" t="str">
        <f>T!J21</f>
        <v>Únor</v>
      </c>
      <c r="B46" s="1000"/>
      <c r="C46" s="93" t="s">
        <v>6</v>
      </c>
      <c r="D46" s="77">
        <v>178</v>
      </c>
      <c r="E46" s="90">
        <v>24025.461507700351</v>
      </c>
      <c r="F46" s="78">
        <v>256326.73572999999</v>
      </c>
      <c r="G46" s="434">
        <f>E46/$E$51</f>
        <v>0.21106807947270026</v>
      </c>
      <c r="H46" s="141">
        <f>(E46-I46)/I46</f>
        <v>-0.26453605470224811</v>
      </c>
      <c r="I46" s="414">
        <v>32667.082677960054</v>
      </c>
      <c r="J46" s="112">
        <v>347688.83400999999</v>
      </c>
      <c r="K46" s="117">
        <f>I46/$I$51</f>
        <v>0.23017430001002376</v>
      </c>
      <c r="L46" s="88"/>
    </row>
    <row r="47" spans="1:12" ht="11.1" customHeight="1" x14ac:dyDescent="0.2">
      <c r="A47" s="999"/>
      <c r="B47" s="1000"/>
      <c r="C47" s="93" t="s">
        <v>7</v>
      </c>
      <c r="D47" s="77">
        <v>1627</v>
      </c>
      <c r="E47" s="90">
        <v>22056.746670821736</v>
      </c>
      <c r="F47" s="78">
        <v>235322.57975999999</v>
      </c>
      <c r="G47" s="434">
        <f t="shared" ref="G47:G50" si="12">E47/$E$51</f>
        <v>0.19377255907172075</v>
      </c>
      <c r="H47" s="141">
        <f>(E47-I47)/I47</f>
        <v>-0.16667037385545644</v>
      </c>
      <c r="I47" s="414">
        <v>26468.213752184452</v>
      </c>
      <c r="J47" s="112">
        <v>281711.78625</v>
      </c>
      <c r="K47" s="117">
        <f t="shared" ref="K47:K50" si="13">I47/$I$51</f>
        <v>0.18649668331219296</v>
      </c>
      <c r="L47" s="89"/>
    </row>
    <row r="48" spans="1:12" ht="11.1" customHeight="1" x14ac:dyDescent="0.2">
      <c r="A48" s="999"/>
      <c r="B48" s="1000"/>
      <c r="C48" s="93" t="s">
        <v>8</v>
      </c>
      <c r="D48" s="77">
        <v>39384</v>
      </c>
      <c r="E48" s="90">
        <v>28493.763496252956</v>
      </c>
      <c r="F48" s="78">
        <v>303998.86407000001</v>
      </c>
      <c r="G48" s="434">
        <f t="shared" si="12"/>
        <v>0.25032293078640216</v>
      </c>
      <c r="H48" s="141">
        <f t="shared" ref="H48:H50" si="14">(E48-I48)/I48</f>
        <v>-0.17442657210915496</v>
      </c>
      <c r="I48" s="414">
        <v>34513.905769772813</v>
      </c>
      <c r="J48" s="112">
        <v>367345.30466999998</v>
      </c>
      <c r="K48" s="117">
        <f t="shared" si="13"/>
        <v>0.24318713058908098</v>
      </c>
      <c r="L48" s="88"/>
    </row>
    <row r="49" spans="1:12" ht="11.1" customHeight="1" x14ac:dyDescent="0.2">
      <c r="A49" s="999"/>
      <c r="B49" s="1000"/>
      <c r="C49" s="93" t="s">
        <v>9</v>
      </c>
      <c r="D49" s="77">
        <v>381486</v>
      </c>
      <c r="E49" s="90">
        <v>38494.37399364679</v>
      </c>
      <c r="F49" s="78">
        <v>410694.99186000001</v>
      </c>
      <c r="G49" s="434">
        <f t="shared" si="12"/>
        <v>0.33818012556132504</v>
      </c>
      <c r="H49" s="141">
        <f t="shared" si="14"/>
        <v>-0.19157478776543452</v>
      </c>
      <c r="I49" s="414">
        <v>47616.493660860251</v>
      </c>
      <c r="J49" s="112">
        <v>506801.38863</v>
      </c>
      <c r="K49" s="117">
        <f t="shared" si="13"/>
        <v>0.33550878128198564</v>
      </c>
      <c r="L49" s="88"/>
    </row>
    <row r="50" spans="1:12" ht="11.1" customHeight="1" x14ac:dyDescent="0.2">
      <c r="A50" s="999"/>
      <c r="B50" s="1000"/>
      <c r="C50" s="93" t="s">
        <v>302</v>
      </c>
      <c r="D50" s="77">
        <v>28</v>
      </c>
      <c r="E50" s="90">
        <v>757.67402892813345</v>
      </c>
      <c r="F50" s="78">
        <v>8083.5949999999993</v>
      </c>
      <c r="G50" s="434">
        <f t="shared" si="12"/>
        <v>6.6563051078518676E-3</v>
      </c>
      <c r="H50" s="141">
        <f t="shared" si="14"/>
        <v>0.15227663535296104</v>
      </c>
      <c r="I50" s="417">
        <v>657.54525057782291</v>
      </c>
      <c r="J50" s="118">
        <v>6998.5171200000004</v>
      </c>
      <c r="K50" s="117">
        <f t="shared" si="13"/>
        <v>4.6331048067166231E-3</v>
      </c>
      <c r="L50" s="88"/>
    </row>
    <row r="51" spans="1:12" ht="11.1" customHeight="1" x14ac:dyDescent="0.2">
      <c r="A51" s="999"/>
      <c r="B51" s="1000"/>
      <c r="C51" s="625" t="s">
        <v>2</v>
      </c>
      <c r="D51" s="626">
        <v>422703</v>
      </c>
      <c r="E51" s="627">
        <v>113828.01969734996</v>
      </c>
      <c r="F51" s="628">
        <v>1214426.76642</v>
      </c>
      <c r="G51" s="629">
        <f>SUM(G46:G50)</f>
        <v>1</v>
      </c>
      <c r="H51" s="630">
        <f t="shared" ref="H51" si="15">(E51-I51)/I51</f>
        <v>-0.19796068067499567</v>
      </c>
      <c r="I51" s="631">
        <v>141923.2411113554</v>
      </c>
      <c r="J51" s="632">
        <v>1510545.8306799999</v>
      </c>
      <c r="K51" s="640">
        <f>SUM(K46:K49)</f>
        <v>0.99536689519328347</v>
      </c>
      <c r="L51" s="99"/>
    </row>
    <row r="52" spans="1:12" ht="11.1" customHeight="1" x14ac:dyDescent="0.2">
      <c r="A52" s="999" t="str">
        <f>T!J22</f>
        <v>Březen</v>
      </c>
      <c r="B52" s="1000"/>
      <c r="C52" s="92" t="s">
        <v>6</v>
      </c>
      <c r="D52" s="104">
        <v>177</v>
      </c>
      <c r="E52" s="106">
        <v>21724.986000000001</v>
      </c>
      <c r="F52" s="105">
        <v>231535.63415999999</v>
      </c>
      <c r="G52" s="433">
        <f>E52/$E$57</f>
        <v>0.22944991141115395</v>
      </c>
      <c r="H52" s="395">
        <f>(E52-I52)/I52</f>
        <v>-0.27611291880789485</v>
      </c>
      <c r="I52" s="413">
        <v>30011.567500587324</v>
      </c>
      <c r="J52" s="113">
        <v>319368.07139999996</v>
      </c>
      <c r="K52" s="116">
        <f>I52/$I$57</f>
        <v>0.22405393992219808</v>
      </c>
      <c r="L52" s="106"/>
    </row>
    <row r="53" spans="1:12" ht="11.1" customHeight="1" x14ac:dyDescent="0.2">
      <c r="A53" s="999"/>
      <c r="B53" s="1000"/>
      <c r="C53" s="93" t="s">
        <v>7</v>
      </c>
      <c r="D53" s="77">
        <v>1595</v>
      </c>
      <c r="E53" s="90">
        <v>17883.928</v>
      </c>
      <c r="F53" s="78">
        <v>190599.34299999999</v>
      </c>
      <c r="G53" s="434">
        <f t="shared" ref="G53:G56" si="16">E53/$E$57</f>
        <v>0.1888823171293853</v>
      </c>
      <c r="H53" s="141">
        <f t="shared" ref="H53:H56" si="17">(E53-I53)/I53</f>
        <v>-0.29227258580388621</v>
      </c>
      <c r="I53" s="414">
        <v>25269.514280881453</v>
      </c>
      <c r="J53" s="112">
        <v>268905.53622000001</v>
      </c>
      <c r="K53" s="117">
        <f t="shared" ref="K53:K56" si="18">I53/$I$57</f>
        <v>0.188651733517116</v>
      </c>
      <c r="L53" s="90"/>
    </row>
    <row r="54" spans="1:12" ht="11.1" customHeight="1" x14ac:dyDescent="0.2">
      <c r="A54" s="999"/>
      <c r="B54" s="1000"/>
      <c r="C54" s="93" t="s">
        <v>8</v>
      </c>
      <c r="D54" s="77">
        <v>39321</v>
      </c>
      <c r="E54" s="90">
        <v>23138.224999999999</v>
      </c>
      <c r="F54" s="78">
        <v>246597.41800000001</v>
      </c>
      <c r="G54" s="434">
        <f t="shared" si="16"/>
        <v>0.24437593085037418</v>
      </c>
      <c r="H54" s="141">
        <f t="shared" si="17"/>
        <v>-0.28437161908765568</v>
      </c>
      <c r="I54" s="414">
        <v>32332.738076292346</v>
      </c>
      <c r="J54" s="112">
        <v>344068.83223886503</v>
      </c>
      <c r="K54" s="117">
        <f t="shared" si="18"/>
        <v>0.24138283861127885</v>
      </c>
      <c r="L54" s="90"/>
    </row>
    <row r="55" spans="1:12" ht="11.1" customHeight="1" x14ac:dyDescent="0.2">
      <c r="A55" s="999"/>
      <c r="B55" s="1000"/>
      <c r="C55" s="93" t="s">
        <v>9</v>
      </c>
      <c r="D55" s="77">
        <v>381181</v>
      </c>
      <c r="E55" s="90">
        <v>31041.292000000001</v>
      </c>
      <c r="F55" s="78">
        <v>330824.96000000002</v>
      </c>
      <c r="G55" s="434">
        <f t="shared" si="16"/>
        <v>0.32784470836886903</v>
      </c>
      <c r="H55" s="141">
        <f t="shared" si="17"/>
        <v>-0.31899216411253972</v>
      </c>
      <c r="I55" s="414">
        <v>45581.402098770741</v>
      </c>
      <c r="J55" s="112">
        <v>485054.4904340689</v>
      </c>
      <c r="K55" s="117">
        <f t="shared" si="18"/>
        <v>0.34029188002951433</v>
      </c>
      <c r="L55" s="90"/>
    </row>
    <row r="56" spans="1:12" ht="11.1" customHeight="1" x14ac:dyDescent="0.2">
      <c r="A56" s="994"/>
      <c r="B56" s="1059"/>
      <c r="C56" s="93" t="s">
        <v>302</v>
      </c>
      <c r="D56" s="77">
        <v>29</v>
      </c>
      <c r="E56" s="90">
        <v>894.48199999999997</v>
      </c>
      <c r="F56" s="78">
        <v>9533.0120000000006</v>
      </c>
      <c r="G56" s="434">
        <f t="shared" si="16"/>
        <v>9.4471322402174072E-3</v>
      </c>
      <c r="H56" s="141">
        <f t="shared" si="17"/>
        <v>0.18830929912807115</v>
      </c>
      <c r="I56" s="417">
        <v>752.73499976507071</v>
      </c>
      <c r="J56" s="118">
        <v>8010.2295000000004</v>
      </c>
      <c r="K56" s="117">
        <f t="shared" si="18"/>
        <v>5.6196079198928342E-3</v>
      </c>
      <c r="L56" s="90"/>
    </row>
    <row r="57" spans="1:12" ht="11.1" customHeight="1" thickBot="1" x14ac:dyDescent="0.25">
      <c r="A57" s="1001"/>
      <c r="B57" s="1002"/>
      <c r="C57" s="693" t="s">
        <v>2</v>
      </c>
      <c r="D57" s="694">
        <v>422303</v>
      </c>
      <c r="E57" s="695">
        <v>94682.913000000015</v>
      </c>
      <c r="F57" s="696">
        <v>1009090.36716</v>
      </c>
      <c r="G57" s="697">
        <f>SUM(G52:G56)</f>
        <v>0.99999999999999989</v>
      </c>
      <c r="H57" s="698">
        <f t="shared" ref="H57" si="19">(E57-I57)/I57</f>
        <v>-0.29313656474139338</v>
      </c>
      <c r="I57" s="699">
        <v>133947.95695629693</v>
      </c>
      <c r="J57" s="700">
        <v>1425407.1597929338</v>
      </c>
      <c r="K57" s="701">
        <f>SUM(K52:K55)</f>
        <v>0.99438039208010731</v>
      </c>
      <c r="L57" s="107"/>
    </row>
    <row r="58" spans="1:12" ht="11.1" customHeight="1" thickTop="1" x14ac:dyDescent="0.2">
      <c r="A58" s="1057" t="str">
        <f>T!E17</f>
        <v>I. čtvrtletí</v>
      </c>
      <c r="B58" s="1058"/>
      <c r="C58" s="93" t="s">
        <v>6</v>
      </c>
      <c r="D58" s="77">
        <f>D52</f>
        <v>177</v>
      </c>
      <c r="E58" s="90">
        <f>E40+E46+E52</f>
        <v>78721.489744321007</v>
      </c>
      <c r="F58" s="78">
        <f>F40+F46+F52</f>
        <v>840233.84219</v>
      </c>
      <c r="G58" s="434">
        <f>E58/$E$63</f>
        <v>0.21873203264461374</v>
      </c>
      <c r="H58" s="141">
        <f>(E58-I58)/I58</f>
        <v>-0.12733648232709818</v>
      </c>
      <c r="I58" s="414">
        <f>I40+I46+I52</f>
        <v>90208.296955331156</v>
      </c>
      <c r="J58" s="112">
        <f>J40+J46+J52</f>
        <v>960019.15088999993</v>
      </c>
      <c r="K58" s="117">
        <f>I58/$I$63</f>
        <v>0.2241160058422618</v>
      </c>
      <c r="L58" s="87"/>
    </row>
    <row r="59" spans="1:12" ht="11.1" customHeight="1" x14ac:dyDescent="0.2">
      <c r="A59" s="999"/>
      <c r="B59" s="1000"/>
      <c r="C59" s="93" t="s">
        <v>7</v>
      </c>
      <c r="D59" s="77">
        <f>D53</f>
        <v>1595</v>
      </c>
      <c r="E59" s="90">
        <f t="shared" ref="E59:F60" si="20">E41+E47+E53</f>
        <v>69028.710932343951</v>
      </c>
      <c r="F59" s="78">
        <f t="shared" si="20"/>
        <v>736794.55481999996</v>
      </c>
      <c r="G59" s="434">
        <f t="shared" ref="G59:G62" si="21">E59/$E$63</f>
        <v>0.19180010823103477</v>
      </c>
      <c r="H59" s="141">
        <f t="shared" ref="H59:H62" si="22">(E59-I59)/I59</f>
        <v>-8.8591335404480803E-2</v>
      </c>
      <c r="I59" s="414">
        <f t="shared" ref="I59:J59" si="23">I41+I47+I53</f>
        <v>75738.484407517361</v>
      </c>
      <c r="J59" s="112">
        <f t="shared" si="23"/>
        <v>806026.17157999997</v>
      </c>
      <c r="K59" s="117">
        <f t="shared" ref="K59:K62" si="24">I59/$I$63</f>
        <v>0.1881668004702983</v>
      </c>
      <c r="L59" s="87"/>
    </row>
    <row r="60" spans="1:12" ht="11.1" customHeight="1" x14ac:dyDescent="0.2">
      <c r="A60" s="999"/>
      <c r="B60" s="1000"/>
      <c r="C60" s="93" t="s">
        <v>8</v>
      </c>
      <c r="D60" s="77">
        <f>D54</f>
        <v>39321</v>
      </c>
      <c r="E60" s="90">
        <f>E42+E48+E54</f>
        <v>89213.424733537307</v>
      </c>
      <c r="F60" s="78">
        <f t="shared" si="20"/>
        <v>952240.4458300001</v>
      </c>
      <c r="G60" s="434">
        <f t="shared" si="21"/>
        <v>0.24788445689395261</v>
      </c>
      <c r="H60" s="141">
        <f t="shared" si="22"/>
        <v>-8.9682946692191456E-2</v>
      </c>
      <c r="I60" s="414">
        <f>I42+I48+I54</f>
        <v>98002.585373264752</v>
      </c>
      <c r="J60" s="112">
        <f t="shared" ref="J60" si="25">J42+J48+J54</f>
        <v>1042966.3198588651</v>
      </c>
      <c r="K60" s="117">
        <f t="shared" si="24"/>
        <v>0.24348035310928604</v>
      </c>
      <c r="L60" s="87"/>
    </row>
    <row r="61" spans="1:12" ht="11.1" customHeight="1" x14ac:dyDescent="0.2">
      <c r="A61" s="999"/>
      <c r="B61" s="1000"/>
      <c r="C61" s="93" t="s">
        <v>9</v>
      </c>
      <c r="D61" s="77">
        <f>D55</f>
        <v>381181</v>
      </c>
      <c r="E61" s="90">
        <f t="shared" ref="E61:F62" si="26">E43+E49+E55</f>
        <v>120461.19031131898</v>
      </c>
      <c r="F61" s="78">
        <f t="shared" si="26"/>
        <v>1285776.4166599999</v>
      </c>
      <c r="G61" s="434">
        <f t="shared" si="21"/>
        <v>0.33470810952844365</v>
      </c>
      <c r="H61" s="141">
        <f t="shared" si="22"/>
        <v>-0.11715146621847627</v>
      </c>
      <c r="I61" s="414">
        <f t="shared" ref="I61:J61" si="27">I43+I49+I55</f>
        <v>136446.04448210954</v>
      </c>
      <c r="J61" s="112">
        <f t="shared" si="27"/>
        <v>1452089.703324069</v>
      </c>
      <c r="K61" s="117">
        <f t="shared" si="24"/>
        <v>0.33899035381909803</v>
      </c>
      <c r="L61" s="87"/>
    </row>
    <row r="62" spans="1:12" ht="11.1" customHeight="1" x14ac:dyDescent="0.2">
      <c r="A62" s="999"/>
      <c r="B62" s="1000"/>
      <c r="C62" s="93" t="s">
        <v>302</v>
      </c>
      <c r="D62" s="77">
        <f>D56</f>
        <v>29</v>
      </c>
      <c r="E62" s="90">
        <f>E44+E50+E56</f>
        <v>2474.4125374885239</v>
      </c>
      <c r="F62" s="78">
        <f t="shared" si="26"/>
        <v>26404.310740000001</v>
      </c>
      <c r="G62" s="434">
        <f t="shared" si="21"/>
        <v>6.8752927019553271E-3</v>
      </c>
      <c r="H62" s="141">
        <f t="shared" si="22"/>
        <v>0.17173638644398462</v>
      </c>
      <c r="I62" s="414">
        <f>I44+I50+I56</f>
        <v>2111.7484838018336</v>
      </c>
      <c r="J62" s="112">
        <f t="shared" ref="J62" si="28">J44+J50+J56</f>
        <v>22473.561120000002</v>
      </c>
      <c r="K62" s="117">
        <f t="shared" si="24"/>
        <v>5.2464867590558076E-3</v>
      </c>
      <c r="L62" s="87"/>
    </row>
    <row r="63" spans="1:12" ht="11.1" customHeight="1" x14ac:dyDescent="0.2">
      <c r="A63" s="999"/>
      <c r="B63" s="1000"/>
      <c r="C63" s="660" t="s">
        <v>2</v>
      </c>
      <c r="D63" s="655">
        <f>SUM(D58:D62)</f>
        <v>422303</v>
      </c>
      <c r="E63" s="661">
        <f>SUM(E58:E62)</f>
        <v>359899.22825900972</v>
      </c>
      <c r="F63" s="662">
        <f>SUM(F58:F62)</f>
        <v>3841449.5702399998</v>
      </c>
      <c r="G63" s="663">
        <f>SUM(G58:G62)</f>
        <v>1</v>
      </c>
      <c r="H63" s="664">
        <f>(E63-I63)/I63</f>
        <v>-0.10585633178440233</v>
      </c>
      <c r="I63" s="674">
        <f>SUM(I58:I62)</f>
        <v>402507.15970202466</v>
      </c>
      <c r="J63" s="675">
        <f>SUM(J58:J62)</f>
        <v>4283574.9067729339</v>
      </c>
      <c r="K63" s="676">
        <f>SUM(K58:K61)</f>
        <v>0.99475351324094419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102"/>
      <c r="J64" s="86"/>
      <c r="K64" s="103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  <mergeCell ref="A9:B14"/>
    <mergeCell ref="A15:B20"/>
    <mergeCell ref="A21:B26"/>
    <mergeCell ref="A27:B32"/>
    <mergeCell ref="A35:D35"/>
    <mergeCell ref="K1:L1"/>
    <mergeCell ref="A4:D4"/>
    <mergeCell ref="E5:G5"/>
    <mergeCell ref="I5:K5"/>
    <mergeCell ref="A2:L2"/>
    <mergeCell ref="A3:C3"/>
    <mergeCell ref="H6:H8"/>
    <mergeCell ref="D7:D8"/>
    <mergeCell ref="E7:F7"/>
    <mergeCell ref="I7:J7"/>
    <mergeCell ref="A8:B8"/>
    <mergeCell ref="E6:F6"/>
    <mergeCell ref="I6:J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1007" t="s">
        <v>239</v>
      </c>
      <c r="L1" s="1007"/>
    </row>
    <row r="2" spans="1:17" s="702" customFormat="1" ht="30" customHeight="1" x14ac:dyDescent="0.25">
      <c r="A2" s="909" t="s">
        <v>200</v>
      </c>
      <c r="B2" s="909"/>
      <c r="C2" s="909"/>
      <c r="D2" s="909"/>
      <c r="E2" s="909"/>
      <c r="F2" s="909"/>
      <c r="G2" s="909"/>
      <c r="H2" s="909"/>
      <c r="I2" s="909"/>
      <c r="J2" s="909"/>
      <c r="K2" s="909"/>
      <c r="L2" s="909"/>
    </row>
    <row r="3" spans="1:17" ht="17.100000000000001" customHeight="1" x14ac:dyDescent="0.2">
      <c r="A3" s="1022" t="str">
        <f>T!E17&amp;" "&amp;T!G17</f>
        <v>I. čtvrtletí 2019</v>
      </c>
      <c r="B3" s="1022"/>
      <c r="C3" s="1022"/>
      <c r="D3" s="101"/>
      <c r="E3" s="101"/>
      <c r="F3" s="69"/>
      <c r="G3" s="67"/>
      <c r="H3" s="67"/>
      <c r="I3" s="67"/>
    </row>
    <row r="4" spans="1:17" ht="12.95" customHeight="1" x14ac:dyDescent="0.2">
      <c r="A4" s="1008" t="s">
        <v>119</v>
      </c>
      <c r="B4" s="1008"/>
      <c r="C4" s="1008"/>
      <c r="D4" s="1009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1010">
        <f>T!G17</f>
        <v>2019</v>
      </c>
      <c r="F5" s="981"/>
      <c r="G5" s="981"/>
      <c r="H5" s="410"/>
      <c r="I5" s="1011">
        <f>E5-1</f>
        <v>2018</v>
      </c>
      <c r="J5" s="1012"/>
      <c r="K5" s="1013"/>
      <c r="L5" s="71"/>
    </row>
    <row r="6" spans="1:17" ht="24.95" customHeight="1" x14ac:dyDescent="0.25">
      <c r="A6" s="74"/>
      <c r="B6" s="75"/>
      <c r="C6" s="76"/>
      <c r="D6" s="76"/>
      <c r="E6" s="986" t="s">
        <v>39</v>
      </c>
      <c r="F6" s="987"/>
      <c r="G6" s="432"/>
      <c r="H6" s="987" t="s">
        <v>108</v>
      </c>
      <c r="I6" s="1053" t="s">
        <v>39</v>
      </c>
      <c r="J6" s="1054"/>
      <c r="K6" s="411"/>
      <c r="L6" s="87"/>
    </row>
    <row r="7" spans="1:17" ht="24.95" customHeight="1" x14ac:dyDescent="0.25">
      <c r="A7" s="74"/>
      <c r="B7" s="94"/>
      <c r="C7" s="94"/>
      <c r="D7" s="1015" t="s">
        <v>0</v>
      </c>
      <c r="E7" s="986"/>
      <c r="F7" s="987"/>
      <c r="G7" s="593" t="s">
        <v>107</v>
      </c>
      <c r="H7" s="987"/>
      <c r="I7" s="1053"/>
      <c r="J7" s="1054"/>
      <c r="K7" s="114" t="s">
        <v>107</v>
      </c>
      <c r="L7" s="87"/>
    </row>
    <row r="8" spans="1:17" ht="15" customHeight="1" x14ac:dyDescent="0.25">
      <c r="A8" s="1014" t="s">
        <v>140</v>
      </c>
      <c r="B8" s="1014"/>
      <c r="C8" s="126" t="s">
        <v>45</v>
      </c>
      <c r="D8" s="1016"/>
      <c r="E8" s="821" t="s">
        <v>336</v>
      </c>
      <c r="F8" s="816" t="s">
        <v>1</v>
      </c>
      <c r="G8" s="594" t="s">
        <v>66</v>
      </c>
      <c r="H8" s="1014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93" t="str">
        <f>T!J20</f>
        <v>Leden</v>
      </c>
      <c r="B9" s="994"/>
      <c r="C9" s="92" t="s">
        <v>6</v>
      </c>
      <c r="D9" s="77">
        <v>189</v>
      </c>
      <c r="E9" s="90">
        <v>60003.731000000007</v>
      </c>
      <c r="F9" s="78">
        <v>641465.11139999994</v>
      </c>
      <c r="G9" s="433">
        <f>E9/$E$14</f>
        <v>0.40490625032727884</v>
      </c>
      <c r="H9" s="141">
        <f>(E9-I9)/I9</f>
        <v>-3.0815126025852575E-2</v>
      </c>
      <c r="I9" s="414">
        <v>61911.542999999998</v>
      </c>
      <c r="J9" s="112">
        <v>660326.64416000014</v>
      </c>
      <c r="K9" s="116">
        <f>I9/$I$14</f>
        <v>0.45566890354950013</v>
      </c>
      <c r="L9" s="87"/>
    </row>
    <row r="10" spans="1:17" ht="11.1" customHeight="1" x14ac:dyDescent="0.2">
      <c r="A10" s="995"/>
      <c r="B10" s="996"/>
      <c r="C10" s="93" t="s">
        <v>7</v>
      </c>
      <c r="D10" s="77">
        <v>634</v>
      </c>
      <c r="E10" s="90">
        <v>15184.243</v>
      </c>
      <c r="F10" s="78">
        <v>162341.05126999988</v>
      </c>
      <c r="G10" s="434">
        <f>E10/$E$14</f>
        <v>0.10246354342846166</v>
      </c>
      <c r="H10" s="141">
        <f>(E10-I10)/I10</f>
        <v>0.29401956747167768</v>
      </c>
      <c r="I10" s="414">
        <v>11734.168</v>
      </c>
      <c r="J10" s="112">
        <v>125153.00780999994</v>
      </c>
      <c r="K10" s="117">
        <f>I10/$I$14</f>
        <v>8.6363466448019732E-2</v>
      </c>
      <c r="L10" s="88"/>
      <c r="M10" s="79"/>
      <c r="O10" s="79"/>
      <c r="P10" s="79"/>
      <c r="Q10" s="79"/>
    </row>
    <row r="11" spans="1:17" ht="11.1" customHeight="1" x14ac:dyDescent="0.2">
      <c r="A11" s="995"/>
      <c r="B11" s="996"/>
      <c r="C11" s="93" t="s">
        <v>8</v>
      </c>
      <c r="D11" s="77">
        <v>18795</v>
      </c>
      <c r="E11" s="90">
        <v>25550.081999999999</v>
      </c>
      <c r="F11" s="78">
        <v>273166.74711</v>
      </c>
      <c r="G11" s="434">
        <f>E11/$E$14</f>
        <v>0.17241241045785136</v>
      </c>
      <c r="H11" s="141">
        <f t="shared" ref="H11:H13" si="0">(E11-I11)/I11</f>
        <v>0.37673651449151979</v>
      </c>
      <c r="I11" s="414">
        <v>18558.439999999999</v>
      </c>
      <c r="J11" s="112">
        <v>197938.86796999999</v>
      </c>
      <c r="K11" s="117">
        <f>I11/$I$14</f>
        <v>0.13659010253369366</v>
      </c>
      <c r="L11" s="88"/>
      <c r="M11" s="79"/>
      <c r="O11" s="79"/>
      <c r="P11" s="79"/>
      <c r="Q11" s="79"/>
    </row>
    <row r="12" spans="1:17" ht="11.1" customHeight="1" x14ac:dyDescent="0.2">
      <c r="A12" s="995"/>
      <c r="B12" s="996"/>
      <c r="C12" s="93" t="s">
        <v>9</v>
      </c>
      <c r="D12" s="77">
        <v>239275</v>
      </c>
      <c r="E12" s="90">
        <v>46696.9</v>
      </c>
      <c r="F12" s="78">
        <v>499255.3</v>
      </c>
      <c r="G12" s="434">
        <f>E12/$E$14</f>
        <v>0.31511151666398723</v>
      </c>
      <c r="H12" s="141">
        <f t="shared" si="0"/>
        <v>8.5686585416889477E-2</v>
      </c>
      <c r="I12" s="414">
        <v>43011.4</v>
      </c>
      <c r="J12" s="112">
        <v>458747.6</v>
      </c>
      <c r="K12" s="117">
        <f>I12/$I$14</f>
        <v>0.31656386722794116</v>
      </c>
      <c r="L12" s="88"/>
      <c r="M12" s="79"/>
      <c r="O12" s="79"/>
      <c r="P12" s="79"/>
      <c r="Q12" s="79"/>
    </row>
    <row r="13" spans="1:17" ht="11.1" customHeight="1" x14ac:dyDescent="0.2">
      <c r="A13" s="995"/>
      <c r="B13" s="996"/>
      <c r="C13" s="93" t="s">
        <v>302</v>
      </c>
      <c r="D13" s="77">
        <v>27</v>
      </c>
      <c r="E13" s="90">
        <v>756.70799999999997</v>
      </c>
      <c r="F13" s="78">
        <v>8090.2710999999999</v>
      </c>
      <c r="G13" s="434">
        <f>E13/$E$14</f>
        <v>5.1062791224208122E-3</v>
      </c>
      <c r="H13" s="141">
        <f t="shared" si="0"/>
        <v>0.15699279849548187</v>
      </c>
      <c r="I13" s="417">
        <v>654.03</v>
      </c>
      <c r="J13" s="118">
        <v>6975.6939000000002</v>
      </c>
      <c r="K13" s="117">
        <f>I13/$I$14</f>
        <v>4.8136602408452257E-3</v>
      </c>
      <c r="L13" s="88"/>
      <c r="M13" s="79"/>
      <c r="O13" s="79"/>
      <c r="P13" s="79"/>
      <c r="Q13" s="79"/>
    </row>
    <row r="14" spans="1:17" ht="11.1" customHeight="1" x14ac:dyDescent="0.2">
      <c r="A14" s="997"/>
      <c r="B14" s="998"/>
      <c r="C14" s="625" t="s">
        <v>2</v>
      </c>
      <c r="D14" s="626">
        <v>258920</v>
      </c>
      <c r="E14" s="627">
        <v>148191.66400000002</v>
      </c>
      <c r="F14" s="628">
        <v>1584318.4808799999</v>
      </c>
      <c r="G14" s="629">
        <f>SUM(G9:G13)</f>
        <v>1</v>
      </c>
      <c r="H14" s="630">
        <f>(E14-I14)/I14</f>
        <v>9.0690520345389256E-2</v>
      </c>
      <c r="I14" s="631">
        <v>135869.58100000001</v>
      </c>
      <c r="J14" s="632">
        <v>1449141.8138400002</v>
      </c>
      <c r="K14" s="640">
        <f>SUM(K9:K12)</f>
        <v>0.9951863397591546</v>
      </c>
      <c r="L14" s="99"/>
      <c r="M14" s="79"/>
    </row>
    <row r="15" spans="1:17" ht="11.1" customHeight="1" x14ac:dyDescent="0.2">
      <c r="A15" s="999" t="str">
        <f>T!J21</f>
        <v>Únor</v>
      </c>
      <c r="B15" s="1000"/>
      <c r="C15" s="93" t="s">
        <v>6</v>
      </c>
      <c r="D15" s="77">
        <v>191</v>
      </c>
      <c r="E15" s="90">
        <v>50517.142000000007</v>
      </c>
      <c r="F15" s="78">
        <v>539661.57917999988</v>
      </c>
      <c r="G15" s="434">
        <f>E15/$E$20</f>
        <v>0.4267243884318509</v>
      </c>
      <c r="H15" s="141">
        <f>(E15-I15)/I15</f>
        <v>-6.6847963070801514E-2</v>
      </c>
      <c r="I15" s="414">
        <v>54136.024999999994</v>
      </c>
      <c r="J15" s="112">
        <v>577705.9357700001</v>
      </c>
      <c r="K15" s="117">
        <f>I15/$I$20</f>
        <v>0.40266229601451836</v>
      </c>
      <c r="L15" s="88"/>
      <c r="M15" s="79"/>
      <c r="N15" s="79"/>
    </row>
    <row r="16" spans="1:17" ht="11.1" customHeight="1" x14ac:dyDescent="0.2">
      <c r="A16" s="999"/>
      <c r="B16" s="1000"/>
      <c r="C16" s="93" t="s">
        <v>7</v>
      </c>
      <c r="D16" s="77">
        <v>639</v>
      </c>
      <c r="E16" s="90">
        <v>11789.067727</v>
      </c>
      <c r="F16" s="78">
        <v>125952.56177999986</v>
      </c>
      <c r="G16" s="434">
        <f>E16/$E$20</f>
        <v>9.9583676289243458E-2</v>
      </c>
      <c r="H16" s="141">
        <f>(E16-I16)/I16</f>
        <v>-8.1575784792839681E-2</v>
      </c>
      <c r="I16" s="414">
        <v>12836.19</v>
      </c>
      <c r="J16" s="112">
        <v>136985.6352300001</v>
      </c>
      <c r="K16" s="117">
        <f>I16/$I$20</f>
        <v>9.5475235528995728E-2</v>
      </c>
      <c r="L16" s="89"/>
      <c r="M16" s="82"/>
      <c r="N16" s="79"/>
    </row>
    <row r="17" spans="1:21" ht="11.1" customHeight="1" x14ac:dyDescent="0.2">
      <c r="A17" s="999"/>
      <c r="B17" s="1000"/>
      <c r="C17" s="93" t="s">
        <v>8</v>
      </c>
      <c r="D17" s="77">
        <v>18787</v>
      </c>
      <c r="E17" s="90">
        <v>16770.274000000001</v>
      </c>
      <c r="F17" s="78">
        <v>179167.02</v>
      </c>
      <c r="G17" s="434">
        <f>E17/$E$20</f>
        <v>0.14166052617316652</v>
      </c>
      <c r="H17" s="141">
        <f t="shared" ref="H17:H20" si="1">(E17-I17)/I17</f>
        <v>-0.15712941767289298</v>
      </c>
      <c r="I17" s="414">
        <v>19896.618000000002</v>
      </c>
      <c r="J17" s="112">
        <v>212333.37812000001</v>
      </c>
      <c r="K17" s="117">
        <f>I17/$I$20</f>
        <v>0.14799050884884501</v>
      </c>
      <c r="L17" s="88"/>
      <c r="M17" s="79"/>
      <c r="N17" s="79"/>
      <c r="O17" s="79"/>
      <c r="P17" s="79"/>
    </row>
    <row r="18" spans="1:21" ht="11.1" customHeight="1" x14ac:dyDescent="0.2">
      <c r="A18" s="999"/>
      <c r="B18" s="1000"/>
      <c r="C18" s="93" t="s">
        <v>9</v>
      </c>
      <c r="D18" s="77">
        <v>239155</v>
      </c>
      <c r="E18" s="90">
        <v>38622.699999999997</v>
      </c>
      <c r="F18" s="78">
        <v>412629.9</v>
      </c>
      <c r="G18" s="434">
        <f>E18/$E$20</f>
        <v>0.32625060295546499</v>
      </c>
      <c r="H18" s="141">
        <f t="shared" si="1"/>
        <v>-0.17697436695171509</v>
      </c>
      <c r="I18" s="414">
        <v>46927.7</v>
      </c>
      <c r="J18" s="112">
        <v>500803.1</v>
      </c>
      <c r="K18" s="117">
        <f>I18/$I$20</f>
        <v>0.34904696879167824</v>
      </c>
      <c r="L18" s="88"/>
      <c r="M18" s="79"/>
      <c r="N18" s="79"/>
      <c r="O18" s="79"/>
      <c r="P18" s="79"/>
    </row>
    <row r="19" spans="1:21" ht="11.1" customHeight="1" x14ac:dyDescent="0.2">
      <c r="A19" s="999"/>
      <c r="B19" s="1000"/>
      <c r="C19" s="93" t="s">
        <v>302</v>
      </c>
      <c r="D19" s="77">
        <v>27</v>
      </c>
      <c r="E19" s="90">
        <v>684.35227300000008</v>
      </c>
      <c r="F19" s="78">
        <v>7302.9836300000006</v>
      </c>
      <c r="G19" s="434">
        <f>E19/$E$20</f>
        <v>5.7808061502741398E-3</v>
      </c>
      <c r="H19" s="141">
        <f t="shared" si="1"/>
        <v>5.4964448733384123E-2</v>
      </c>
      <c r="I19" s="417">
        <v>648.697</v>
      </c>
      <c r="J19" s="118">
        <v>6922.7606299999998</v>
      </c>
      <c r="K19" s="117">
        <f>I19/$I$20</f>
        <v>4.8249908159627534E-3</v>
      </c>
      <c r="L19" s="88"/>
      <c r="M19" s="79"/>
      <c r="N19" s="79"/>
      <c r="O19" s="79"/>
      <c r="P19" s="79"/>
    </row>
    <row r="20" spans="1:21" ht="11.1" customHeight="1" x14ac:dyDescent="0.2">
      <c r="A20" s="999"/>
      <c r="B20" s="1000"/>
      <c r="C20" s="625" t="s">
        <v>2</v>
      </c>
      <c r="D20" s="626">
        <v>258799</v>
      </c>
      <c r="E20" s="627">
        <v>118383.53600000001</v>
      </c>
      <c r="F20" s="628">
        <v>1264714.0445899998</v>
      </c>
      <c r="G20" s="629">
        <f>SUM(G15:G19)</f>
        <v>0.99999999999999989</v>
      </c>
      <c r="H20" s="630">
        <f t="shared" si="1"/>
        <v>-0.11946644741505501</v>
      </c>
      <c r="I20" s="631">
        <v>134445.22999999998</v>
      </c>
      <c r="J20" s="632">
        <v>1434750.80975</v>
      </c>
      <c r="K20" s="640">
        <f>SUM(K15:K18)</f>
        <v>0.99517500918403723</v>
      </c>
      <c r="L20" s="99"/>
      <c r="M20" s="79"/>
      <c r="N20" s="79"/>
      <c r="O20" s="79"/>
      <c r="P20" s="79"/>
    </row>
    <row r="21" spans="1:21" ht="11.1" customHeight="1" x14ac:dyDescent="0.2">
      <c r="A21" s="999" t="str">
        <f>T!J22</f>
        <v>Březen</v>
      </c>
      <c r="B21" s="1000"/>
      <c r="C21" s="92" t="s">
        <v>6</v>
      </c>
      <c r="D21" s="104">
        <v>189</v>
      </c>
      <c r="E21" s="106">
        <v>46194.502</v>
      </c>
      <c r="F21" s="105">
        <v>492459.20217099995</v>
      </c>
      <c r="G21" s="433">
        <f>E21/$E$26</f>
        <v>0.45892485389352089</v>
      </c>
      <c r="H21" s="395">
        <f>(E21-I21)/I21</f>
        <v>-0.21265478437237809</v>
      </c>
      <c r="I21" s="413">
        <v>58671.217000000004</v>
      </c>
      <c r="J21" s="113">
        <v>625782.72331999976</v>
      </c>
      <c r="K21" s="116">
        <f>I21/$I$26</f>
        <v>0.43848125053603915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99"/>
      <c r="B22" s="1000"/>
      <c r="C22" s="93" t="s">
        <v>7</v>
      </c>
      <c r="D22" s="77">
        <v>633</v>
      </c>
      <c r="E22" s="90">
        <v>10436.967727000001</v>
      </c>
      <c r="F22" s="78">
        <v>110844.19325000004</v>
      </c>
      <c r="G22" s="434">
        <f>E22/$E$26</f>
        <v>0.10368731519618651</v>
      </c>
      <c r="H22" s="141">
        <f t="shared" ref="H22:H26" si="2">(E22-I22)/I22</f>
        <v>-9.020511052294318E-2</v>
      </c>
      <c r="I22" s="414">
        <v>11471.781000000001</v>
      </c>
      <c r="J22" s="112">
        <v>122367.87579999994</v>
      </c>
      <c r="K22" s="117">
        <f>I22/$I$26</f>
        <v>8.5734728815248087E-2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99"/>
      <c r="B23" s="1000"/>
      <c r="C23" s="93" t="s">
        <v>8</v>
      </c>
      <c r="D23" s="77">
        <v>18774</v>
      </c>
      <c r="E23" s="90">
        <v>13080.264999999999</v>
      </c>
      <c r="F23" s="78">
        <v>139599.56818</v>
      </c>
      <c r="G23" s="434">
        <f>E23/$E$26</f>
        <v>0.12994747089195885</v>
      </c>
      <c r="H23" s="141">
        <f t="shared" si="2"/>
        <v>-0.29899209109745495</v>
      </c>
      <c r="I23" s="414">
        <v>18659.225999999999</v>
      </c>
      <c r="J23" s="112">
        <v>199035.20566000001</v>
      </c>
      <c r="K23" s="117">
        <f>I23/$I$26</f>
        <v>0.13945033304004201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99"/>
      <c r="B24" s="1000"/>
      <c r="C24" s="93" t="s">
        <v>9</v>
      </c>
      <c r="D24" s="77">
        <v>239071</v>
      </c>
      <c r="E24" s="90">
        <v>30260.1</v>
      </c>
      <c r="F24" s="78">
        <v>322953.5</v>
      </c>
      <c r="G24" s="434">
        <f>E24/$E$26</f>
        <v>0.30062261459823358</v>
      </c>
      <c r="H24" s="141">
        <f t="shared" si="2"/>
        <v>-0.31734999120183005</v>
      </c>
      <c r="I24" s="414">
        <v>44327.4</v>
      </c>
      <c r="J24" s="112">
        <v>472834.5</v>
      </c>
      <c r="K24" s="117">
        <f>I24/$I$26</f>
        <v>0.33128226716366255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94"/>
      <c r="B25" s="1059"/>
      <c r="C25" s="93" t="s">
        <v>302</v>
      </c>
      <c r="D25" s="77">
        <v>27</v>
      </c>
      <c r="E25" s="90">
        <v>686.26127300000007</v>
      </c>
      <c r="F25" s="78">
        <v>8393.7648799999988</v>
      </c>
      <c r="G25" s="434">
        <f>E25/$E$26</f>
        <v>6.8177454201001379E-3</v>
      </c>
      <c r="H25" s="141">
        <f t="shared" si="2"/>
        <v>1.5317577244240427E-2</v>
      </c>
      <c r="I25" s="417">
        <v>675.90800000000002</v>
      </c>
      <c r="J25" s="118">
        <v>7209.8186699999997</v>
      </c>
      <c r="K25" s="117">
        <f>I25/$I$26</f>
        <v>5.0514204450082074E-3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1001"/>
      <c r="B26" s="1002"/>
      <c r="C26" s="693" t="s">
        <v>2</v>
      </c>
      <c r="D26" s="694">
        <v>258694</v>
      </c>
      <c r="E26" s="695">
        <v>100658.09600000001</v>
      </c>
      <c r="F26" s="696">
        <v>1074250.2284809998</v>
      </c>
      <c r="G26" s="697">
        <f>SUM(G21:G25)</f>
        <v>1</v>
      </c>
      <c r="H26" s="698">
        <f t="shared" si="2"/>
        <v>-0.24772844219923582</v>
      </c>
      <c r="I26" s="699">
        <v>133805.53200000001</v>
      </c>
      <c r="J26" s="700">
        <v>1427230.1234499996</v>
      </c>
      <c r="K26" s="701">
        <f>SUM(K21:K24)</f>
        <v>0.99494857955499194</v>
      </c>
      <c r="L26" s="107"/>
    </row>
    <row r="27" spans="1:21" ht="11.1" customHeight="1" thickTop="1" x14ac:dyDescent="0.2">
      <c r="A27" s="1057" t="str">
        <f>T!E17</f>
        <v>I. čtvrtletí</v>
      </c>
      <c r="B27" s="1058"/>
      <c r="C27" s="93" t="s">
        <v>6</v>
      </c>
      <c r="D27" s="77">
        <f>D21</f>
        <v>189</v>
      </c>
      <c r="E27" s="90">
        <f>E9+E15+E21</f>
        <v>156715.37500000003</v>
      </c>
      <c r="F27" s="78">
        <f>F9+F15+F21</f>
        <v>1673585.8927509997</v>
      </c>
      <c r="G27" s="434">
        <f>E27/$E$32</f>
        <v>0.42674609494014948</v>
      </c>
      <c r="H27" s="141">
        <f>(E27-I27)/I27</f>
        <v>-0.10304221151721021</v>
      </c>
      <c r="I27" s="414">
        <f>I9+I15+I21</f>
        <v>174718.785</v>
      </c>
      <c r="J27" s="112">
        <f>J9+J15+J21</f>
        <v>1863815.3032499999</v>
      </c>
      <c r="K27" s="117">
        <f>I27/$I$32</f>
        <v>0.43234345418735826</v>
      </c>
      <c r="L27" s="87"/>
    </row>
    <row r="28" spans="1:21" ht="11.1" customHeight="1" x14ac:dyDescent="0.2">
      <c r="A28" s="999"/>
      <c r="B28" s="1000"/>
      <c r="C28" s="93" t="s">
        <v>7</v>
      </c>
      <c r="D28" s="77">
        <f>D22</f>
        <v>633</v>
      </c>
      <c r="E28" s="90">
        <f t="shared" ref="E28:F31" si="3">E10+E16+E22</f>
        <v>37410.278453999999</v>
      </c>
      <c r="F28" s="78">
        <f t="shared" si="3"/>
        <v>399137.80629999982</v>
      </c>
      <c r="G28" s="434">
        <f>E28/$E$32</f>
        <v>0.10187060612826349</v>
      </c>
      <c r="H28" s="141">
        <f t="shared" ref="H28:H31" si="4">(E28-I28)/I28</f>
        <v>3.7959441141936563E-2</v>
      </c>
      <c r="I28" s="414">
        <f t="shared" ref="I28:J28" si="5">I10+I16+I22</f>
        <v>36042.139000000003</v>
      </c>
      <c r="J28" s="112">
        <f t="shared" si="5"/>
        <v>384506.51883999998</v>
      </c>
      <c r="K28" s="117">
        <f>I28/$I$32</f>
        <v>8.9186648542461527E-2</v>
      </c>
      <c r="L28" s="87"/>
    </row>
    <row r="29" spans="1:21" ht="11.1" customHeight="1" x14ac:dyDescent="0.2">
      <c r="A29" s="999"/>
      <c r="B29" s="1000"/>
      <c r="C29" s="93" t="s">
        <v>8</v>
      </c>
      <c r="D29" s="77">
        <f>D23</f>
        <v>18774</v>
      </c>
      <c r="E29" s="90">
        <f t="shared" si="3"/>
        <v>55400.620999999999</v>
      </c>
      <c r="F29" s="78">
        <f t="shared" si="3"/>
        <v>591933.33529000008</v>
      </c>
      <c r="G29" s="434">
        <f>E29/$E$32</f>
        <v>0.15085947163135227</v>
      </c>
      <c r="H29" s="141">
        <f t="shared" si="4"/>
        <v>-3.0004105452849598E-2</v>
      </c>
      <c r="I29" s="414">
        <f t="shared" ref="I29:J29" si="6">I11+I17+I23</f>
        <v>57114.284</v>
      </c>
      <c r="J29" s="112">
        <f t="shared" si="6"/>
        <v>609307.45175000001</v>
      </c>
      <c r="K29" s="117">
        <f>I29/$I$32</f>
        <v>0.14132989093300855</v>
      </c>
      <c r="L29" s="87"/>
    </row>
    <row r="30" spans="1:21" ht="11.1" customHeight="1" x14ac:dyDescent="0.2">
      <c r="A30" s="999"/>
      <c r="B30" s="1000"/>
      <c r="C30" s="93" t="s">
        <v>9</v>
      </c>
      <c r="D30" s="77">
        <f>D24</f>
        <v>239071</v>
      </c>
      <c r="E30" s="90">
        <f t="shared" si="3"/>
        <v>115579.70000000001</v>
      </c>
      <c r="F30" s="78">
        <f t="shared" si="3"/>
        <v>1234838.7</v>
      </c>
      <c r="G30" s="434">
        <f>E30/$E$32</f>
        <v>0.31473099323760667</v>
      </c>
      <c r="H30" s="141">
        <f t="shared" si="4"/>
        <v>-0.13917693542320675</v>
      </c>
      <c r="I30" s="414">
        <f t="shared" ref="I30:J30" si="7">I12+I18+I24</f>
        <v>134266.5</v>
      </c>
      <c r="J30" s="112">
        <f t="shared" si="7"/>
        <v>1432385.2</v>
      </c>
      <c r="K30" s="117">
        <f>I30/$I$32</f>
        <v>0.33224385341076484</v>
      </c>
      <c r="L30" s="87"/>
    </row>
    <row r="31" spans="1:21" ht="11.1" customHeight="1" x14ac:dyDescent="0.2">
      <c r="A31" s="999"/>
      <c r="B31" s="1000"/>
      <c r="C31" s="93" t="s">
        <v>302</v>
      </c>
      <c r="D31" s="77">
        <f>D25</f>
        <v>27</v>
      </c>
      <c r="E31" s="90">
        <f>E13+E19+E25</f>
        <v>2127.3215460000001</v>
      </c>
      <c r="F31" s="78">
        <f t="shared" si="3"/>
        <v>23787.019609999999</v>
      </c>
      <c r="G31" s="434">
        <f>E31/$E$32</f>
        <v>5.7928340626281338E-3</v>
      </c>
      <c r="H31" s="141">
        <f t="shared" si="4"/>
        <v>7.5146020362522839E-2</v>
      </c>
      <c r="I31" s="414">
        <f>I13+I19+I25</f>
        <v>1978.6349999999998</v>
      </c>
      <c r="J31" s="112">
        <f t="shared" ref="J31" si="8">J13+J19+J25</f>
        <v>21108.2732</v>
      </c>
      <c r="K31" s="117">
        <f>I31/$I$32</f>
        <v>4.8961529264068739E-3</v>
      </c>
      <c r="L31" s="87"/>
    </row>
    <row r="32" spans="1:21" ht="11.1" customHeight="1" x14ac:dyDescent="0.2">
      <c r="A32" s="999"/>
      <c r="B32" s="1000"/>
      <c r="C32" s="660" t="s">
        <v>2</v>
      </c>
      <c r="D32" s="655">
        <f>SUM(D27:D31)</f>
        <v>258694</v>
      </c>
      <c r="E32" s="661">
        <f>SUM(E27:E31)</f>
        <v>367233.29600000003</v>
      </c>
      <c r="F32" s="662">
        <f>SUM(F27:F31)</f>
        <v>3923282.7539509991</v>
      </c>
      <c r="G32" s="663">
        <f>SUM(G27:G31)</f>
        <v>1</v>
      </c>
      <c r="H32" s="664">
        <f>(E32-I32)/I32</f>
        <v>-9.12773821930562E-2</v>
      </c>
      <c r="I32" s="674">
        <f>SUM(I27:I31)</f>
        <v>404120.34299999999</v>
      </c>
      <c r="J32" s="675">
        <f>SUM(J27:J31)</f>
        <v>4311122.7470399998</v>
      </c>
      <c r="K32" s="676">
        <f>SUM(K27:K30)</f>
        <v>0.99510384707359312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17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60" t="s">
        <v>120</v>
      </c>
      <c r="B35" s="1060"/>
      <c r="C35" s="1060"/>
      <c r="D35" s="1061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1010">
        <f>T!G17</f>
        <v>2019</v>
      </c>
      <c r="F36" s="981"/>
      <c r="G36" s="981"/>
      <c r="H36" s="410"/>
      <c r="I36" s="1011">
        <f>E36-1</f>
        <v>2018</v>
      </c>
      <c r="J36" s="1012"/>
      <c r="K36" s="1013"/>
      <c r="L36" s="87"/>
    </row>
    <row r="37" spans="1:12" ht="24.95" customHeight="1" x14ac:dyDescent="0.25">
      <c r="A37" s="74"/>
      <c r="B37" s="75"/>
      <c r="C37" s="76"/>
      <c r="D37" s="76"/>
      <c r="E37" s="986" t="s">
        <v>39</v>
      </c>
      <c r="F37" s="987"/>
      <c r="G37" s="432"/>
      <c r="H37" s="987" t="s">
        <v>108</v>
      </c>
      <c r="I37" s="1053" t="s">
        <v>39</v>
      </c>
      <c r="J37" s="1054"/>
      <c r="K37" s="411"/>
      <c r="L37" s="87"/>
    </row>
    <row r="38" spans="1:12" ht="24.95" customHeight="1" x14ac:dyDescent="0.25">
      <c r="A38" s="74"/>
      <c r="B38" s="94"/>
      <c r="C38" s="94"/>
      <c r="D38" s="1015" t="s">
        <v>0</v>
      </c>
      <c r="E38" s="986"/>
      <c r="F38" s="987"/>
      <c r="G38" s="593" t="s">
        <v>107</v>
      </c>
      <c r="H38" s="987"/>
      <c r="I38" s="1053"/>
      <c r="J38" s="1054"/>
      <c r="K38" s="114" t="s">
        <v>107</v>
      </c>
      <c r="L38" s="87"/>
    </row>
    <row r="39" spans="1:12" ht="15" customHeight="1" x14ac:dyDescent="0.25">
      <c r="A39" s="1014" t="s">
        <v>140</v>
      </c>
      <c r="B39" s="1014"/>
      <c r="C39" s="126" t="s">
        <v>45</v>
      </c>
      <c r="D39" s="1016"/>
      <c r="E39" s="821" t="s">
        <v>336</v>
      </c>
      <c r="F39" s="816" t="s">
        <v>1</v>
      </c>
      <c r="G39" s="594" t="s">
        <v>66</v>
      </c>
      <c r="H39" s="1014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93" t="str">
        <f>T!J20</f>
        <v>Leden</v>
      </c>
      <c r="B40" s="994"/>
      <c r="C40" s="92" t="s">
        <v>6</v>
      </c>
      <c r="D40" s="77">
        <v>134</v>
      </c>
      <c r="E40" s="90">
        <v>113586.853</v>
      </c>
      <c r="F40" s="78">
        <v>1213824.1262499997</v>
      </c>
      <c r="G40" s="433">
        <f>E40/$E$45</f>
        <v>0.71366218030948669</v>
      </c>
      <c r="H40" s="141">
        <f>(E40-I40)/I40</f>
        <v>0.73267646209972215</v>
      </c>
      <c r="I40" s="414">
        <v>65555.72</v>
      </c>
      <c r="J40" s="112">
        <v>698822.68532999989</v>
      </c>
      <c r="K40" s="116">
        <f>I40/$I$45</f>
        <v>0.63396411594595214</v>
      </c>
      <c r="L40" s="87"/>
    </row>
    <row r="41" spans="1:12" ht="11.1" customHeight="1" x14ac:dyDescent="0.2">
      <c r="A41" s="995"/>
      <c r="B41" s="996"/>
      <c r="C41" s="93" t="s">
        <v>7</v>
      </c>
      <c r="D41" s="77">
        <v>325</v>
      </c>
      <c r="E41" s="90">
        <v>6235.1210000000001</v>
      </c>
      <c r="F41" s="78">
        <v>66662.696170000025</v>
      </c>
      <c r="G41" s="434">
        <f t="shared" ref="G41" si="9">E41/$E$45</f>
        <v>3.9175044732980384E-2</v>
      </c>
      <c r="H41" s="141">
        <f>(E41-I41)/I41</f>
        <v>0.16583563924977351</v>
      </c>
      <c r="I41" s="414">
        <v>5348.1990000000005</v>
      </c>
      <c r="J41" s="112">
        <v>57042.176469999977</v>
      </c>
      <c r="K41" s="117">
        <f t="shared" ref="K41:K44" si="10">I41/$I$45</f>
        <v>5.1720372393713708E-2</v>
      </c>
      <c r="L41" s="88"/>
    </row>
    <row r="42" spans="1:12" ht="11.1" customHeight="1" x14ac:dyDescent="0.2">
      <c r="A42" s="995"/>
      <c r="B42" s="996"/>
      <c r="C42" s="93" t="s">
        <v>8</v>
      </c>
      <c r="D42" s="77">
        <v>12689</v>
      </c>
      <c r="E42" s="90">
        <v>14943.461000000001</v>
      </c>
      <c r="F42" s="78">
        <v>159766.9039</v>
      </c>
      <c r="G42" s="434">
        <f>E42/$E$45</f>
        <v>9.388923697560124E-2</v>
      </c>
      <c r="H42" s="141">
        <f t="shared" ref="H42:H44" si="11">(E42-I42)/I42</f>
        <v>0.43163285033781212</v>
      </c>
      <c r="I42" s="414">
        <v>10438.054</v>
      </c>
      <c r="J42" s="112">
        <v>111329.20792</v>
      </c>
      <c r="K42" s="117">
        <f t="shared" si="10"/>
        <v>0.10094239947797248</v>
      </c>
      <c r="L42" s="88"/>
    </row>
    <row r="43" spans="1:12" ht="11.1" customHeight="1" x14ac:dyDescent="0.2">
      <c r="A43" s="995"/>
      <c r="B43" s="996"/>
      <c r="C43" s="93" t="s">
        <v>9</v>
      </c>
      <c r="D43" s="77">
        <v>210920</v>
      </c>
      <c r="E43" s="90">
        <v>24022</v>
      </c>
      <c r="F43" s="78">
        <v>256828.6</v>
      </c>
      <c r="G43" s="434">
        <f>E43/$E$45</f>
        <v>0.15092937644283963</v>
      </c>
      <c r="H43" s="141">
        <f t="shared" si="11"/>
        <v>0.10491697713996596</v>
      </c>
      <c r="I43" s="414">
        <v>21741</v>
      </c>
      <c r="J43" s="112">
        <v>231883.4</v>
      </c>
      <c r="K43" s="117">
        <f t="shared" si="10"/>
        <v>0.21024883633008601</v>
      </c>
      <c r="L43" s="88"/>
    </row>
    <row r="44" spans="1:12" ht="11.1" customHeight="1" x14ac:dyDescent="0.2">
      <c r="A44" s="995"/>
      <c r="B44" s="996"/>
      <c r="C44" s="93" t="s">
        <v>302</v>
      </c>
      <c r="D44" s="77">
        <v>14</v>
      </c>
      <c r="E44" s="90">
        <v>373.09800000000001</v>
      </c>
      <c r="F44" s="78">
        <v>3988.9496700000004</v>
      </c>
      <c r="G44" s="434">
        <f>E44/$E$45</f>
        <v>2.3441615390921064E-3</v>
      </c>
      <c r="H44" s="141">
        <f t="shared" si="11"/>
        <v>0.15485546431257716</v>
      </c>
      <c r="I44" s="417">
        <v>323.06900000000002</v>
      </c>
      <c r="J44" s="118">
        <v>3445.7682100000002</v>
      </c>
      <c r="K44" s="117">
        <f t="shared" si="10"/>
        <v>3.1242758522756339E-3</v>
      </c>
      <c r="L44" s="88"/>
    </row>
    <row r="45" spans="1:12" ht="11.1" customHeight="1" x14ac:dyDescent="0.2">
      <c r="A45" s="997"/>
      <c r="B45" s="998"/>
      <c r="C45" s="625" t="s">
        <v>2</v>
      </c>
      <c r="D45" s="626">
        <v>224082</v>
      </c>
      <c r="E45" s="627">
        <v>159160.533</v>
      </c>
      <c r="F45" s="628">
        <v>1701071.27599</v>
      </c>
      <c r="G45" s="629">
        <f>SUM(G40:G44)</f>
        <v>1</v>
      </c>
      <c r="H45" s="630">
        <f>(E45-I45)/I45</f>
        <v>0.53918020573691428</v>
      </c>
      <c r="I45" s="631">
        <v>103406.042</v>
      </c>
      <c r="J45" s="632">
        <v>1102523.2379299996</v>
      </c>
      <c r="K45" s="640">
        <f>SUM(K40:K43)</f>
        <v>0.99687572414772441</v>
      </c>
      <c r="L45" s="99"/>
    </row>
    <row r="46" spans="1:12" ht="11.1" customHeight="1" x14ac:dyDescent="0.2">
      <c r="A46" s="999" t="str">
        <f>T!J21</f>
        <v>Únor</v>
      </c>
      <c r="B46" s="1000"/>
      <c r="C46" s="93" t="s">
        <v>6</v>
      </c>
      <c r="D46" s="77">
        <v>134</v>
      </c>
      <c r="E46" s="90">
        <v>90780.579999999987</v>
      </c>
      <c r="F46" s="78">
        <v>969590.61115999997</v>
      </c>
      <c r="G46" s="434">
        <f>E46/$E$51</f>
        <v>0.72329777442107135</v>
      </c>
      <c r="H46" s="141">
        <f>(E46-I46)/I46</f>
        <v>0.13314662371771319</v>
      </c>
      <c r="I46" s="414">
        <v>80113.709999999992</v>
      </c>
      <c r="J46" s="112">
        <v>854091.8634899999</v>
      </c>
      <c r="K46" s="117">
        <f>I46/$I$51</f>
        <v>0.66137794102660918</v>
      </c>
      <c r="L46" s="88"/>
    </row>
    <row r="47" spans="1:12" ht="11.1" customHeight="1" x14ac:dyDescent="0.2">
      <c r="A47" s="999"/>
      <c r="B47" s="1000"/>
      <c r="C47" s="93" t="s">
        <v>7</v>
      </c>
      <c r="D47" s="77">
        <v>325</v>
      </c>
      <c r="E47" s="90">
        <v>4653.8460000000005</v>
      </c>
      <c r="F47" s="78">
        <v>49725.614390000002</v>
      </c>
      <c r="G47" s="434">
        <f t="shared" ref="G47:G50" si="12">E47/$E$51</f>
        <v>3.7079697599402939E-2</v>
      </c>
      <c r="H47" s="141">
        <f>(E47-I47)/I47</f>
        <v>-0.19682190515523118</v>
      </c>
      <c r="I47" s="414">
        <v>5794.2889999999998</v>
      </c>
      <c r="J47" s="112">
        <v>61835.614620000029</v>
      </c>
      <c r="K47" s="117">
        <f t="shared" ref="K47:K50" si="13">I47/$I$51</f>
        <v>4.7834695566253645E-2</v>
      </c>
      <c r="L47" s="89"/>
    </row>
    <row r="48" spans="1:12" ht="11.1" customHeight="1" x14ac:dyDescent="0.2">
      <c r="A48" s="999"/>
      <c r="B48" s="1000"/>
      <c r="C48" s="93" t="s">
        <v>8</v>
      </c>
      <c r="D48" s="77">
        <v>12687</v>
      </c>
      <c r="E48" s="90">
        <v>9871.8449999999993</v>
      </c>
      <c r="F48" s="78">
        <v>105468.6085</v>
      </c>
      <c r="G48" s="434">
        <f t="shared" si="12"/>
        <v>7.8654305997271468E-2</v>
      </c>
      <c r="H48" s="141">
        <f t="shared" ref="H48:H50" si="14">(E48-I48)/I48</f>
        <v>-0.11796382612070709</v>
      </c>
      <c r="I48" s="414">
        <v>11192.109</v>
      </c>
      <c r="J48" s="112">
        <v>119439.55877</v>
      </c>
      <c r="K48" s="117">
        <f t="shared" si="13"/>
        <v>9.2396345221877535E-2</v>
      </c>
      <c r="L48" s="88"/>
    </row>
    <row r="49" spans="1:12" ht="11.1" customHeight="1" x14ac:dyDescent="0.2">
      <c r="A49" s="999"/>
      <c r="B49" s="1000"/>
      <c r="C49" s="93" t="s">
        <v>9</v>
      </c>
      <c r="D49" s="77">
        <v>210834</v>
      </c>
      <c r="E49" s="90">
        <v>19868.400000000001</v>
      </c>
      <c r="F49" s="78">
        <v>212266.5</v>
      </c>
      <c r="G49" s="434">
        <f t="shared" si="12"/>
        <v>0.15830224373216847</v>
      </c>
      <c r="H49" s="141">
        <f t="shared" si="14"/>
        <v>-0.16239892751448098</v>
      </c>
      <c r="I49" s="414">
        <v>23720.6</v>
      </c>
      <c r="J49" s="112">
        <v>253141.2</v>
      </c>
      <c r="K49" s="117">
        <f t="shared" si="13"/>
        <v>0.1958251788353802</v>
      </c>
      <c r="L49" s="88"/>
    </row>
    <row r="50" spans="1:12" ht="11.1" customHeight="1" x14ac:dyDescent="0.2">
      <c r="A50" s="999"/>
      <c r="B50" s="1000"/>
      <c r="C50" s="93" t="s">
        <v>302</v>
      </c>
      <c r="D50" s="77">
        <v>14</v>
      </c>
      <c r="E50" s="90">
        <v>334.60500000000002</v>
      </c>
      <c r="F50" s="78">
        <v>3566.7463299999999</v>
      </c>
      <c r="G50" s="434">
        <f t="shared" si="12"/>
        <v>2.6659782500856751E-3</v>
      </c>
      <c r="H50" s="141">
        <f t="shared" si="14"/>
        <v>7.6578808509543142E-2</v>
      </c>
      <c r="I50" s="417">
        <v>310.80399999999997</v>
      </c>
      <c r="J50" s="118">
        <v>3316.8405599999996</v>
      </c>
      <c r="K50" s="117">
        <f t="shared" si="13"/>
        <v>2.5658393498794929E-3</v>
      </c>
      <c r="L50" s="88"/>
    </row>
    <row r="51" spans="1:12" ht="11.1" customHeight="1" x14ac:dyDescent="0.2">
      <c r="A51" s="999"/>
      <c r="B51" s="1000"/>
      <c r="C51" s="625" t="s">
        <v>2</v>
      </c>
      <c r="D51" s="626">
        <v>223994</v>
      </c>
      <c r="E51" s="627">
        <v>125509.276</v>
      </c>
      <c r="F51" s="628">
        <v>1340618.0803799999</v>
      </c>
      <c r="G51" s="629">
        <f>SUM(G46:G50)</f>
        <v>1</v>
      </c>
      <c r="H51" s="630">
        <f t="shared" ref="H51" si="15">(E51-I51)/I51</f>
        <v>3.6140587430296509E-2</v>
      </c>
      <c r="I51" s="631">
        <v>121131.51199999999</v>
      </c>
      <c r="J51" s="632">
        <v>1291825.0774399999</v>
      </c>
      <c r="K51" s="640">
        <f>SUM(K46:K49)</f>
        <v>0.99743416065012058</v>
      </c>
      <c r="L51" s="99"/>
    </row>
    <row r="52" spans="1:12" ht="11.1" customHeight="1" x14ac:dyDescent="0.2">
      <c r="A52" s="999" t="str">
        <f>T!J22</f>
        <v>Březen</v>
      </c>
      <c r="B52" s="1000"/>
      <c r="C52" s="92" t="s">
        <v>6</v>
      </c>
      <c r="D52" s="104">
        <v>133</v>
      </c>
      <c r="E52" s="106">
        <v>66741.671000000002</v>
      </c>
      <c r="F52" s="105">
        <v>712213.98067000019</v>
      </c>
      <c r="G52" s="433">
        <f>E52/$E$57</f>
        <v>0.70634605454645705</v>
      </c>
      <c r="H52" s="395">
        <f>(E52-I52)/I52</f>
        <v>1.7393037230287005E-2</v>
      </c>
      <c r="I52" s="413">
        <v>65600.676000000007</v>
      </c>
      <c r="J52" s="113">
        <v>699446.78420999995</v>
      </c>
      <c r="K52" s="116">
        <f>I52/$I$57</f>
        <v>0.62845111426874745</v>
      </c>
      <c r="L52" s="106"/>
    </row>
    <row r="53" spans="1:12" ht="11.1" customHeight="1" x14ac:dyDescent="0.2">
      <c r="A53" s="999"/>
      <c r="B53" s="1000"/>
      <c r="C53" s="93" t="s">
        <v>7</v>
      </c>
      <c r="D53" s="77">
        <v>317</v>
      </c>
      <c r="E53" s="90">
        <v>4194.2460000000001</v>
      </c>
      <c r="F53" s="78">
        <v>44489.12508999998</v>
      </c>
      <c r="G53" s="434">
        <f t="shared" ref="G53:G56" si="16">E53/$E$57</f>
        <v>4.4388896314826447E-2</v>
      </c>
      <c r="H53" s="141">
        <f t="shared" ref="H53:H56" si="17">(E53-I53)/I53</f>
        <v>-0.24310715703612812</v>
      </c>
      <c r="I53" s="414">
        <v>5541.4000000000005</v>
      </c>
      <c r="J53" s="112">
        <v>59108.992890000009</v>
      </c>
      <c r="K53" s="117">
        <f t="shared" ref="K53:K56" si="18">I53/$I$57</f>
        <v>5.3086328022120342E-2</v>
      </c>
      <c r="L53" s="90"/>
    </row>
    <row r="54" spans="1:12" ht="11.1" customHeight="1" x14ac:dyDescent="0.2">
      <c r="A54" s="999"/>
      <c r="B54" s="1000"/>
      <c r="C54" s="93" t="s">
        <v>8</v>
      </c>
      <c r="D54" s="77">
        <v>12677</v>
      </c>
      <c r="E54" s="90">
        <v>7652.2340000000004</v>
      </c>
      <c r="F54" s="78">
        <v>81669.30101000001</v>
      </c>
      <c r="G54" s="434">
        <f t="shared" si="16"/>
        <v>8.0985765165607751E-2</v>
      </c>
      <c r="H54" s="141">
        <f t="shared" si="17"/>
        <v>-0.2709284859118764</v>
      </c>
      <c r="I54" s="414">
        <v>10495.861999999999</v>
      </c>
      <c r="J54" s="112">
        <v>111957.72981999999</v>
      </c>
      <c r="K54" s="117">
        <f t="shared" si="18"/>
        <v>0.10054982008281443</v>
      </c>
      <c r="L54" s="90"/>
    </row>
    <row r="55" spans="1:12" ht="11.1" customHeight="1" x14ac:dyDescent="0.2">
      <c r="A55" s="999"/>
      <c r="B55" s="1000"/>
      <c r="C55" s="93" t="s">
        <v>9</v>
      </c>
      <c r="D55" s="77">
        <v>210744</v>
      </c>
      <c r="E55" s="90">
        <v>15566.5</v>
      </c>
      <c r="F55" s="78">
        <v>166134.79999999999</v>
      </c>
      <c r="G55" s="434">
        <f t="shared" si="16"/>
        <v>0.16474468938749562</v>
      </c>
      <c r="H55" s="141">
        <f t="shared" si="17"/>
        <v>-0.30525925859806663</v>
      </c>
      <c r="I55" s="414">
        <v>22406.2</v>
      </c>
      <c r="J55" s="112">
        <v>239003.9</v>
      </c>
      <c r="K55" s="117">
        <f t="shared" si="18"/>
        <v>0.21465024775855066</v>
      </c>
      <c r="L55" s="90"/>
    </row>
    <row r="56" spans="1:12" ht="11.1" customHeight="1" x14ac:dyDescent="0.2">
      <c r="A56" s="994"/>
      <c r="B56" s="1059"/>
      <c r="C56" s="93" t="s">
        <v>302</v>
      </c>
      <c r="D56" s="77">
        <v>14</v>
      </c>
      <c r="E56" s="90">
        <v>333.97899999999998</v>
      </c>
      <c r="F56" s="78">
        <v>3990.9350600000002</v>
      </c>
      <c r="G56" s="434">
        <f t="shared" si="16"/>
        <v>3.5345945856131047E-3</v>
      </c>
      <c r="H56" s="141">
        <f t="shared" si="17"/>
        <v>-1.9306776605178589E-2</v>
      </c>
      <c r="I56" s="417">
        <v>340.55399999999997</v>
      </c>
      <c r="J56" s="118">
        <v>3632.6478099999995</v>
      </c>
      <c r="K56" s="117">
        <f t="shared" si="18"/>
        <v>3.2624898677672009E-3</v>
      </c>
      <c r="L56" s="90"/>
    </row>
    <row r="57" spans="1:12" ht="11.1" customHeight="1" thickBot="1" x14ac:dyDescent="0.25">
      <c r="A57" s="1001"/>
      <c r="B57" s="1002"/>
      <c r="C57" s="693" t="s">
        <v>2</v>
      </c>
      <c r="D57" s="694">
        <v>223885</v>
      </c>
      <c r="E57" s="695">
        <v>94488.63</v>
      </c>
      <c r="F57" s="696">
        <v>1008498.1418300003</v>
      </c>
      <c r="G57" s="697">
        <f>SUM(G52:G56)</f>
        <v>1</v>
      </c>
      <c r="H57" s="698">
        <f t="shared" ref="H57" si="19">(E57-I57)/I57</f>
        <v>-9.4803766820521843E-2</v>
      </c>
      <c r="I57" s="699">
        <v>104384.692</v>
      </c>
      <c r="J57" s="700">
        <v>1113150.05473</v>
      </c>
      <c r="K57" s="701">
        <f>SUM(K52:K55)</f>
        <v>0.99673751013223288</v>
      </c>
      <c r="L57" s="107"/>
    </row>
    <row r="58" spans="1:12" ht="11.1" customHeight="1" thickTop="1" x14ac:dyDescent="0.2">
      <c r="A58" s="1057" t="str">
        <f>T!E17</f>
        <v>I. čtvrtletí</v>
      </c>
      <c r="B58" s="1058"/>
      <c r="C58" s="93" t="s">
        <v>6</v>
      </c>
      <c r="D58" s="77">
        <f>D52</f>
        <v>133</v>
      </c>
      <c r="E58" s="90">
        <f>E40+E46+E52</f>
        <v>271109.10399999999</v>
      </c>
      <c r="F58" s="78">
        <f>F40+F46+F52</f>
        <v>2895628.71808</v>
      </c>
      <c r="G58" s="434">
        <f>E58/$E$63</f>
        <v>0.71502853718627113</v>
      </c>
      <c r="H58" s="141">
        <f>(E58-I58)/I58</f>
        <v>0.28323457176662747</v>
      </c>
      <c r="I58" s="414">
        <f>I40+I46+I52</f>
        <v>211270.106</v>
      </c>
      <c r="J58" s="112">
        <f>J40+J46+J52</f>
        <v>2252361.3330299994</v>
      </c>
      <c r="K58" s="117">
        <f>I58/$I$63</f>
        <v>0.64231017685559633</v>
      </c>
      <c r="L58" s="87"/>
    </row>
    <row r="59" spans="1:12" ht="11.1" customHeight="1" x14ac:dyDescent="0.2">
      <c r="A59" s="999"/>
      <c r="B59" s="1000"/>
      <c r="C59" s="93" t="s">
        <v>7</v>
      </c>
      <c r="D59" s="77">
        <f>D53</f>
        <v>317</v>
      </c>
      <c r="E59" s="90">
        <f t="shared" ref="E59:F60" si="20">E41+E47+E53</f>
        <v>15083.213</v>
      </c>
      <c r="F59" s="78">
        <f t="shared" si="20"/>
        <v>160877.43565</v>
      </c>
      <c r="G59" s="434">
        <f t="shared" ref="G59:G62" si="21">E59/$E$63</f>
        <v>3.9780765633967603E-2</v>
      </c>
      <c r="H59" s="141">
        <f t="shared" ref="H59:H62" si="22">(E59-I59)/I59</f>
        <v>-9.5941365705643836E-2</v>
      </c>
      <c r="I59" s="414">
        <f t="shared" ref="I59:J59" si="23">I41+I47+I53</f>
        <v>16683.888000000003</v>
      </c>
      <c r="J59" s="112">
        <f t="shared" si="23"/>
        <v>177986.78398000001</v>
      </c>
      <c r="K59" s="117">
        <f t="shared" ref="K59:K62" si="24">I59/$I$63</f>
        <v>5.072289333692559E-2</v>
      </c>
      <c r="L59" s="87"/>
    </row>
    <row r="60" spans="1:12" ht="11.1" customHeight="1" x14ac:dyDescent="0.2">
      <c r="A60" s="999"/>
      <c r="B60" s="1000"/>
      <c r="C60" s="93" t="s">
        <v>8</v>
      </c>
      <c r="D60" s="77">
        <f>D54</f>
        <v>12677</v>
      </c>
      <c r="E60" s="90">
        <f>E42+E48+E54</f>
        <v>32467.54</v>
      </c>
      <c r="F60" s="78">
        <f t="shared" si="20"/>
        <v>346904.81341</v>
      </c>
      <c r="G60" s="434">
        <f t="shared" si="21"/>
        <v>8.563053504922781E-2</v>
      </c>
      <c r="H60" s="141">
        <f t="shared" si="22"/>
        <v>1.0630477938057988E-2</v>
      </c>
      <c r="I60" s="414">
        <f>I42+I48+I54</f>
        <v>32126.025000000001</v>
      </c>
      <c r="J60" s="112">
        <f t="shared" ref="J60" si="25">J42+J48+J54</f>
        <v>342726.49651000003</v>
      </c>
      <c r="K60" s="117">
        <f t="shared" si="24"/>
        <v>9.7670575312805069E-2</v>
      </c>
      <c r="L60" s="87"/>
    </row>
    <row r="61" spans="1:12" ht="11.1" customHeight="1" x14ac:dyDescent="0.2">
      <c r="A61" s="999"/>
      <c r="B61" s="1000"/>
      <c r="C61" s="93" t="s">
        <v>9</v>
      </c>
      <c r="D61" s="77">
        <f>D55</f>
        <v>210744</v>
      </c>
      <c r="E61" s="90">
        <f t="shared" ref="E61:F62" si="26">E43+E49+E55</f>
        <v>59456.9</v>
      </c>
      <c r="F61" s="78">
        <f t="shared" si="26"/>
        <v>635229.89999999991</v>
      </c>
      <c r="G61" s="434">
        <f t="shared" si="21"/>
        <v>0.15681280932797598</v>
      </c>
      <c r="H61" s="141">
        <f t="shared" si="22"/>
        <v>-0.12393064162975669</v>
      </c>
      <c r="I61" s="414">
        <f t="shared" ref="I61:J61" si="27">I43+I49+I55</f>
        <v>67867.8</v>
      </c>
      <c r="J61" s="112">
        <f t="shared" si="27"/>
        <v>724028.5</v>
      </c>
      <c r="K61" s="117">
        <f t="shared" si="24"/>
        <v>0.20633387016334551</v>
      </c>
      <c r="L61" s="87"/>
    </row>
    <row r="62" spans="1:12" ht="11.1" customHeight="1" x14ac:dyDescent="0.2">
      <c r="A62" s="999"/>
      <c r="B62" s="1000"/>
      <c r="C62" s="93" t="s">
        <v>302</v>
      </c>
      <c r="D62" s="77">
        <f>D56</f>
        <v>14</v>
      </c>
      <c r="E62" s="90">
        <f>E44+E50+E56</f>
        <v>1041.682</v>
      </c>
      <c r="F62" s="78">
        <f t="shared" si="26"/>
        <v>11546.63106</v>
      </c>
      <c r="G62" s="434">
        <f t="shared" si="21"/>
        <v>2.7473528025575614E-3</v>
      </c>
      <c r="H62" s="141">
        <f t="shared" si="22"/>
        <v>6.9020049731791086E-2</v>
      </c>
      <c r="I62" s="414">
        <f>I44+I50+I56</f>
        <v>974.42700000000002</v>
      </c>
      <c r="J62" s="112">
        <f t="shared" ref="J62" si="28">J44+J50+J56</f>
        <v>10395.256579999999</v>
      </c>
      <c r="K62" s="117">
        <f t="shared" si="24"/>
        <v>2.9624843313273493E-3</v>
      </c>
      <c r="L62" s="87"/>
    </row>
    <row r="63" spans="1:12" ht="11.1" customHeight="1" x14ac:dyDescent="0.2">
      <c r="A63" s="999"/>
      <c r="B63" s="1000"/>
      <c r="C63" s="660" t="s">
        <v>2</v>
      </c>
      <c r="D63" s="655">
        <f>SUM(D58:D62)</f>
        <v>223885</v>
      </c>
      <c r="E63" s="661">
        <f>SUM(E58:E62)</f>
        <v>379158.43899999995</v>
      </c>
      <c r="F63" s="662">
        <f>SUM(F58:F62)</f>
        <v>4050187.4981999998</v>
      </c>
      <c r="G63" s="663">
        <f>SUM(G58:G62)</f>
        <v>1.0000000000000002</v>
      </c>
      <c r="H63" s="664">
        <f>(E63-I63)/I63</f>
        <v>0.15272969101639877</v>
      </c>
      <c r="I63" s="674">
        <f>SUM(I58:I62)</f>
        <v>328922.24600000004</v>
      </c>
      <c r="J63" s="675">
        <f>SUM(J58:J62)</f>
        <v>3507498.370099999</v>
      </c>
      <c r="K63" s="676">
        <f>SUM(K58:K61)</f>
        <v>0.99703751566867249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102"/>
      <c r="J64" s="86"/>
      <c r="K64" s="103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  <mergeCell ref="A9:B14"/>
    <mergeCell ref="A15:B20"/>
    <mergeCell ref="A21:B26"/>
    <mergeCell ref="A27:B32"/>
    <mergeCell ref="A35:D35"/>
    <mergeCell ref="K1:L1"/>
    <mergeCell ref="A4:D4"/>
    <mergeCell ref="E5:G5"/>
    <mergeCell ref="I5:K5"/>
    <mergeCell ref="A2:L2"/>
    <mergeCell ref="A3:C3"/>
    <mergeCell ref="H6:H8"/>
    <mergeCell ref="D7:D8"/>
    <mergeCell ref="E7:F7"/>
    <mergeCell ref="I7:J7"/>
    <mergeCell ref="A8:B8"/>
    <mergeCell ref="E6:F6"/>
    <mergeCell ref="I6:J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1007" t="s">
        <v>240</v>
      </c>
      <c r="L1" s="1007"/>
    </row>
    <row r="2" spans="1:17" s="702" customFormat="1" ht="30" customHeight="1" x14ac:dyDescent="0.25">
      <c r="A2" s="909" t="s">
        <v>200</v>
      </c>
      <c r="B2" s="909"/>
      <c r="C2" s="909"/>
      <c r="D2" s="909"/>
      <c r="E2" s="909"/>
      <c r="F2" s="909"/>
      <c r="G2" s="909"/>
      <c r="H2" s="909"/>
      <c r="I2" s="909"/>
      <c r="J2" s="909"/>
      <c r="K2" s="909"/>
      <c r="L2" s="909"/>
    </row>
    <row r="3" spans="1:17" ht="17.100000000000001" customHeight="1" x14ac:dyDescent="0.2">
      <c r="A3" s="1022" t="str">
        <f>T!E17&amp;" "&amp;T!G17</f>
        <v>I. čtvrtletí 2019</v>
      </c>
      <c r="B3" s="1022"/>
      <c r="C3" s="1022"/>
      <c r="D3" s="101"/>
      <c r="E3" s="101"/>
      <c r="F3" s="69"/>
      <c r="G3" s="67"/>
      <c r="H3" s="67"/>
      <c r="I3" s="67"/>
    </row>
    <row r="4" spans="1:17" ht="12.95" customHeight="1" x14ac:dyDescent="0.2">
      <c r="A4" s="1008" t="s">
        <v>121</v>
      </c>
      <c r="B4" s="1008"/>
      <c r="C4" s="1008"/>
      <c r="D4" s="1009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1010">
        <f>T!G17</f>
        <v>2019</v>
      </c>
      <c r="F5" s="981"/>
      <c r="G5" s="981"/>
      <c r="H5" s="410"/>
      <c r="I5" s="1011">
        <f>E5-1</f>
        <v>2018</v>
      </c>
      <c r="J5" s="1012"/>
      <c r="K5" s="1013"/>
      <c r="L5" s="71"/>
    </row>
    <row r="6" spans="1:17" ht="24.95" customHeight="1" x14ac:dyDescent="0.25">
      <c r="A6" s="74"/>
      <c r="B6" s="75"/>
      <c r="C6" s="76"/>
      <c r="D6" s="76"/>
      <c r="E6" s="986" t="s">
        <v>39</v>
      </c>
      <c r="F6" s="987"/>
      <c r="G6" s="432"/>
      <c r="H6" s="987" t="s">
        <v>108</v>
      </c>
      <c r="I6" s="1053" t="s">
        <v>39</v>
      </c>
      <c r="J6" s="1054"/>
      <c r="K6" s="411"/>
      <c r="L6" s="87"/>
    </row>
    <row r="7" spans="1:17" ht="24.95" customHeight="1" x14ac:dyDescent="0.25">
      <c r="A7" s="74"/>
      <c r="B7" s="94"/>
      <c r="C7" s="94"/>
      <c r="D7" s="1015" t="s">
        <v>0</v>
      </c>
      <c r="E7" s="986"/>
      <c r="F7" s="987"/>
      <c r="G7" s="593" t="s">
        <v>107</v>
      </c>
      <c r="H7" s="987"/>
      <c r="I7" s="1053"/>
      <c r="J7" s="1054"/>
      <c r="K7" s="114" t="s">
        <v>107</v>
      </c>
      <c r="L7" s="87"/>
    </row>
    <row r="8" spans="1:17" ht="15" customHeight="1" x14ac:dyDescent="0.25">
      <c r="A8" s="1014" t="s">
        <v>140</v>
      </c>
      <c r="B8" s="1014"/>
      <c r="C8" s="126" t="s">
        <v>45</v>
      </c>
      <c r="D8" s="1016"/>
      <c r="E8" s="821" t="s">
        <v>336</v>
      </c>
      <c r="F8" s="816" t="s">
        <v>1</v>
      </c>
      <c r="G8" s="594" t="s">
        <v>66</v>
      </c>
      <c r="H8" s="1014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93" t="str">
        <f>T!J20</f>
        <v>Leden</v>
      </c>
      <c r="B9" s="994"/>
      <c r="C9" s="92" t="s">
        <v>6</v>
      </c>
      <c r="D9" s="77">
        <v>95</v>
      </c>
      <c r="E9" s="90">
        <v>14489.081509999998</v>
      </c>
      <c r="F9" s="78">
        <v>154929.257228</v>
      </c>
      <c r="G9" s="433">
        <f>E9/$E$14</f>
        <v>0.27083416046341524</v>
      </c>
      <c r="H9" s="141">
        <f>(E9-I9)/I9</f>
        <v>2.8111186807156029E-2</v>
      </c>
      <c r="I9" s="414">
        <v>14092.913</v>
      </c>
      <c r="J9" s="112">
        <v>150295.23717000001</v>
      </c>
      <c r="K9" s="116">
        <f>I9/$I$14</f>
        <v>0.29698040730630682</v>
      </c>
      <c r="L9" s="87"/>
    </row>
    <row r="10" spans="1:17" ht="11.1" customHeight="1" x14ac:dyDescent="0.2">
      <c r="A10" s="995"/>
      <c r="B10" s="996"/>
      <c r="C10" s="93" t="s">
        <v>7</v>
      </c>
      <c r="D10" s="77">
        <v>328</v>
      </c>
      <c r="E10" s="90">
        <v>6761.9455799999996</v>
      </c>
      <c r="F10" s="78">
        <v>72307.565360000008</v>
      </c>
      <c r="G10" s="434">
        <f>E10/$E$14</f>
        <v>0.12639626970105999</v>
      </c>
      <c r="H10" s="141">
        <f>(E10-I10)/I10</f>
        <v>0.2327365056469885</v>
      </c>
      <c r="I10" s="414">
        <v>5485.3130000000001</v>
      </c>
      <c r="J10" s="112">
        <v>58499.09965000004</v>
      </c>
      <c r="K10" s="117">
        <f>I10/$I$14</f>
        <v>0.11559217664528118</v>
      </c>
      <c r="L10" s="88"/>
      <c r="M10" s="79"/>
      <c r="O10" s="79"/>
      <c r="P10" s="79"/>
      <c r="Q10" s="79"/>
    </row>
    <row r="11" spans="1:17" ht="11.1" customHeight="1" x14ac:dyDescent="0.2">
      <c r="A11" s="995"/>
      <c r="B11" s="996"/>
      <c r="C11" s="93" t="s">
        <v>8</v>
      </c>
      <c r="D11" s="77">
        <v>10758</v>
      </c>
      <c r="E11" s="90">
        <v>13613.09369</v>
      </c>
      <c r="F11" s="78">
        <v>145561.60454999999</v>
      </c>
      <c r="G11" s="434">
        <f>E11/$E$14</f>
        <v>0.25445993925124699</v>
      </c>
      <c r="H11" s="141">
        <f t="shared" ref="H11:H13" si="0">(E11-I11)/I11</f>
        <v>0.32800337891369608</v>
      </c>
      <c r="I11" s="414">
        <v>10250.797479999999</v>
      </c>
      <c r="J11" s="112">
        <v>109323.78815800001</v>
      </c>
      <c r="K11" s="117">
        <f>I11/$I$14</f>
        <v>0.21601538381914817</v>
      </c>
      <c r="L11" s="88"/>
      <c r="M11" s="79"/>
      <c r="O11" s="79"/>
      <c r="P11" s="79"/>
      <c r="Q11" s="79"/>
    </row>
    <row r="12" spans="1:17" ht="11.1" customHeight="1" x14ac:dyDescent="0.2">
      <c r="A12" s="995"/>
      <c r="B12" s="996"/>
      <c r="C12" s="93" t="s">
        <v>9</v>
      </c>
      <c r="D12" s="77">
        <v>108683</v>
      </c>
      <c r="E12" s="90">
        <v>18448.826949999999</v>
      </c>
      <c r="F12" s="78">
        <v>197264.75506</v>
      </c>
      <c r="G12" s="434">
        <f>E12/$E$14</f>
        <v>0.34485088341104103</v>
      </c>
      <c r="H12" s="141">
        <f t="shared" si="0"/>
        <v>5.7286352688870036E-2</v>
      </c>
      <c r="I12" s="414">
        <v>17449.22452</v>
      </c>
      <c r="J12" s="112">
        <v>186091.389842</v>
      </c>
      <c r="K12" s="117">
        <f>I12/$I$14</f>
        <v>0.36770806753215574</v>
      </c>
      <c r="L12" s="88"/>
      <c r="M12" s="79"/>
      <c r="O12" s="79"/>
      <c r="P12" s="79"/>
      <c r="Q12" s="79"/>
    </row>
    <row r="13" spans="1:17" ht="11.1" customHeight="1" x14ac:dyDescent="0.2">
      <c r="A13" s="995"/>
      <c r="B13" s="996"/>
      <c r="C13" s="93" t="s">
        <v>302</v>
      </c>
      <c r="D13" s="77">
        <v>12</v>
      </c>
      <c r="E13" s="90">
        <v>185.036</v>
      </c>
      <c r="F13" s="78">
        <v>1978.95814</v>
      </c>
      <c r="G13" s="434">
        <f>E13/$E$14</f>
        <v>3.4587471732366913E-3</v>
      </c>
      <c r="H13" s="141">
        <f t="shared" si="0"/>
        <v>5.2728596786673347E-2</v>
      </c>
      <c r="I13" s="417">
        <v>175.768</v>
      </c>
      <c r="J13" s="118">
        <v>1873.9782099999998</v>
      </c>
      <c r="K13" s="117">
        <f>I13/$I$14</f>
        <v>3.7039646971080381E-3</v>
      </c>
      <c r="L13" s="88"/>
      <c r="M13" s="79"/>
      <c r="O13" s="79"/>
      <c r="P13" s="79"/>
      <c r="Q13" s="79"/>
    </row>
    <row r="14" spans="1:17" ht="11.1" customHeight="1" x14ac:dyDescent="0.2">
      <c r="A14" s="997"/>
      <c r="B14" s="998"/>
      <c r="C14" s="625" t="s">
        <v>2</v>
      </c>
      <c r="D14" s="626">
        <v>119876</v>
      </c>
      <c r="E14" s="627">
        <v>53497.98373</v>
      </c>
      <c r="F14" s="628">
        <v>572042.14033800003</v>
      </c>
      <c r="G14" s="629">
        <f>SUM(G9:G13)</f>
        <v>0.99999999999999989</v>
      </c>
      <c r="H14" s="630">
        <f>(E14-I14)/I14</f>
        <v>0.12736472567464041</v>
      </c>
      <c r="I14" s="631">
        <v>47454.016000000003</v>
      </c>
      <c r="J14" s="632">
        <v>506083.49303000001</v>
      </c>
      <c r="K14" s="640">
        <f>SUM(K9:K12)</f>
        <v>0.99629603530289201</v>
      </c>
      <c r="L14" s="99"/>
      <c r="M14" s="79"/>
    </row>
    <row r="15" spans="1:17" ht="11.1" customHeight="1" x14ac:dyDescent="0.2">
      <c r="A15" s="999" t="str">
        <f>T!J21</f>
        <v>Únor</v>
      </c>
      <c r="B15" s="1000"/>
      <c r="C15" s="93" t="s">
        <v>6</v>
      </c>
      <c r="D15" s="77">
        <v>95</v>
      </c>
      <c r="E15" s="90">
        <v>11732.156370000001</v>
      </c>
      <c r="F15" s="78">
        <v>125366.76340999999</v>
      </c>
      <c r="G15" s="434">
        <f>E15/$E$20</f>
        <v>0.28546045783490387</v>
      </c>
      <c r="H15" s="141">
        <f>(E15-I15)/I15</f>
        <v>-0.17689439138739357</v>
      </c>
      <c r="I15" s="414">
        <v>14253.525</v>
      </c>
      <c r="J15" s="112">
        <v>152088.32280999995</v>
      </c>
      <c r="K15" s="117">
        <f>I15/$I$20</f>
        <v>0.28486274390361627</v>
      </c>
      <c r="L15" s="88"/>
      <c r="M15" s="79"/>
      <c r="N15" s="79"/>
    </row>
    <row r="16" spans="1:17" ht="11.1" customHeight="1" x14ac:dyDescent="0.2">
      <c r="A16" s="999"/>
      <c r="B16" s="1000"/>
      <c r="C16" s="93" t="s">
        <v>7</v>
      </c>
      <c r="D16" s="77">
        <v>329</v>
      </c>
      <c r="E16" s="90">
        <v>4955.1593399999992</v>
      </c>
      <c r="F16" s="78">
        <v>52953.178940000013</v>
      </c>
      <c r="G16" s="434">
        <f>E16/$E$20</f>
        <v>0.12056624624082637</v>
      </c>
      <c r="H16" s="141">
        <f>(E16-I16)/I16</f>
        <v>-0.15468360338518292</v>
      </c>
      <c r="I16" s="414">
        <v>5861.8989999999994</v>
      </c>
      <c r="J16" s="112">
        <v>62549.85620999994</v>
      </c>
      <c r="K16" s="117">
        <f>I16/$I$20</f>
        <v>0.1171525383107592</v>
      </c>
      <c r="L16" s="89"/>
      <c r="M16" s="82"/>
      <c r="N16" s="79"/>
    </row>
    <row r="17" spans="1:21" ht="11.1" customHeight="1" x14ac:dyDescent="0.2">
      <c r="A17" s="999"/>
      <c r="B17" s="1000"/>
      <c r="C17" s="93" t="s">
        <v>8</v>
      </c>
      <c r="D17" s="77">
        <v>10755</v>
      </c>
      <c r="E17" s="90">
        <v>9096.3894799999998</v>
      </c>
      <c r="F17" s="78">
        <v>97203.345619999993</v>
      </c>
      <c r="G17" s="434">
        <f>E17/$E$20</f>
        <v>0.22132840917849128</v>
      </c>
      <c r="H17" s="141">
        <f t="shared" ref="H17:H20" si="1">(E17-I17)/I17</f>
        <v>-0.16692103549640716</v>
      </c>
      <c r="I17" s="414">
        <v>10919.000320000001</v>
      </c>
      <c r="J17" s="112">
        <v>116514.55537399999</v>
      </c>
      <c r="K17" s="117">
        <f>I17/$I$20</f>
        <v>0.21822085356707652</v>
      </c>
      <c r="L17" s="88"/>
      <c r="M17" s="79"/>
      <c r="N17" s="79"/>
      <c r="O17" s="79"/>
      <c r="P17" s="79"/>
    </row>
    <row r="18" spans="1:21" ht="11.1" customHeight="1" x14ac:dyDescent="0.2">
      <c r="A18" s="999"/>
      <c r="B18" s="1000"/>
      <c r="C18" s="93" t="s">
        <v>9</v>
      </c>
      <c r="D18" s="77">
        <v>108640</v>
      </c>
      <c r="E18" s="90">
        <v>15142.358410000001</v>
      </c>
      <c r="F18" s="78">
        <v>161797.22102</v>
      </c>
      <c r="G18" s="434">
        <f>E18/$E$20</f>
        <v>0.36843564201649032</v>
      </c>
      <c r="H18" s="141">
        <f t="shared" si="1"/>
        <v>-0.19670113804224237</v>
      </c>
      <c r="I18" s="414">
        <v>18850.217679999998</v>
      </c>
      <c r="J18" s="112">
        <v>201143.103466</v>
      </c>
      <c r="K18" s="117">
        <f>I18/$I$20</f>
        <v>0.37672959717019183</v>
      </c>
      <c r="L18" s="88"/>
      <c r="M18" s="79"/>
      <c r="N18" s="79"/>
      <c r="O18" s="79"/>
      <c r="P18" s="79"/>
    </row>
    <row r="19" spans="1:21" ht="11.1" customHeight="1" x14ac:dyDescent="0.2">
      <c r="A19" s="999"/>
      <c r="B19" s="1000"/>
      <c r="C19" s="93" t="s">
        <v>302</v>
      </c>
      <c r="D19" s="77">
        <v>12</v>
      </c>
      <c r="E19" s="90">
        <v>172.99600000000001</v>
      </c>
      <c r="F19" s="78">
        <v>1849.4365399999999</v>
      </c>
      <c r="G19" s="434">
        <f>E19/$E$20</f>
        <v>4.2092447292881611E-3</v>
      </c>
      <c r="H19" s="141">
        <f t="shared" si="1"/>
        <v>0.13945094319738641</v>
      </c>
      <c r="I19" s="417">
        <v>151.82400000000001</v>
      </c>
      <c r="J19" s="118">
        <v>1619.7464500000001</v>
      </c>
      <c r="K19" s="117">
        <f>I19/$I$20</f>
        <v>3.0342670483562936E-3</v>
      </c>
      <c r="L19" s="88"/>
      <c r="M19" s="79"/>
      <c r="N19" s="79"/>
      <c r="O19" s="79"/>
      <c r="P19" s="79"/>
    </row>
    <row r="20" spans="1:21" ht="11.1" customHeight="1" x14ac:dyDescent="0.2">
      <c r="A20" s="999"/>
      <c r="B20" s="1000"/>
      <c r="C20" s="625" t="s">
        <v>2</v>
      </c>
      <c r="D20" s="626">
        <v>119831</v>
      </c>
      <c r="E20" s="627">
        <v>41099.059600000001</v>
      </c>
      <c r="F20" s="628">
        <v>439169.94553000003</v>
      </c>
      <c r="G20" s="629">
        <f>SUM(G15:G19)</f>
        <v>1</v>
      </c>
      <c r="H20" s="630">
        <f t="shared" si="1"/>
        <v>-0.17861785842349445</v>
      </c>
      <c r="I20" s="631">
        <v>50036.465999999993</v>
      </c>
      <c r="J20" s="632">
        <v>533915.58430999983</v>
      </c>
      <c r="K20" s="640">
        <f>SUM(K15:K18)</f>
        <v>0.99696573295164381</v>
      </c>
      <c r="L20" s="99"/>
      <c r="M20" s="79"/>
      <c r="N20" s="79"/>
      <c r="O20" s="79"/>
      <c r="P20" s="79"/>
    </row>
    <row r="21" spans="1:21" ht="11.1" customHeight="1" x14ac:dyDescent="0.2">
      <c r="A21" s="999" t="str">
        <f>T!J22</f>
        <v>Březen</v>
      </c>
      <c r="B21" s="1000"/>
      <c r="C21" s="92" t="s">
        <v>6</v>
      </c>
      <c r="D21" s="104">
        <v>95</v>
      </c>
      <c r="E21" s="106">
        <v>11580.642180000001</v>
      </c>
      <c r="F21" s="105">
        <v>123530.92905999995</v>
      </c>
      <c r="G21" s="433">
        <f>E21/$E$26</f>
        <v>0.33121155617672754</v>
      </c>
      <c r="H21" s="395">
        <f>(E21-I21)/I21</f>
        <v>-0.16181354816351795</v>
      </c>
      <c r="I21" s="413">
        <v>13816.307999999999</v>
      </c>
      <c r="J21" s="113">
        <v>147382.80417790002</v>
      </c>
      <c r="K21" s="116">
        <f>I21/$I$26</f>
        <v>0.29127464263257496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99"/>
      <c r="B22" s="1000"/>
      <c r="C22" s="93" t="s">
        <v>7</v>
      </c>
      <c r="D22" s="77">
        <v>322</v>
      </c>
      <c r="E22" s="90">
        <v>4533.15733</v>
      </c>
      <c r="F22" s="78">
        <v>48342.784620000006</v>
      </c>
      <c r="G22" s="434">
        <f>E22/$E$26</f>
        <v>0.12965033115833988</v>
      </c>
      <c r="H22" s="141">
        <f t="shared" ref="H22:H26" si="2">(E22-I22)/I22</f>
        <v>-0.16253262000511362</v>
      </c>
      <c r="I22" s="414">
        <v>5412.9359999999997</v>
      </c>
      <c r="J22" s="112">
        <v>57740.567449999988</v>
      </c>
      <c r="K22" s="117">
        <f>I22/$I$26</f>
        <v>0.11411521797234107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99"/>
      <c r="B23" s="1000"/>
      <c r="C23" s="93" t="s">
        <v>8</v>
      </c>
      <c r="D23" s="77">
        <v>10748</v>
      </c>
      <c r="E23" s="90">
        <v>6961.7646700000005</v>
      </c>
      <c r="F23" s="78">
        <v>74306.325050000014</v>
      </c>
      <c r="G23" s="434">
        <f>E23/$E$26</f>
        <v>0.19910958945515594</v>
      </c>
      <c r="H23" s="141">
        <f t="shared" si="2"/>
        <v>-0.32543595780431178</v>
      </c>
      <c r="I23" s="414">
        <v>10320.391</v>
      </c>
      <c r="J23" s="112">
        <v>110089.14533000001</v>
      </c>
      <c r="K23" s="117">
        <f>I23/$I$26</f>
        <v>0.21757391340388785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99"/>
      <c r="B24" s="1000"/>
      <c r="C24" s="93" t="s">
        <v>9</v>
      </c>
      <c r="D24" s="77">
        <v>108597</v>
      </c>
      <c r="E24" s="90">
        <v>11711.98991</v>
      </c>
      <c r="F24" s="78">
        <v>125004.03707999999</v>
      </c>
      <c r="G24" s="434">
        <f>E24/$E$26</f>
        <v>0.33496816011780367</v>
      </c>
      <c r="H24" s="141">
        <f t="shared" si="2"/>
        <v>-0.33885750334720616</v>
      </c>
      <c r="I24" s="414">
        <v>17714.774000000001</v>
      </c>
      <c r="J24" s="112">
        <v>188966.83100000001</v>
      </c>
      <c r="K24" s="117">
        <f>I24/$I$26</f>
        <v>0.37346188765962884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94"/>
      <c r="B25" s="1059"/>
      <c r="C25" s="93" t="s">
        <v>302</v>
      </c>
      <c r="D25" s="77">
        <v>12</v>
      </c>
      <c r="E25" s="90">
        <v>176.93299999999999</v>
      </c>
      <c r="F25" s="78">
        <v>2010.9319399999999</v>
      </c>
      <c r="G25" s="434">
        <f>E25/$E$26</f>
        <v>5.0603630919729293E-3</v>
      </c>
      <c r="H25" s="141">
        <f t="shared" si="2"/>
        <v>4.3575451944911241E-2</v>
      </c>
      <c r="I25" s="417">
        <v>169.54500000000002</v>
      </c>
      <c r="J25" s="118">
        <v>1808.6337300000002</v>
      </c>
      <c r="K25" s="117">
        <f>I25/$I$26</f>
        <v>3.5743383315672995E-3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1001"/>
      <c r="B26" s="1002"/>
      <c r="C26" s="693" t="s">
        <v>2</v>
      </c>
      <c r="D26" s="694">
        <v>119774</v>
      </c>
      <c r="E26" s="695">
        <v>34964.487090000002</v>
      </c>
      <c r="F26" s="696">
        <v>373195.00774999993</v>
      </c>
      <c r="G26" s="697">
        <f>SUM(G21:G25)</f>
        <v>0.99999999999999989</v>
      </c>
      <c r="H26" s="698">
        <f t="shared" si="2"/>
        <v>-0.26288061311523803</v>
      </c>
      <c r="I26" s="699">
        <v>47433.953999999998</v>
      </c>
      <c r="J26" s="700">
        <v>505987.98168790003</v>
      </c>
      <c r="K26" s="701">
        <f>SUM(K21:K24)</f>
        <v>0.99642566166843272</v>
      </c>
      <c r="L26" s="107"/>
    </row>
    <row r="27" spans="1:21" ht="11.1" customHeight="1" thickTop="1" x14ac:dyDescent="0.2">
      <c r="A27" s="1057" t="str">
        <f>T!E17</f>
        <v>I. čtvrtletí</v>
      </c>
      <c r="B27" s="1058"/>
      <c r="C27" s="93" t="s">
        <v>6</v>
      </c>
      <c r="D27" s="77">
        <f>D21</f>
        <v>95</v>
      </c>
      <c r="E27" s="90">
        <f>E9+E15+E21</f>
        <v>37801.880060000003</v>
      </c>
      <c r="F27" s="78">
        <f>F9+F15+F21</f>
        <v>403826.94969799992</v>
      </c>
      <c r="G27" s="434">
        <f>E27/$E$32</f>
        <v>0.29176777966003897</v>
      </c>
      <c r="H27" s="141">
        <f>(E27-I27)/I27</f>
        <v>-0.10342936249930201</v>
      </c>
      <c r="I27" s="414">
        <f>I9+I15+I21</f>
        <v>42162.745999999999</v>
      </c>
      <c r="J27" s="112">
        <f>J9+J15+J21</f>
        <v>449766.36415789998</v>
      </c>
      <c r="K27" s="117">
        <f>I27/$I$32</f>
        <v>0.29092917084045095</v>
      </c>
      <c r="L27" s="87"/>
    </row>
    <row r="28" spans="1:21" ht="11.1" customHeight="1" x14ac:dyDescent="0.2">
      <c r="A28" s="999"/>
      <c r="B28" s="1000"/>
      <c r="C28" s="93" t="s">
        <v>7</v>
      </c>
      <c r="D28" s="77">
        <f>D22</f>
        <v>322</v>
      </c>
      <c r="E28" s="90">
        <f t="shared" ref="E28:F31" si="3">E10+E16+E22</f>
        <v>16250.262249999998</v>
      </c>
      <c r="F28" s="78">
        <f t="shared" si="3"/>
        <v>173603.52892000001</v>
      </c>
      <c r="G28" s="434">
        <f>E28/$E$32</f>
        <v>0.12542505632128204</v>
      </c>
      <c r="H28" s="141">
        <f t="shared" ref="H28:H31" si="4">(E28-I28)/I28</f>
        <v>-3.0422508798848499E-2</v>
      </c>
      <c r="I28" s="414">
        <f t="shared" ref="I28:J28" si="5">I10+I16+I22</f>
        <v>16760.148000000001</v>
      </c>
      <c r="J28" s="112">
        <f t="shared" si="5"/>
        <v>178789.52330999996</v>
      </c>
      <c r="K28" s="117">
        <f>I28/$I$32</f>
        <v>0.11564749508495588</v>
      </c>
      <c r="L28" s="87"/>
    </row>
    <row r="29" spans="1:21" ht="11.1" customHeight="1" x14ac:dyDescent="0.2">
      <c r="A29" s="999"/>
      <c r="B29" s="1000"/>
      <c r="C29" s="93" t="s">
        <v>8</v>
      </c>
      <c r="D29" s="77">
        <f>D23</f>
        <v>10748</v>
      </c>
      <c r="E29" s="90">
        <f t="shared" si="3"/>
        <v>29671.24784</v>
      </c>
      <c r="F29" s="78">
        <f t="shared" si="3"/>
        <v>317071.27521999995</v>
      </c>
      <c r="G29" s="434">
        <f>E29/$E$32</f>
        <v>0.22901279217538281</v>
      </c>
      <c r="H29" s="141">
        <f t="shared" si="4"/>
        <v>-5.776214844415286E-2</v>
      </c>
      <c r="I29" s="414">
        <f t="shared" ref="I29:J29" si="6">I11+I17+I23</f>
        <v>31490.1888</v>
      </c>
      <c r="J29" s="112">
        <f t="shared" si="6"/>
        <v>335927.488862</v>
      </c>
      <c r="K29" s="117">
        <f>I29/$I$32</f>
        <v>0.21728695083553751</v>
      </c>
      <c r="L29" s="87"/>
    </row>
    <row r="30" spans="1:21" ht="11.1" customHeight="1" x14ac:dyDescent="0.2">
      <c r="A30" s="999"/>
      <c r="B30" s="1000"/>
      <c r="C30" s="93" t="s">
        <v>9</v>
      </c>
      <c r="D30" s="77">
        <f>D24</f>
        <v>108597</v>
      </c>
      <c r="E30" s="90">
        <f t="shared" si="3"/>
        <v>45303.175270000007</v>
      </c>
      <c r="F30" s="78">
        <f t="shared" si="3"/>
        <v>484066.01315999997</v>
      </c>
      <c r="G30" s="434">
        <f>E30/$E$32</f>
        <v>0.34966532984860987</v>
      </c>
      <c r="H30" s="141">
        <f t="shared" si="4"/>
        <v>-0.16127311553953436</v>
      </c>
      <c r="I30" s="414">
        <f t="shared" ref="I30:J30" si="7">I12+I18+I24</f>
        <v>54014.216199999995</v>
      </c>
      <c r="J30" s="112">
        <f t="shared" si="7"/>
        <v>576201.32430800004</v>
      </c>
      <c r="K30" s="117">
        <f>I30/$I$32</f>
        <v>0.37270606455905064</v>
      </c>
      <c r="L30" s="87"/>
    </row>
    <row r="31" spans="1:21" ht="11.1" customHeight="1" x14ac:dyDescent="0.2">
      <c r="A31" s="999"/>
      <c r="B31" s="1000"/>
      <c r="C31" s="93" t="s">
        <v>302</v>
      </c>
      <c r="D31" s="77">
        <f>D25</f>
        <v>12</v>
      </c>
      <c r="E31" s="90">
        <f>E13+E19+E25</f>
        <v>534.96500000000003</v>
      </c>
      <c r="F31" s="78">
        <f t="shared" si="3"/>
        <v>5839.3266199999998</v>
      </c>
      <c r="G31" s="434">
        <f>E31/$E$32</f>
        <v>4.1290419946862491E-3</v>
      </c>
      <c r="H31" s="141">
        <f t="shared" si="4"/>
        <v>7.6091701080386348E-2</v>
      </c>
      <c r="I31" s="414">
        <f>I13+I19+I25</f>
        <v>497.137</v>
      </c>
      <c r="J31" s="112">
        <f t="shared" ref="J31" si="8">J13+J19+J25</f>
        <v>5302.3583900000003</v>
      </c>
      <c r="K31" s="117">
        <f>I31/$I$32</f>
        <v>3.4303186800050756E-3</v>
      </c>
      <c r="L31" s="87"/>
    </row>
    <row r="32" spans="1:21" ht="11.1" customHeight="1" x14ac:dyDescent="0.2">
      <c r="A32" s="999"/>
      <c r="B32" s="1000"/>
      <c r="C32" s="660" t="s">
        <v>2</v>
      </c>
      <c r="D32" s="655">
        <f>SUM(D27:D31)</f>
        <v>119774</v>
      </c>
      <c r="E32" s="661">
        <f>SUM(E27:E31)</f>
        <v>129561.53042000001</v>
      </c>
      <c r="F32" s="662">
        <f>SUM(F27:F31)</f>
        <v>1384407.0936179999</v>
      </c>
      <c r="G32" s="663">
        <f>SUM(G27:G31)</f>
        <v>0.99999999999999989</v>
      </c>
      <c r="H32" s="664">
        <f>(E32-I32)/I32</f>
        <v>-0.10600631614671234</v>
      </c>
      <c r="I32" s="674">
        <f>SUM(I27:I31)</f>
        <v>144924.43599999999</v>
      </c>
      <c r="J32" s="675">
        <f>SUM(J27:J31)</f>
        <v>1545987.0590279</v>
      </c>
      <c r="K32" s="676">
        <f>SUM(K27:K30)</f>
        <v>0.99656968131999502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17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60" t="s">
        <v>122</v>
      </c>
      <c r="B35" s="1060"/>
      <c r="C35" s="1060"/>
      <c r="D35" s="1061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1010">
        <f>T!G17</f>
        <v>2019</v>
      </c>
      <c r="F36" s="981"/>
      <c r="G36" s="981"/>
      <c r="H36" s="410"/>
      <c r="I36" s="1011">
        <f>E36-1</f>
        <v>2018</v>
      </c>
      <c r="J36" s="1012"/>
      <c r="K36" s="1013"/>
      <c r="L36" s="87"/>
    </row>
    <row r="37" spans="1:12" ht="24.95" customHeight="1" x14ac:dyDescent="0.25">
      <c r="A37" s="74"/>
      <c r="B37" s="75"/>
      <c r="C37" s="76"/>
      <c r="D37" s="76"/>
      <c r="E37" s="986" t="s">
        <v>39</v>
      </c>
      <c r="F37" s="987"/>
      <c r="G37" s="432"/>
      <c r="H37" s="987" t="s">
        <v>108</v>
      </c>
      <c r="I37" s="1053" t="s">
        <v>39</v>
      </c>
      <c r="J37" s="1054"/>
      <c r="K37" s="411"/>
      <c r="L37" s="87"/>
    </row>
    <row r="38" spans="1:12" ht="24.95" customHeight="1" x14ac:dyDescent="0.25">
      <c r="A38" s="74"/>
      <c r="B38" s="94"/>
      <c r="C38" s="94"/>
      <c r="D38" s="1015" t="s">
        <v>0</v>
      </c>
      <c r="E38" s="986"/>
      <c r="F38" s="987"/>
      <c r="G38" s="593" t="s">
        <v>107</v>
      </c>
      <c r="H38" s="987"/>
      <c r="I38" s="1053"/>
      <c r="J38" s="1054"/>
      <c r="K38" s="114" t="s">
        <v>107</v>
      </c>
      <c r="L38" s="87"/>
    </row>
    <row r="39" spans="1:12" ht="15" customHeight="1" x14ac:dyDescent="0.25">
      <c r="A39" s="1014" t="s">
        <v>140</v>
      </c>
      <c r="B39" s="1014"/>
      <c r="C39" s="126" t="s">
        <v>45</v>
      </c>
      <c r="D39" s="1016"/>
      <c r="E39" s="821" t="s">
        <v>336</v>
      </c>
      <c r="F39" s="816" t="s">
        <v>1</v>
      </c>
      <c r="G39" s="594" t="s">
        <v>66</v>
      </c>
      <c r="H39" s="1014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93" t="str">
        <f>T!J20</f>
        <v>Leden</v>
      </c>
      <c r="B40" s="994"/>
      <c r="C40" s="92" t="s">
        <v>6</v>
      </c>
      <c r="D40" s="77">
        <v>80</v>
      </c>
      <c r="E40" s="90">
        <v>19393.723000000002</v>
      </c>
      <c r="F40" s="78">
        <v>207346.72477</v>
      </c>
      <c r="G40" s="433">
        <f>E40/$E$45</f>
        <v>0.28536631411048724</v>
      </c>
      <c r="H40" s="141">
        <f>(E40-I40)/I40</f>
        <v>9.6798703458415056E-2</v>
      </c>
      <c r="I40" s="414">
        <v>17682.117000000002</v>
      </c>
      <c r="J40" s="112">
        <v>188592.25985000003</v>
      </c>
      <c r="K40" s="116">
        <f>I40/$I$45</f>
        <v>0.30140828432625932</v>
      </c>
      <c r="L40" s="87"/>
    </row>
    <row r="41" spans="1:12" ht="11.1" customHeight="1" x14ac:dyDescent="0.2">
      <c r="A41" s="995"/>
      <c r="B41" s="996"/>
      <c r="C41" s="93" t="s">
        <v>7</v>
      </c>
      <c r="D41" s="77">
        <v>333</v>
      </c>
      <c r="E41" s="90">
        <v>5943.2610000000004</v>
      </c>
      <c r="F41" s="78">
        <v>63542.237849999969</v>
      </c>
      <c r="G41" s="434">
        <f t="shared" ref="G41" si="9">E41/$E$45</f>
        <v>8.7451310167037472E-2</v>
      </c>
      <c r="H41" s="141">
        <f>(E41-I41)/I41</f>
        <v>0.2191139566110491</v>
      </c>
      <c r="I41" s="414">
        <v>4875.0659999999998</v>
      </c>
      <c r="J41" s="112">
        <v>51996.485869999997</v>
      </c>
      <c r="K41" s="117">
        <f t="shared" ref="K41:K44" si="10">I41/$I$45</f>
        <v>8.3100076706724618E-2</v>
      </c>
      <c r="L41" s="88"/>
    </row>
    <row r="42" spans="1:12" ht="11.1" customHeight="1" x14ac:dyDescent="0.2">
      <c r="A42" s="995"/>
      <c r="B42" s="996"/>
      <c r="C42" s="93" t="s">
        <v>8</v>
      </c>
      <c r="D42" s="77">
        <v>10736</v>
      </c>
      <c r="E42" s="90">
        <v>15969.712</v>
      </c>
      <c r="F42" s="78">
        <v>170738.38608</v>
      </c>
      <c r="G42" s="434">
        <f>E42/$E$45</f>
        <v>0.23498416734352742</v>
      </c>
      <c r="H42" s="141">
        <f t="shared" ref="H42:H44" si="11">(E42-I42)/I42</f>
        <v>0.35387714339487641</v>
      </c>
      <c r="I42" s="414">
        <v>11795.539999999999</v>
      </c>
      <c r="J42" s="112">
        <v>125807.82475</v>
      </c>
      <c r="K42" s="117">
        <f t="shared" si="10"/>
        <v>0.20106605301286967</v>
      </c>
      <c r="L42" s="88"/>
    </row>
    <row r="43" spans="1:12" ht="11.1" customHeight="1" x14ac:dyDescent="0.2">
      <c r="A43" s="995"/>
      <c r="B43" s="996"/>
      <c r="C43" s="93" t="s">
        <v>9</v>
      </c>
      <c r="D43" s="77">
        <v>146735</v>
      </c>
      <c r="E43" s="90">
        <v>26486.6</v>
      </c>
      <c r="F43" s="78">
        <v>283179.59999999998</v>
      </c>
      <c r="G43" s="434">
        <f>E43/$E$45</f>
        <v>0.3897334934256218</v>
      </c>
      <c r="H43" s="141">
        <f t="shared" si="11"/>
        <v>9.5660231404685186E-2</v>
      </c>
      <c r="I43" s="414">
        <v>24174.1</v>
      </c>
      <c r="J43" s="112">
        <v>257834.7</v>
      </c>
      <c r="K43" s="117">
        <f t="shared" si="10"/>
        <v>0.4120702292678769</v>
      </c>
      <c r="L43" s="88"/>
    </row>
    <row r="44" spans="1:12" ht="11.1" customHeight="1" x14ac:dyDescent="0.2">
      <c r="A44" s="995"/>
      <c r="B44" s="996"/>
      <c r="C44" s="93" t="s">
        <v>302</v>
      </c>
      <c r="D44" s="77">
        <v>10</v>
      </c>
      <c r="E44" s="90">
        <v>167.50399999999999</v>
      </c>
      <c r="F44" s="78">
        <v>1790.85481</v>
      </c>
      <c r="G44" s="434">
        <f>E44/$E$45</f>
        <v>2.4647149533260347E-3</v>
      </c>
      <c r="H44" s="141">
        <f t="shared" si="11"/>
        <v>0.21224226897385237</v>
      </c>
      <c r="I44" s="417">
        <v>138.17699999999999</v>
      </c>
      <c r="J44" s="118">
        <v>1473.7635600000001</v>
      </c>
      <c r="K44" s="117">
        <f t="shared" si="10"/>
        <v>2.3553566862694964E-3</v>
      </c>
      <c r="L44" s="88"/>
    </row>
    <row r="45" spans="1:12" ht="11.1" customHeight="1" x14ac:dyDescent="0.2">
      <c r="A45" s="997"/>
      <c r="B45" s="998"/>
      <c r="C45" s="625" t="s">
        <v>2</v>
      </c>
      <c r="D45" s="626">
        <v>157894</v>
      </c>
      <c r="E45" s="627">
        <v>67960.800000000003</v>
      </c>
      <c r="F45" s="628">
        <v>726597.80351</v>
      </c>
      <c r="G45" s="629">
        <f>SUM(G40:G44)</f>
        <v>1</v>
      </c>
      <c r="H45" s="630">
        <f>(E45-I45)/I45</f>
        <v>0.15845563794425982</v>
      </c>
      <c r="I45" s="631">
        <v>58665</v>
      </c>
      <c r="J45" s="632">
        <v>625705.0340300001</v>
      </c>
      <c r="K45" s="640">
        <f>SUM(K40:K43)</f>
        <v>0.99764464331373048</v>
      </c>
      <c r="L45" s="99"/>
    </row>
    <row r="46" spans="1:12" ht="11.1" customHeight="1" x14ac:dyDescent="0.2">
      <c r="A46" s="999" t="str">
        <f>T!J21</f>
        <v>Únor</v>
      </c>
      <c r="B46" s="1000"/>
      <c r="C46" s="93" t="s">
        <v>6</v>
      </c>
      <c r="D46" s="77">
        <v>72</v>
      </c>
      <c r="E46" s="90">
        <v>15909.805</v>
      </c>
      <c r="F46" s="78">
        <v>169973.91115000003</v>
      </c>
      <c r="G46" s="434">
        <f>E46/$E$51</f>
        <v>0.30153393767211428</v>
      </c>
      <c r="H46" s="141">
        <f>(E46-I46)/I46</f>
        <v>-0.139118574315269</v>
      </c>
      <c r="I46" s="414">
        <v>18480.832000000002</v>
      </c>
      <c r="J46" s="112">
        <v>197223.74015999999</v>
      </c>
      <c r="K46" s="117">
        <f>I46/$I$51</f>
        <v>0.29396105827579244</v>
      </c>
      <c r="L46" s="88"/>
    </row>
    <row r="47" spans="1:12" ht="11.1" customHeight="1" x14ac:dyDescent="0.2">
      <c r="A47" s="999"/>
      <c r="B47" s="1000"/>
      <c r="C47" s="93" t="s">
        <v>7</v>
      </c>
      <c r="D47" s="77">
        <v>334</v>
      </c>
      <c r="E47" s="90">
        <v>4310.6239999999998</v>
      </c>
      <c r="F47" s="78">
        <v>46052.682130000001</v>
      </c>
      <c r="G47" s="434">
        <f t="shared" ref="G47:G50" si="12">E47/$E$51</f>
        <v>8.1698011292025266E-2</v>
      </c>
      <c r="H47" s="141">
        <f>(E47-I47)/I47</f>
        <v>-0.17601247386225435</v>
      </c>
      <c r="I47" s="414">
        <v>5231.4190000000008</v>
      </c>
      <c r="J47" s="112">
        <v>55829.096139999929</v>
      </c>
      <c r="K47" s="117">
        <f t="shared" ref="K47:K50" si="13">I47/$I$51</f>
        <v>8.3212350262373891E-2</v>
      </c>
      <c r="L47" s="89"/>
    </row>
    <row r="48" spans="1:12" ht="11.1" customHeight="1" x14ac:dyDescent="0.2">
      <c r="A48" s="999"/>
      <c r="B48" s="1000"/>
      <c r="C48" s="93" t="s">
        <v>8</v>
      </c>
      <c r="D48" s="77">
        <v>10739</v>
      </c>
      <c r="E48" s="90">
        <v>10482.176000000001</v>
      </c>
      <c r="F48" s="78">
        <v>111987.37922</v>
      </c>
      <c r="G48" s="434">
        <f t="shared" si="12"/>
        <v>0.19866565332838038</v>
      </c>
      <c r="H48" s="141">
        <f t="shared" ref="H48:H50" si="14">(E48-I48)/I48</f>
        <v>-0.17112390295559499</v>
      </c>
      <c r="I48" s="414">
        <v>12646.252</v>
      </c>
      <c r="J48" s="112">
        <v>134958.31255</v>
      </c>
      <c r="K48" s="117">
        <f t="shared" si="13"/>
        <v>0.20115466777374288</v>
      </c>
      <c r="L48" s="88"/>
    </row>
    <row r="49" spans="1:12" ht="11.1" customHeight="1" x14ac:dyDescent="0.2">
      <c r="A49" s="999"/>
      <c r="B49" s="1000"/>
      <c r="C49" s="93" t="s">
        <v>9</v>
      </c>
      <c r="D49" s="77">
        <v>146675</v>
      </c>
      <c r="E49" s="90">
        <v>21906.9</v>
      </c>
      <c r="F49" s="78">
        <v>234045.3</v>
      </c>
      <c r="G49" s="434">
        <f t="shared" si="12"/>
        <v>0.41519514658974394</v>
      </c>
      <c r="H49" s="141">
        <f t="shared" si="14"/>
        <v>-0.16941608247109977</v>
      </c>
      <c r="I49" s="414">
        <v>26375.3</v>
      </c>
      <c r="J49" s="112">
        <v>281471.59999999998</v>
      </c>
      <c r="K49" s="117">
        <f t="shared" si="13"/>
        <v>0.41953257842187552</v>
      </c>
      <c r="L49" s="88"/>
    </row>
    <row r="50" spans="1:12" ht="11.1" customHeight="1" x14ac:dyDescent="0.2">
      <c r="A50" s="999"/>
      <c r="B50" s="1000"/>
      <c r="C50" s="93" t="s">
        <v>302</v>
      </c>
      <c r="D50" s="77">
        <v>10</v>
      </c>
      <c r="E50" s="90">
        <v>153.39500000000001</v>
      </c>
      <c r="F50" s="78">
        <v>1639.9285400000001</v>
      </c>
      <c r="G50" s="434">
        <f t="shared" si="12"/>
        <v>2.9072511177361368E-3</v>
      </c>
      <c r="H50" s="141">
        <f t="shared" si="14"/>
        <v>0.14050871023145492</v>
      </c>
      <c r="I50" s="417">
        <v>134.49700000000001</v>
      </c>
      <c r="J50" s="118">
        <v>1435.3243500000001</v>
      </c>
      <c r="K50" s="117">
        <f t="shared" si="13"/>
        <v>2.1393452662152469E-3</v>
      </c>
      <c r="L50" s="88"/>
    </row>
    <row r="51" spans="1:12" ht="11.1" customHeight="1" x14ac:dyDescent="0.2">
      <c r="A51" s="999"/>
      <c r="B51" s="1000"/>
      <c r="C51" s="625" t="s">
        <v>2</v>
      </c>
      <c r="D51" s="626">
        <v>157830</v>
      </c>
      <c r="E51" s="627">
        <v>52762.9</v>
      </c>
      <c r="F51" s="628">
        <v>563699.20103999996</v>
      </c>
      <c r="G51" s="629">
        <f>SUM(G46:G50)</f>
        <v>1</v>
      </c>
      <c r="H51" s="630">
        <f t="shared" ref="H51" si="15">(E51-I51)/I51</f>
        <v>-0.16073919606542567</v>
      </c>
      <c r="I51" s="631">
        <v>62868.3</v>
      </c>
      <c r="J51" s="632">
        <v>670918.07319999987</v>
      </c>
      <c r="K51" s="640">
        <f>SUM(K46:K49)</f>
        <v>0.99786065473378471</v>
      </c>
      <c r="L51" s="99"/>
    </row>
    <row r="52" spans="1:12" ht="11.1" customHeight="1" x14ac:dyDescent="0.2">
      <c r="A52" s="999" t="str">
        <f>T!J22</f>
        <v>Březen</v>
      </c>
      <c r="B52" s="1000"/>
      <c r="C52" s="92" t="s">
        <v>6</v>
      </c>
      <c r="D52" s="104">
        <v>72</v>
      </c>
      <c r="E52" s="106">
        <v>15212.005000000001</v>
      </c>
      <c r="F52" s="105">
        <v>162299.34315999996</v>
      </c>
      <c r="G52" s="433">
        <f>E52/$E$57</f>
        <v>0.34270457622651118</v>
      </c>
      <c r="H52" s="395">
        <f>(E52-I52)/I52</f>
        <v>-0.19077344786626679</v>
      </c>
      <c r="I52" s="413">
        <v>18798.203000000001</v>
      </c>
      <c r="J52" s="113">
        <v>200517.89797000002</v>
      </c>
      <c r="K52" s="116">
        <f>I52/$I$57</f>
        <v>0.31039395730684383</v>
      </c>
      <c r="L52" s="106"/>
    </row>
    <row r="53" spans="1:12" ht="11.1" customHeight="1" x14ac:dyDescent="0.2">
      <c r="A53" s="999"/>
      <c r="B53" s="1000"/>
      <c r="C53" s="93" t="s">
        <v>7</v>
      </c>
      <c r="D53" s="77">
        <v>328</v>
      </c>
      <c r="E53" s="90">
        <v>3682.2240000000002</v>
      </c>
      <c r="F53" s="78">
        <v>39219.534699999989</v>
      </c>
      <c r="G53" s="434">
        <f t="shared" ref="G53:G56" si="16">E53/$E$57</f>
        <v>8.2955206462993467E-2</v>
      </c>
      <c r="H53" s="141">
        <f t="shared" ref="H53:H56" si="17">(E53-I53)/I53</f>
        <v>-0.2405684212002579</v>
      </c>
      <c r="I53" s="414">
        <v>4848.6580000000004</v>
      </c>
      <c r="J53" s="112">
        <v>51719.645550000008</v>
      </c>
      <c r="K53" s="117">
        <f t="shared" ref="K53:K56" si="18">I53/$I$57</f>
        <v>8.0060532607690568E-2</v>
      </c>
      <c r="L53" s="90"/>
    </row>
    <row r="54" spans="1:12" ht="11.1" customHeight="1" x14ac:dyDescent="0.2">
      <c r="A54" s="999"/>
      <c r="B54" s="1000"/>
      <c r="C54" s="93" t="s">
        <v>8</v>
      </c>
      <c r="D54" s="77">
        <v>10731</v>
      </c>
      <c r="E54" s="90">
        <v>8175.0510000000004</v>
      </c>
      <c r="F54" s="78">
        <v>87248.787710000004</v>
      </c>
      <c r="G54" s="434">
        <f t="shared" si="16"/>
        <v>0.18417213171998803</v>
      </c>
      <c r="H54" s="141">
        <f t="shared" si="17"/>
        <v>-0.31068896777012517</v>
      </c>
      <c r="I54" s="414">
        <v>11859.742</v>
      </c>
      <c r="J54" s="112">
        <v>126505.81517</v>
      </c>
      <c r="K54" s="117">
        <f t="shared" si="18"/>
        <v>0.19582681663870649</v>
      </c>
      <c r="L54" s="90"/>
    </row>
    <row r="55" spans="1:12" ht="11.1" customHeight="1" x14ac:dyDescent="0.2">
      <c r="A55" s="999"/>
      <c r="B55" s="1000"/>
      <c r="C55" s="93" t="s">
        <v>9</v>
      </c>
      <c r="D55" s="77">
        <v>146610</v>
      </c>
      <c r="E55" s="90">
        <v>17163.7</v>
      </c>
      <c r="F55" s="78">
        <v>183180.5</v>
      </c>
      <c r="G55" s="434">
        <f t="shared" si="16"/>
        <v>0.3866734552729223</v>
      </c>
      <c r="H55" s="141">
        <f t="shared" si="17"/>
        <v>-0.31107659208952465</v>
      </c>
      <c r="I55" s="414">
        <v>24913.8</v>
      </c>
      <c r="J55" s="112">
        <v>265752.09999999998</v>
      </c>
      <c r="K55" s="117">
        <f t="shared" si="18"/>
        <v>0.41137405386840675</v>
      </c>
      <c r="L55" s="90"/>
    </row>
    <row r="56" spans="1:12" ht="11.1" customHeight="1" x14ac:dyDescent="0.2">
      <c r="A56" s="994"/>
      <c r="B56" s="1059"/>
      <c r="C56" s="93" t="s">
        <v>302</v>
      </c>
      <c r="D56" s="77">
        <v>10</v>
      </c>
      <c r="E56" s="90">
        <v>155.12</v>
      </c>
      <c r="F56" s="78">
        <v>1785.8946299999998</v>
      </c>
      <c r="G56" s="434">
        <f t="shared" si="16"/>
        <v>3.4946303175851187E-3</v>
      </c>
      <c r="H56" s="141">
        <f t="shared" si="17"/>
        <v>9.2417445438988069E-2</v>
      </c>
      <c r="I56" s="417">
        <v>141.99700000000001</v>
      </c>
      <c r="J56" s="118">
        <v>1514.65257</v>
      </c>
      <c r="K56" s="117">
        <f t="shared" si="18"/>
        <v>2.3446395783522449E-3</v>
      </c>
      <c r="L56" s="90"/>
    </row>
    <row r="57" spans="1:12" ht="11.1" customHeight="1" thickBot="1" x14ac:dyDescent="0.25">
      <c r="A57" s="1001"/>
      <c r="B57" s="1002"/>
      <c r="C57" s="693" t="s">
        <v>2</v>
      </c>
      <c r="D57" s="694">
        <v>157751</v>
      </c>
      <c r="E57" s="695">
        <v>44388.1</v>
      </c>
      <c r="F57" s="696">
        <v>473734.06019999995</v>
      </c>
      <c r="G57" s="697">
        <f>SUM(G52:G56)</f>
        <v>1</v>
      </c>
      <c r="H57" s="698">
        <f t="shared" ref="H57" si="19">(E57-I57)/I57</f>
        <v>-0.26706834603648483</v>
      </c>
      <c r="I57" s="699">
        <v>60562.400000000009</v>
      </c>
      <c r="J57" s="700">
        <v>646010.11126000003</v>
      </c>
      <c r="K57" s="701">
        <f>SUM(K52:K55)</f>
        <v>0.9976553604216476</v>
      </c>
      <c r="L57" s="107"/>
    </row>
    <row r="58" spans="1:12" ht="11.1" customHeight="1" thickTop="1" x14ac:dyDescent="0.2">
      <c r="A58" s="1057" t="str">
        <f>T!E17</f>
        <v>I. čtvrtletí</v>
      </c>
      <c r="B58" s="1058"/>
      <c r="C58" s="93" t="s">
        <v>6</v>
      </c>
      <c r="D58" s="77">
        <f>D52</f>
        <v>72</v>
      </c>
      <c r="E58" s="90">
        <f>E40+E46+E52</f>
        <v>50515.53300000001</v>
      </c>
      <c r="F58" s="78">
        <f>F40+F46+F52</f>
        <v>539619.97907999996</v>
      </c>
      <c r="G58" s="434">
        <f>E58/$E$63</f>
        <v>0.30594744288415487</v>
      </c>
      <c r="H58" s="141">
        <f>(E58-I58)/I58</f>
        <v>-8.0886568753143998E-2</v>
      </c>
      <c r="I58" s="414">
        <f>I40+I46+I52</f>
        <v>54961.152000000009</v>
      </c>
      <c r="J58" s="112">
        <f>J40+J46+J52</f>
        <v>586333.89798000001</v>
      </c>
      <c r="K58" s="117">
        <f>I58/$I$63</f>
        <v>0.30182564442762794</v>
      </c>
      <c r="L58" s="87"/>
    </row>
    <row r="59" spans="1:12" ht="11.1" customHeight="1" x14ac:dyDescent="0.2">
      <c r="A59" s="999"/>
      <c r="B59" s="1000"/>
      <c r="C59" s="93" t="s">
        <v>7</v>
      </c>
      <c r="D59" s="77">
        <f>D53</f>
        <v>328</v>
      </c>
      <c r="E59" s="90">
        <f t="shared" ref="E59:F60" si="20">E41+E47+E53</f>
        <v>13936.109</v>
      </c>
      <c r="F59" s="78">
        <f t="shared" si="20"/>
        <v>148814.45467999997</v>
      </c>
      <c r="G59" s="434">
        <f t="shared" ref="G59:G62" si="21">E59/$E$63</f>
        <v>8.4404076510582515E-2</v>
      </c>
      <c r="H59" s="141">
        <f t="shared" ref="H59:H62" si="22">(E59-I59)/I59</f>
        <v>-6.8139368510217499E-2</v>
      </c>
      <c r="I59" s="414">
        <f t="shared" ref="I59:J59" si="23">I41+I47+I53</f>
        <v>14955.143</v>
      </c>
      <c r="J59" s="112">
        <f t="shared" si="23"/>
        <v>159545.22755999994</v>
      </c>
      <c r="K59" s="117">
        <f t="shared" ref="K59:K62" si="24">I59/$I$63</f>
        <v>8.21279305332306E-2</v>
      </c>
      <c r="L59" s="87"/>
    </row>
    <row r="60" spans="1:12" ht="11.1" customHeight="1" x14ac:dyDescent="0.2">
      <c r="A60" s="999"/>
      <c r="B60" s="1000"/>
      <c r="C60" s="93" t="s">
        <v>8</v>
      </c>
      <c r="D60" s="77">
        <f>D54</f>
        <v>10731</v>
      </c>
      <c r="E60" s="90">
        <f>E42+E48+E54</f>
        <v>34626.938999999998</v>
      </c>
      <c r="F60" s="78">
        <f t="shared" si="20"/>
        <v>369974.55300999997</v>
      </c>
      <c r="G60" s="434">
        <f t="shared" si="21"/>
        <v>0.20971813643846166</v>
      </c>
      <c r="H60" s="141">
        <f t="shared" si="22"/>
        <v>-4.6130144252306285E-2</v>
      </c>
      <c r="I60" s="414">
        <f>I42+I48+I54</f>
        <v>36301.534</v>
      </c>
      <c r="J60" s="112">
        <f t="shared" ref="J60" si="25">J42+J48+J54</f>
        <v>387271.95247000002</v>
      </c>
      <c r="K60" s="117">
        <f t="shared" si="24"/>
        <v>0.19935415278889065</v>
      </c>
      <c r="L60" s="87"/>
    </row>
    <row r="61" spans="1:12" ht="11.1" customHeight="1" x14ac:dyDescent="0.2">
      <c r="A61" s="999"/>
      <c r="B61" s="1000"/>
      <c r="C61" s="93" t="s">
        <v>9</v>
      </c>
      <c r="D61" s="77">
        <f>D55</f>
        <v>146610</v>
      </c>
      <c r="E61" s="90">
        <f t="shared" ref="E61:F62" si="26">E43+E49+E55</f>
        <v>65557.2</v>
      </c>
      <c r="F61" s="78">
        <f t="shared" si="26"/>
        <v>700405.39999999991</v>
      </c>
      <c r="G61" s="434">
        <f t="shared" si="21"/>
        <v>0.39704733398824305</v>
      </c>
      <c r="H61" s="141">
        <f t="shared" si="22"/>
        <v>-0.13126928092103171</v>
      </c>
      <c r="I61" s="414">
        <f t="shared" ref="I61:J61" si="27">I43+I49+I55</f>
        <v>75463.199999999997</v>
      </c>
      <c r="J61" s="112">
        <f t="shared" si="27"/>
        <v>805058.4</v>
      </c>
      <c r="K61" s="117">
        <f t="shared" si="24"/>
        <v>0.41441505757686753</v>
      </c>
      <c r="L61" s="87"/>
    </row>
    <row r="62" spans="1:12" ht="11.1" customHeight="1" x14ac:dyDescent="0.2">
      <c r="A62" s="999"/>
      <c r="B62" s="1000"/>
      <c r="C62" s="93" t="s">
        <v>302</v>
      </c>
      <c r="D62" s="77">
        <f>D56</f>
        <v>10</v>
      </c>
      <c r="E62" s="90">
        <f>E44+E50+E56</f>
        <v>476.01900000000001</v>
      </c>
      <c r="F62" s="78">
        <f t="shared" si="26"/>
        <v>5216.6779800000004</v>
      </c>
      <c r="G62" s="434">
        <f t="shared" si="21"/>
        <v>2.883010178557801E-3</v>
      </c>
      <c r="H62" s="141">
        <f t="shared" si="22"/>
        <v>0.14794379158417159</v>
      </c>
      <c r="I62" s="414">
        <f>I44+I50+I56</f>
        <v>414.67099999999999</v>
      </c>
      <c r="J62" s="112">
        <f t="shared" ref="J62" si="28">J44+J50+J56</f>
        <v>4423.7404800000004</v>
      </c>
      <c r="K62" s="117">
        <f t="shared" si="24"/>
        <v>2.2772146733832811E-3</v>
      </c>
      <c r="L62" s="87"/>
    </row>
    <row r="63" spans="1:12" ht="11.1" customHeight="1" x14ac:dyDescent="0.2">
      <c r="A63" s="999"/>
      <c r="B63" s="1000"/>
      <c r="C63" s="660" t="s">
        <v>2</v>
      </c>
      <c r="D63" s="655">
        <f>SUM(D58:D62)</f>
        <v>157751</v>
      </c>
      <c r="E63" s="661">
        <f>SUM(E58:E62)</f>
        <v>165111.80000000002</v>
      </c>
      <c r="F63" s="662">
        <f>SUM(F58:F62)</f>
        <v>1764031.0647499997</v>
      </c>
      <c r="G63" s="663">
        <f>SUM(G58:G62)</f>
        <v>0.99999999999999989</v>
      </c>
      <c r="H63" s="664">
        <f>(E63-I63)/I63</f>
        <v>-9.3269088726422381E-2</v>
      </c>
      <c r="I63" s="674">
        <f>SUM(I58:I62)</f>
        <v>182095.7</v>
      </c>
      <c r="J63" s="675">
        <f>SUM(J58:J62)</f>
        <v>1942633.2184899997</v>
      </c>
      <c r="K63" s="676">
        <f>SUM(K58:K61)</f>
        <v>0.99772278532661662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102"/>
      <c r="J64" s="86"/>
      <c r="K64" s="103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  <mergeCell ref="A9:B14"/>
    <mergeCell ref="A15:B20"/>
    <mergeCell ref="A21:B26"/>
    <mergeCell ref="A27:B32"/>
    <mergeCell ref="A35:D35"/>
    <mergeCell ref="K1:L1"/>
    <mergeCell ref="A4:D4"/>
    <mergeCell ref="E5:G5"/>
    <mergeCell ref="I5:K5"/>
    <mergeCell ref="A2:L2"/>
    <mergeCell ref="A3:C3"/>
    <mergeCell ref="H6:H8"/>
    <mergeCell ref="D7:D8"/>
    <mergeCell ref="E7:F7"/>
    <mergeCell ref="I7:J7"/>
    <mergeCell ref="A8:B8"/>
    <mergeCell ref="E6:F6"/>
    <mergeCell ref="I6:J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Normal="100" zoomScaleSheetLayoutView="100" workbookViewId="0">
      <selection activeCell="O21" sqref="O2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1007" t="s">
        <v>241</v>
      </c>
      <c r="L1" s="1007"/>
      <c r="M1" s="1007"/>
    </row>
    <row r="2" spans="1:13" s="692" customFormat="1" ht="30" customHeight="1" x14ac:dyDescent="0.25">
      <c r="A2" s="909" t="s">
        <v>150</v>
      </c>
      <c r="B2" s="909"/>
      <c r="C2" s="909"/>
      <c r="D2" s="909"/>
      <c r="E2" s="909"/>
      <c r="F2" s="909"/>
      <c r="G2" s="909"/>
      <c r="H2" s="909"/>
      <c r="I2" s="909"/>
      <c r="J2" s="909"/>
      <c r="K2" s="909"/>
      <c r="L2" s="909"/>
      <c r="M2" s="909"/>
    </row>
    <row r="3" spans="1:13" ht="17.100000000000001" customHeight="1" x14ac:dyDescent="0.2">
      <c r="A3" s="1027" t="str">
        <f>T!J20&amp;" "&amp;T!G17</f>
        <v>Leden 2019</v>
      </c>
      <c r="B3" s="1027"/>
      <c r="C3" s="1027"/>
      <c r="D3" s="286"/>
      <c r="E3" s="95"/>
      <c r="F3" s="70"/>
      <c r="G3" s="70"/>
      <c r="H3" s="70"/>
      <c r="I3" s="70"/>
      <c r="J3" s="71"/>
      <c r="K3" s="71"/>
      <c r="L3" s="71"/>
    </row>
    <row r="4" spans="1:13" ht="15" customHeight="1" x14ac:dyDescent="0.25">
      <c r="B4" s="1008"/>
      <c r="C4" s="1009"/>
      <c r="D4" s="703"/>
      <c r="E4" s="704"/>
      <c r="F4" s="71"/>
      <c r="G4" s="705"/>
      <c r="H4" s="706"/>
      <c r="I4" s="707"/>
      <c r="J4" s="704"/>
      <c r="K4" s="704"/>
      <c r="L4" s="708"/>
      <c r="M4" s="71"/>
    </row>
    <row r="5" spans="1:13" ht="24.95" customHeight="1" x14ac:dyDescent="0.2">
      <c r="D5" s="1026" t="s">
        <v>39</v>
      </c>
      <c r="E5" s="1024"/>
      <c r="F5" s="1024"/>
      <c r="G5" s="1025"/>
      <c r="H5" s="1026" t="s">
        <v>143</v>
      </c>
      <c r="I5" s="1024"/>
      <c r="J5" s="1024"/>
      <c r="K5" s="1024"/>
      <c r="L5" s="1025"/>
      <c r="M5" s="71"/>
    </row>
    <row r="6" spans="1:13" ht="24.95" customHeight="1" x14ac:dyDescent="0.25">
      <c r="B6" s="76"/>
      <c r="C6" s="76"/>
      <c r="D6" s="649"/>
      <c r="E6" s="651"/>
      <c r="F6" s="650"/>
      <c r="G6" s="651"/>
      <c r="H6" s="1026"/>
      <c r="I6" s="1024"/>
      <c r="J6" s="1024"/>
      <c r="K6" s="1024"/>
      <c r="L6" s="1025"/>
      <c r="M6" s="87"/>
    </row>
    <row r="7" spans="1:13" ht="14.1" customHeight="1" x14ac:dyDescent="0.25">
      <c r="B7" s="94"/>
      <c r="C7" s="1015" t="s">
        <v>144</v>
      </c>
      <c r="D7" s="152"/>
      <c r="E7" s="648"/>
      <c r="F7" s="132" t="s">
        <v>146</v>
      </c>
      <c r="G7" s="393" t="s">
        <v>206</v>
      </c>
      <c r="H7" s="146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5" customHeight="1" x14ac:dyDescent="0.25">
      <c r="A8" s="158"/>
      <c r="B8" s="126" t="s">
        <v>145</v>
      </c>
      <c r="C8" s="1016"/>
      <c r="D8" s="823" t="s">
        <v>336</v>
      </c>
      <c r="E8" s="822" t="s">
        <v>1</v>
      </c>
      <c r="F8" s="126" t="s">
        <v>66</v>
      </c>
      <c r="G8" s="394" t="s">
        <v>66</v>
      </c>
      <c r="H8" s="149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13</v>
      </c>
      <c r="C9" s="104">
        <f>'19'!D14</f>
        <v>104600</v>
      </c>
      <c r="D9" s="105">
        <f>'19'!E14</f>
        <v>42864.449260000001</v>
      </c>
      <c r="E9" s="104">
        <f>'19'!F14</f>
        <v>458782.95663999999</v>
      </c>
      <c r="F9" s="395">
        <f t="shared" ref="F9:F22" si="0">E9/$E$23</f>
        <v>3.4039870035256249E-2</v>
      </c>
      <c r="G9" s="395">
        <f>'19'!H14</f>
        <v>0.17444421648453712</v>
      </c>
      <c r="H9" s="159">
        <v>-1.3161290322580645</v>
      </c>
      <c r="I9" s="160">
        <v>4</v>
      </c>
      <c r="J9" s="160">
        <v>-6.8</v>
      </c>
      <c r="K9" s="160">
        <v>-1.899999999999999</v>
      </c>
      <c r="L9" s="161">
        <v>0.58387096774193448</v>
      </c>
      <c r="M9" s="71"/>
    </row>
    <row r="10" spans="1:13" ht="14.1" customHeight="1" x14ac:dyDescent="0.2">
      <c r="A10" s="158"/>
      <c r="B10" s="138" t="s">
        <v>14</v>
      </c>
      <c r="C10" s="139">
        <f>'19'!D45</f>
        <v>387010</v>
      </c>
      <c r="D10" s="140">
        <f>'19'!E45</f>
        <v>179343.1</v>
      </c>
      <c r="E10" s="139">
        <f>'19'!F45</f>
        <v>1917431.0032199998</v>
      </c>
      <c r="F10" s="141">
        <f t="shared" si="0"/>
        <v>0.14226575160767246</v>
      </c>
      <c r="G10" s="396">
        <f>'19'!H45</f>
        <v>0.13800715763290483</v>
      </c>
      <c r="H10" s="162">
        <v>-0.80322580645161301</v>
      </c>
      <c r="I10" s="163">
        <v>5.4</v>
      </c>
      <c r="J10" s="163">
        <v>-7</v>
      </c>
      <c r="K10" s="163">
        <v>-1.7000000000000008</v>
      </c>
      <c r="L10" s="164">
        <v>0.89677419354838783</v>
      </c>
      <c r="M10" s="131"/>
    </row>
    <row r="11" spans="1:13" ht="14.1" customHeight="1" x14ac:dyDescent="0.2">
      <c r="A11" s="100"/>
      <c r="B11" s="84" t="s">
        <v>15</v>
      </c>
      <c r="C11" s="77">
        <f>'20'!D14</f>
        <v>85021</v>
      </c>
      <c r="D11" s="78">
        <f>'20'!E14</f>
        <v>31997.799999999996</v>
      </c>
      <c r="E11" s="77">
        <f>'20'!F14</f>
        <v>342100.69448000001</v>
      </c>
      <c r="F11" s="395">
        <f t="shared" si="0"/>
        <v>2.538251042356791E-2</v>
      </c>
      <c r="G11" s="141">
        <f>'20'!H14</f>
        <v>0.14833981711431038</v>
      </c>
      <c r="H11" s="165">
        <v>-1.8645161290322581</v>
      </c>
      <c r="I11" s="166">
        <v>3.1</v>
      </c>
      <c r="J11" s="166">
        <v>-8.9</v>
      </c>
      <c r="K11" s="166">
        <v>-2</v>
      </c>
      <c r="L11" s="167">
        <v>0.13548387096774195</v>
      </c>
      <c r="M11" s="71"/>
    </row>
    <row r="12" spans="1:13" ht="14.1" customHeight="1" x14ac:dyDescent="0.2">
      <c r="A12" s="158"/>
      <c r="B12" s="138" t="s">
        <v>301</v>
      </c>
      <c r="C12" s="139">
        <f>'20'!D45</f>
        <v>118407</v>
      </c>
      <c r="D12" s="140">
        <f>'20'!E45</f>
        <v>55593.799999999996</v>
      </c>
      <c r="E12" s="139">
        <f>'20'!F45</f>
        <v>594377.29688000004</v>
      </c>
      <c r="F12" s="141">
        <f t="shared" si="0"/>
        <v>4.4100430595503302E-2</v>
      </c>
      <c r="G12" s="396">
        <f>'20'!H45</f>
        <v>0.13469471063078517</v>
      </c>
      <c r="H12" s="162">
        <v>-2.032258064516129</v>
      </c>
      <c r="I12" s="163">
        <v>3.7</v>
      </c>
      <c r="J12" s="163">
        <v>-8.6999999999999993</v>
      </c>
      <c r="K12" s="163">
        <v>-2.2999999999999985</v>
      </c>
      <c r="L12" s="164">
        <v>0.26774193548386949</v>
      </c>
      <c r="M12" s="131"/>
    </row>
    <row r="13" spans="1:13" ht="14.1" customHeight="1" x14ac:dyDescent="0.2">
      <c r="A13" s="100"/>
      <c r="B13" s="84" t="s">
        <v>16</v>
      </c>
      <c r="C13" s="77">
        <f>'21'!D14</f>
        <v>93478</v>
      </c>
      <c r="D13" s="78">
        <f>'21'!E14</f>
        <v>54263.6</v>
      </c>
      <c r="E13" s="77">
        <f>'21'!F14</f>
        <v>580154.62922999985</v>
      </c>
      <c r="F13" s="395">
        <f t="shared" si="0"/>
        <v>4.3045165243219205E-2</v>
      </c>
      <c r="G13" s="141">
        <f>'21'!H14</f>
        <v>0.17007682836633545</v>
      </c>
      <c r="H13" s="165">
        <v>-1.5129032258064516</v>
      </c>
      <c r="I13" s="166">
        <v>3.7</v>
      </c>
      <c r="J13" s="166">
        <v>-8.9</v>
      </c>
      <c r="K13" s="166">
        <v>-1.7000000000000008</v>
      </c>
      <c r="L13" s="167">
        <v>0.1870967741935492</v>
      </c>
      <c r="M13" s="71"/>
    </row>
    <row r="14" spans="1:13" ht="14.1" customHeight="1" x14ac:dyDescent="0.2">
      <c r="A14" s="158"/>
      <c r="B14" s="138" t="s">
        <v>17</v>
      </c>
      <c r="C14" s="139">
        <f>'21'!D45</f>
        <v>382119</v>
      </c>
      <c r="D14" s="140">
        <f>'21'!E45</f>
        <v>127786.493</v>
      </c>
      <c r="E14" s="139">
        <f>'21'!F45</f>
        <v>1365965.5605000001</v>
      </c>
      <c r="F14" s="141">
        <f t="shared" si="0"/>
        <v>0.10134920985859917</v>
      </c>
      <c r="G14" s="396">
        <f>'21'!H45</f>
        <v>0.13972049191005018</v>
      </c>
      <c r="H14" s="162">
        <v>-2.0290322580645164</v>
      </c>
      <c r="I14" s="163">
        <v>4.7</v>
      </c>
      <c r="J14" s="163">
        <v>-7.9</v>
      </c>
      <c r="K14" s="163">
        <v>-1.899999999999999</v>
      </c>
      <c r="L14" s="164">
        <v>-0.12903225806451735</v>
      </c>
      <c r="M14" s="131"/>
    </row>
    <row r="15" spans="1:13" ht="14.1" customHeight="1" x14ac:dyDescent="0.2">
      <c r="A15" s="100"/>
      <c r="B15" s="84" t="s">
        <v>18</v>
      </c>
      <c r="C15" s="77">
        <f>'22'!D14</f>
        <v>188365</v>
      </c>
      <c r="D15" s="78">
        <f>'22'!E14</f>
        <v>72724.5</v>
      </c>
      <c r="E15" s="77">
        <f>'22'!F14</f>
        <v>777526.54608</v>
      </c>
      <c r="F15" s="395">
        <f t="shared" si="0"/>
        <v>5.7689376195142868E-2</v>
      </c>
      <c r="G15" s="141">
        <f>'22'!H14</f>
        <v>0.15029277505195943</v>
      </c>
      <c r="H15" s="165">
        <v>-2.351612903225806</v>
      </c>
      <c r="I15" s="166">
        <v>3.5</v>
      </c>
      <c r="J15" s="166">
        <v>-9</v>
      </c>
      <c r="K15" s="166">
        <v>-2.5</v>
      </c>
      <c r="L15" s="167">
        <v>0.14838709677419404</v>
      </c>
      <c r="M15" s="71"/>
    </row>
    <row r="16" spans="1:13" ht="14.1" customHeight="1" x14ac:dyDescent="0.2">
      <c r="A16" s="158"/>
      <c r="B16" s="138" t="s">
        <v>19</v>
      </c>
      <c r="C16" s="139">
        <f>'22'!D45</f>
        <v>137090</v>
      </c>
      <c r="D16" s="140">
        <f>'22'!E45</f>
        <v>58771.9</v>
      </c>
      <c r="E16" s="139">
        <f>'22'!F45</f>
        <v>628354.26219000004</v>
      </c>
      <c r="F16" s="141">
        <f t="shared" si="0"/>
        <v>4.6621386238265672E-2</v>
      </c>
      <c r="G16" s="396">
        <f>'22'!H45</f>
        <v>0.14389397961805256</v>
      </c>
      <c r="H16" s="162">
        <v>-2.0774193548387094</v>
      </c>
      <c r="I16" s="163">
        <v>4</v>
      </c>
      <c r="J16" s="163">
        <v>-8.6999999999999993</v>
      </c>
      <c r="K16" s="163">
        <v>-1.6000000000000008</v>
      </c>
      <c r="L16" s="164">
        <v>-0.47741935483870868</v>
      </c>
      <c r="M16" s="131"/>
    </row>
    <row r="17" spans="1:18" ht="14.1" customHeight="1" x14ac:dyDescent="0.2">
      <c r="A17" s="100"/>
      <c r="B17" s="84" t="s">
        <v>20</v>
      </c>
      <c r="C17" s="77">
        <f>'23'!D14</f>
        <v>160179</v>
      </c>
      <c r="D17" s="78">
        <f>'23'!E14</f>
        <v>57163.299999999996</v>
      </c>
      <c r="E17" s="77">
        <f>'23'!F14</f>
        <v>611156.55500999989</v>
      </c>
      <c r="F17" s="395">
        <f t="shared" si="0"/>
        <v>4.5345384789565478E-2</v>
      </c>
      <c r="G17" s="141">
        <f>'23'!H14</f>
        <v>0.16370768926971174</v>
      </c>
      <c r="H17" s="165">
        <v>-0.64516129032258052</v>
      </c>
      <c r="I17" s="166">
        <v>4.3</v>
      </c>
      <c r="J17" s="166">
        <v>-6.9</v>
      </c>
      <c r="K17" s="166">
        <v>-1.6000000000000008</v>
      </c>
      <c r="L17" s="167">
        <v>0.95483870967742024</v>
      </c>
      <c r="M17" s="71"/>
    </row>
    <row r="18" spans="1:18" ht="14.1" customHeight="1" x14ac:dyDescent="0.2">
      <c r="A18" s="158"/>
      <c r="B18" s="138" t="s">
        <v>3</v>
      </c>
      <c r="C18" s="139">
        <f>'23'!D45</f>
        <v>422819</v>
      </c>
      <c r="D18" s="140">
        <f>'23'!E45</f>
        <v>151388.29556165979</v>
      </c>
      <c r="E18" s="139">
        <f>'23'!F45</f>
        <v>1617932.4366599999</v>
      </c>
      <c r="F18" s="141">
        <f t="shared" si="0"/>
        <v>0.12004414957582601</v>
      </c>
      <c r="G18" s="396">
        <f>'23'!H45</f>
        <v>0.1954605438126118</v>
      </c>
      <c r="H18" s="162">
        <v>0.64193548387096744</v>
      </c>
      <c r="I18" s="163">
        <v>6.1</v>
      </c>
      <c r="J18" s="163">
        <v>-5.0999999999999996</v>
      </c>
      <c r="K18" s="163">
        <v>-0.60000000000000009</v>
      </c>
      <c r="L18" s="164">
        <v>1.2419354838709675</v>
      </c>
      <c r="M18" s="131"/>
    </row>
    <row r="19" spans="1:18" ht="14.1" customHeight="1" x14ac:dyDescent="0.2">
      <c r="A19" s="100"/>
      <c r="B19" s="84" t="s">
        <v>21</v>
      </c>
      <c r="C19" s="85">
        <f>'24'!D14</f>
        <v>258920</v>
      </c>
      <c r="D19" s="86">
        <f>'24'!E14</f>
        <v>148191.66400000002</v>
      </c>
      <c r="E19" s="85">
        <f>'24'!F14</f>
        <v>1584318.4808799999</v>
      </c>
      <c r="F19" s="395">
        <f t="shared" si="0"/>
        <v>0.11755012779589338</v>
      </c>
      <c r="G19" s="98">
        <f>'24'!H14</f>
        <v>9.0690520345389256E-2</v>
      </c>
      <c r="H19" s="168">
        <v>-0.41935483870967738</v>
      </c>
      <c r="I19" s="169">
        <v>5.2</v>
      </c>
      <c r="J19" s="166">
        <v>-6.6</v>
      </c>
      <c r="K19" s="166">
        <v>-1</v>
      </c>
      <c r="L19" s="167">
        <v>0.58064516129032262</v>
      </c>
      <c r="M19" s="142"/>
      <c r="N19" s="79"/>
      <c r="P19" s="79"/>
      <c r="Q19" s="79"/>
      <c r="R19" s="79"/>
    </row>
    <row r="20" spans="1:18" ht="14.1" customHeight="1" x14ac:dyDescent="0.2">
      <c r="A20" s="158"/>
      <c r="B20" s="138" t="s">
        <v>22</v>
      </c>
      <c r="C20" s="133">
        <f>'24'!D45</f>
        <v>224082</v>
      </c>
      <c r="D20" s="134">
        <f>'24'!E45</f>
        <v>159160.533</v>
      </c>
      <c r="E20" s="133">
        <f>'24'!F45</f>
        <v>1701071.27599</v>
      </c>
      <c r="F20" s="141">
        <f t="shared" si="0"/>
        <v>0.12621272067184416</v>
      </c>
      <c r="G20" s="399">
        <f>'24'!H45</f>
        <v>0.53918020573691428</v>
      </c>
      <c r="H20" s="170">
        <v>-0.27419354838709675</v>
      </c>
      <c r="I20" s="171">
        <v>5.5</v>
      </c>
      <c r="J20" s="163">
        <v>-7.1</v>
      </c>
      <c r="K20" s="163">
        <v>-0.80000000000000038</v>
      </c>
      <c r="L20" s="164">
        <v>0.52580645161290362</v>
      </c>
      <c r="M20" s="143"/>
      <c r="N20" s="79"/>
      <c r="P20" s="79"/>
      <c r="Q20" s="79"/>
      <c r="R20" s="79"/>
    </row>
    <row r="21" spans="1:18" ht="14.1" customHeight="1" x14ac:dyDescent="0.2">
      <c r="A21" s="100"/>
      <c r="B21" s="84" t="s">
        <v>23</v>
      </c>
      <c r="C21" s="85">
        <f>'25'!D14</f>
        <v>119876</v>
      </c>
      <c r="D21" s="86">
        <f>'25'!E14</f>
        <v>53497.98373</v>
      </c>
      <c r="E21" s="85">
        <f>'25'!F14</f>
        <v>572042.14033800003</v>
      </c>
      <c r="F21" s="395">
        <f t="shared" si="0"/>
        <v>4.2443250844374558E-2</v>
      </c>
      <c r="G21" s="98">
        <f>'25'!H14</f>
        <v>0.12736472567464041</v>
      </c>
      <c r="H21" s="168">
        <v>-2.2387096774193544</v>
      </c>
      <c r="I21" s="169">
        <v>3.4</v>
      </c>
      <c r="J21" s="166">
        <v>-8.5</v>
      </c>
      <c r="K21" s="166">
        <v>-2.5</v>
      </c>
      <c r="L21" s="167">
        <v>0.26129032258064555</v>
      </c>
      <c r="M21" s="142"/>
      <c r="N21" s="79"/>
      <c r="P21" s="79"/>
      <c r="Q21" s="79"/>
      <c r="R21" s="79"/>
    </row>
    <row r="22" spans="1:18" ht="14.1" customHeight="1" thickBot="1" x14ac:dyDescent="0.25">
      <c r="A22" s="184"/>
      <c r="B22" s="183" t="s">
        <v>24</v>
      </c>
      <c r="C22" s="153">
        <f>'25'!D45</f>
        <v>157894</v>
      </c>
      <c r="D22" s="154">
        <f>'25'!E45</f>
        <v>67960.800000000003</v>
      </c>
      <c r="E22" s="153">
        <f>'25'!F45</f>
        <v>726597.80351</v>
      </c>
      <c r="F22" s="398">
        <f t="shared" si="0"/>
        <v>5.3910666125269555E-2</v>
      </c>
      <c r="G22" s="400">
        <f>'25'!H45</f>
        <v>0.15845563794425982</v>
      </c>
      <c r="H22" s="172">
        <v>-2.9612903225806453</v>
      </c>
      <c r="I22" s="173">
        <v>2.2999999999999998</v>
      </c>
      <c r="J22" s="173">
        <v>-9</v>
      </c>
      <c r="K22" s="173">
        <v>-1.6000000000000008</v>
      </c>
      <c r="L22" s="174">
        <v>-1.3612903225806445</v>
      </c>
      <c r="M22" s="155"/>
      <c r="N22" s="79"/>
    </row>
    <row r="23" spans="1:18" ht="14.1" customHeight="1" thickTop="1" x14ac:dyDescent="0.2">
      <c r="A23" s="100"/>
      <c r="B23" s="84" t="s">
        <v>2</v>
      </c>
      <c r="C23" s="182">
        <f>SUM(C9:C22)</f>
        <v>2839860</v>
      </c>
      <c r="D23" s="86">
        <f>SUM(D9:D22)</f>
        <v>1260708.2185516597</v>
      </c>
      <c r="E23" s="85">
        <f>SUM(E9:E22)</f>
        <v>13477811.641608</v>
      </c>
      <c r="F23" s="181">
        <f>SUM(F9:F22)</f>
        <v>1</v>
      </c>
      <c r="G23" s="98"/>
      <c r="H23" s="175">
        <v>-1.5193548387096771</v>
      </c>
      <c r="I23" s="176">
        <v>3.9</v>
      </c>
      <c r="J23" s="176">
        <v>-7.6</v>
      </c>
      <c r="K23" s="176">
        <v>-1.9612903225806451</v>
      </c>
      <c r="L23" s="177">
        <v>0.44193548387096793</v>
      </c>
      <c r="M23" s="71"/>
    </row>
    <row r="24" spans="1:18" ht="14.1" customHeight="1" x14ac:dyDescent="0.2">
      <c r="A24" s="158"/>
      <c r="B24" s="138" t="s">
        <v>310</v>
      </c>
      <c r="C24" s="130"/>
      <c r="D24" s="134">
        <f>'9'!E14</f>
        <v>23110.507660291594</v>
      </c>
      <c r="E24" s="133">
        <f>'9'!F14</f>
        <v>247314.883241</v>
      </c>
      <c r="F24" s="137"/>
      <c r="G24" s="98">
        <f>'9'!H14</f>
        <v>0.26268411529385061</v>
      </c>
      <c r="H24" s="178">
        <v>-1.5193548387096771</v>
      </c>
      <c r="I24" s="179">
        <v>3.9</v>
      </c>
      <c r="J24" s="179">
        <v>-7.6</v>
      </c>
      <c r="K24" s="179">
        <v>-1.9612903225806451</v>
      </c>
      <c r="L24" s="180">
        <v>0.44193548387096793</v>
      </c>
      <c r="M24" s="131"/>
    </row>
    <row r="25" spans="1:18" ht="14.1" customHeight="1" x14ac:dyDescent="0.2">
      <c r="A25" s="709"/>
      <c r="B25" s="652" t="s">
        <v>151</v>
      </c>
      <c r="C25" s="710">
        <f>C23+C24</f>
        <v>2839860</v>
      </c>
      <c r="D25" s="661">
        <f>D23+D24</f>
        <v>1283818.7262119513</v>
      </c>
      <c r="E25" s="711">
        <f>E23+E24</f>
        <v>13725126.524848999</v>
      </c>
      <c r="F25" s="712"/>
      <c r="G25" s="713">
        <f>'9'!H15</f>
        <v>0.18487684690439105</v>
      </c>
      <c r="H25" s="714">
        <v>-1.5193548387096771</v>
      </c>
      <c r="I25" s="715">
        <v>3.9</v>
      </c>
      <c r="J25" s="715">
        <v>-7.6</v>
      </c>
      <c r="K25" s="715">
        <v>-1.9612903225806451</v>
      </c>
      <c r="L25" s="716">
        <v>0.44193548387096793</v>
      </c>
      <c r="M25" s="717"/>
    </row>
    <row r="26" spans="1:18" ht="15" customHeight="1" x14ac:dyDescent="0.2">
      <c r="A26" s="100"/>
      <c r="B26" s="84"/>
      <c r="C26" s="157"/>
      <c r="D26" s="1028" t="s">
        <v>347</v>
      </c>
      <c r="E26" s="1029"/>
      <c r="F26" s="1029"/>
      <c r="G26" s="1030"/>
      <c r="H26" s="1036" t="s">
        <v>149</v>
      </c>
      <c r="I26" s="1037"/>
      <c r="J26" s="1037"/>
      <c r="K26" s="1037"/>
      <c r="L26" s="1038"/>
      <c r="M26" s="71"/>
    </row>
    <row r="27" spans="1:18" ht="15" customHeight="1" x14ac:dyDescent="0.2">
      <c r="A27" s="71"/>
      <c r="B27" s="156"/>
      <c r="C27" s="83"/>
      <c r="D27" s="1031"/>
      <c r="E27" s="1032"/>
      <c r="F27" s="1032"/>
      <c r="G27" s="1033"/>
      <c r="H27" s="1039" t="s">
        <v>346</v>
      </c>
      <c r="I27" s="1040"/>
      <c r="J27" s="1040"/>
      <c r="K27" s="1040"/>
      <c r="L27" s="1041"/>
      <c r="M27" s="71"/>
    </row>
    <row r="28" spans="1:18" ht="30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8" ht="15" customHeight="1" x14ac:dyDescent="0.2">
      <c r="A29" s="71"/>
      <c r="B29" s="595"/>
      <c r="C29" s="595"/>
      <c r="D29" s="83"/>
      <c r="E29" s="284"/>
      <c r="F29" s="285"/>
      <c r="G29" s="285"/>
      <c r="H29" s="83"/>
      <c r="I29" s="84"/>
      <c r="J29" s="595"/>
      <c r="K29" s="83"/>
      <c r="L29" s="83"/>
      <c r="M29" s="71"/>
    </row>
    <row r="30" spans="1:18" ht="18" customHeight="1" x14ac:dyDescent="0.2">
      <c r="A30" s="71"/>
      <c r="B30" s="83"/>
      <c r="C30" s="83"/>
      <c r="D30" s="83"/>
      <c r="E30" s="284"/>
      <c r="F30" s="285"/>
      <c r="G30" s="285"/>
      <c r="H30" s="83"/>
      <c r="I30" s="83"/>
      <c r="J30" s="83"/>
      <c r="K30" s="83"/>
      <c r="L30" s="83"/>
      <c r="M30" s="71"/>
    </row>
    <row r="31" spans="1:18" ht="15" customHeight="1" x14ac:dyDescent="0.25">
      <c r="A31" s="71"/>
      <c r="B31" s="989" t="s">
        <v>165</v>
      </c>
      <c r="C31" s="989"/>
      <c r="D31" s="989"/>
      <c r="E31" s="989"/>
      <c r="F31" s="989"/>
      <c r="G31" s="989" t="s">
        <v>166</v>
      </c>
      <c r="H31" s="989"/>
      <c r="I31" s="989"/>
      <c r="J31" s="989"/>
      <c r="K31" s="989"/>
      <c r="L31" s="989"/>
      <c r="M31" s="71"/>
    </row>
    <row r="32" spans="1:18" ht="15" customHeight="1" x14ac:dyDescent="0.2">
      <c r="A32" s="71"/>
      <c r="B32" s="71"/>
      <c r="C32" s="978" t="str">
        <f>A3</f>
        <v>Leden 2019</v>
      </c>
      <c r="D32" s="978"/>
      <c r="E32" s="71"/>
      <c r="F32" s="71"/>
      <c r="G32" s="71"/>
      <c r="H32" s="71"/>
      <c r="I32" s="978" t="str">
        <f>A3</f>
        <v>Leden 2019</v>
      </c>
      <c r="J32" s="978"/>
      <c r="K32" s="71"/>
      <c r="L32" s="71"/>
      <c r="M32" s="83"/>
    </row>
    <row r="33" spans="1:13" ht="15" customHeight="1" x14ac:dyDescent="0.2">
      <c r="A33" s="7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71"/>
    </row>
    <row r="34" spans="1:13" ht="15" customHeight="1" x14ac:dyDescent="0.2">
      <c r="A34" s="71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1"/>
    </row>
    <row r="35" spans="1:13" ht="15" customHeight="1" x14ac:dyDescent="0.2">
      <c r="A35" s="7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71"/>
    </row>
    <row r="36" spans="1:13" ht="15" customHeight="1" x14ac:dyDescent="0.2">
      <c r="A36" s="7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71"/>
    </row>
    <row r="37" spans="1:13" ht="15" customHeight="1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71"/>
    </row>
    <row r="38" spans="1:13" ht="15" customHeight="1" x14ac:dyDescent="0.2">
      <c r="A38" s="7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1"/>
    </row>
    <row r="39" spans="1:13" ht="15" customHeight="1" x14ac:dyDescent="0.2">
      <c r="A39" s="7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71"/>
    </row>
    <row r="40" spans="1:13" ht="15" customHeight="1" x14ac:dyDescent="0.2">
      <c r="A40" s="7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1"/>
    </row>
    <row r="41" spans="1:13" ht="15" customHeight="1" x14ac:dyDescent="0.2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71"/>
    </row>
    <row r="42" spans="1:13" ht="15" customHeight="1" x14ac:dyDescent="0.2">
      <c r="A42" s="7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71"/>
    </row>
    <row r="43" spans="1:13" ht="15" customHeight="1" x14ac:dyDescent="0.2">
      <c r="A43" s="7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15">
    <mergeCell ref="C32:D32"/>
    <mergeCell ref="I32:J32"/>
    <mergeCell ref="G31:L31"/>
    <mergeCell ref="B31:F31"/>
    <mergeCell ref="K1:M1"/>
    <mergeCell ref="B4:C4"/>
    <mergeCell ref="C7:C8"/>
    <mergeCell ref="H27:L27"/>
    <mergeCell ref="H26:L26"/>
    <mergeCell ref="H6:L6"/>
    <mergeCell ref="D26:G27"/>
    <mergeCell ref="D5:G5"/>
    <mergeCell ref="H5:L5"/>
    <mergeCell ref="A2:M2"/>
    <mergeCell ref="A3:C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Normal="100" zoomScaleSheetLayoutView="100" workbookViewId="0">
      <selection activeCell="P28" sqref="P28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1007" t="s">
        <v>242</v>
      </c>
      <c r="L1" s="1007"/>
      <c r="M1" s="1007"/>
    </row>
    <row r="2" spans="1:13" s="692" customFormat="1" ht="30" customHeight="1" x14ac:dyDescent="0.25">
      <c r="A2" s="909" t="s">
        <v>150</v>
      </c>
      <c r="B2" s="909"/>
      <c r="C2" s="909"/>
      <c r="D2" s="909"/>
      <c r="E2" s="909"/>
      <c r="F2" s="909"/>
      <c r="G2" s="909"/>
      <c r="H2" s="909"/>
      <c r="I2" s="909"/>
      <c r="J2" s="909"/>
      <c r="K2" s="909"/>
      <c r="L2" s="909"/>
      <c r="M2" s="909"/>
    </row>
    <row r="3" spans="1:13" ht="17.100000000000001" customHeight="1" x14ac:dyDescent="0.2">
      <c r="A3" s="1027" t="str">
        <f>T!J21&amp;" "&amp;T!G17</f>
        <v>Únor 2019</v>
      </c>
      <c r="B3" s="1027"/>
      <c r="C3" s="1027"/>
      <c r="D3" s="286"/>
      <c r="E3" s="95"/>
      <c r="F3" s="70"/>
      <c r="G3" s="70"/>
      <c r="H3" s="70"/>
      <c r="I3" s="70"/>
      <c r="J3" s="71"/>
      <c r="K3" s="71"/>
      <c r="L3" s="71"/>
    </row>
    <row r="4" spans="1:13" ht="15" customHeight="1" x14ac:dyDescent="0.25">
      <c r="B4" s="1008"/>
      <c r="C4" s="1009"/>
      <c r="D4" s="703"/>
      <c r="E4" s="704"/>
      <c r="F4" s="71"/>
      <c r="G4" s="705"/>
      <c r="H4" s="706"/>
      <c r="I4" s="707"/>
      <c r="J4" s="704"/>
      <c r="K4" s="704"/>
      <c r="L4" s="708"/>
      <c r="M4" s="71"/>
    </row>
    <row r="5" spans="1:13" ht="24.95" customHeight="1" x14ac:dyDescent="0.2">
      <c r="D5" s="1026" t="s">
        <v>39</v>
      </c>
      <c r="E5" s="1024"/>
      <c r="F5" s="1024"/>
      <c r="G5" s="1025"/>
      <c r="H5" s="1026" t="s">
        <v>143</v>
      </c>
      <c r="I5" s="1024"/>
      <c r="J5" s="1024"/>
      <c r="K5" s="1024"/>
      <c r="L5" s="1025"/>
      <c r="M5" s="71"/>
    </row>
    <row r="6" spans="1:13" ht="24.95" customHeight="1" x14ac:dyDescent="0.25">
      <c r="B6" s="76"/>
      <c r="C6" s="76"/>
      <c r="D6" s="649"/>
      <c r="E6" s="651"/>
      <c r="F6" s="650"/>
      <c r="G6" s="651"/>
      <c r="H6" s="1026"/>
      <c r="I6" s="1024"/>
      <c r="J6" s="1024"/>
      <c r="K6" s="1024"/>
      <c r="L6" s="1025"/>
      <c r="M6" s="87"/>
    </row>
    <row r="7" spans="1:13" ht="14.1" customHeight="1" x14ac:dyDescent="0.25">
      <c r="B7" s="94"/>
      <c r="C7" s="1015" t="s">
        <v>144</v>
      </c>
      <c r="D7" s="152"/>
      <c r="E7" s="648"/>
      <c r="F7" s="236" t="s">
        <v>146</v>
      </c>
      <c r="G7" s="393" t="s">
        <v>206</v>
      </c>
      <c r="H7" s="146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5" customHeight="1" x14ac:dyDescent="0.25">
      <c r="A8" s="158"/>
      <c r="B8" s="237" t="s">
        <v>145</v>
      </c>
      <c r="C8" s="1016"/>
      <c r="D8" s="823" t="s">
        <v>336</v>
      </c>
      <c r="E8" s="822" t="s">
        <v>1</v>
      </c>
      <c r="F8" s="237" t="s">
        <v>66</v>
      </c>
      <c r="G8" s="394" t="s">
        <v>66</v>
      </c>
      <c r="H8" s="149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13</v>
      </c>
      <c r="C9" s="104">
        <f>'19'!D20</f>
        <v>104600</v>
      </c>
      <c r="D9" s="105">
        <f>'19'!E20</f>
        <v>33803.575400000002</v>
      </c>
      <c r="E9" s="104">
        <f>'19'!F20</f>
        <v>361724.90443</v>
      </c>
      <c r="F9" s="395">
        <f>E9/$E$23</f>
        <v>3.4408893324391308E-2</v>
      </c>
      <c r="G9" s="395">
        <f>'19'!H20</f>
        <v>-0.15648514092382304</v>
      </c>
      <c r="H9" s="159">
        <v>1.4464285714285714</v>
      </c>
      <c r="I9" s="160">
        <v>8.6</v>
      </c>
      <c r="J9" s="160">
        <v>-5.3</v>
      </c>
      <c r="K9" s="160">
        <v>-0.80000000000000038</v>
      </c>
      <c r="L9" s="161">
        <v>2.2464285714285719</v>
      </c>
      <c r="M9" s="71"/>
    </row>
    <row r="10" spans="1:13" ht="14.1" customHeight="1" x14ac:dyDescent="0.2">
      <c r="A10" s="158"/>
      <c r="B10" s="138" t="s">
        <v>14</v>
      </c>
      <c r="C10" s="139">
        <f>'19'!D51</f>
        <v>386848</v>
      </c>
      <c r="D10" s="140">
        <f>'19'!E51</f>
        <v>137274.9</v>
      </c>
      <c r="E10" s="139">
        <f>'19'!F51</f>
        <v>1466593.4391499998</v>
      </c>
      <c r="F10" s="141">
        <f t="shared" ref="F10:F22" si="0">E10/$E$23</f>
        <v>0.13950893781417847</v>
      </c>
      <c r="G10" s="396">
        <f>'19'!H51</f>
        <v>-0.16318907033605959</v>
      </c>
      <c r="H10" s="162">
        <v>2.6071428571428572</v>
      </c>
      <c r="I10" s="163">
        <v>9.1999999999999993</v>
      </c>
      <c r="J10" s="163">
        <v>-3</v>
      </c>
      <c r="K10" s="163">
        <v>-0.10000000000000005</v>
      </c>
      <c r="L10" s="164">
        <v>2.7071428571428573</v>
      </c>
      <c r="M10" s="131"/>
    </row>
    <row r="11" spans="1:13" ht="14.1" customHeight="1" x14ac:dyDescent="0.2">
      <c r="A11" s="100"/>
      <c r="B11" s="84" t="s">
        <v>15</v>
      </c>
      <c r="C11" s="77">
        <f>'20'!D20</f>
        <v>84985</v>
      </c>
      <c r="D11" s="78">
        <f>'20'!E20</f>
        <v>25755.899999999998</v>
      </c>
      <c r="E11" s="77">
        <f>'20'!F20</f>
        <v>275165.84213999996</v>
      </c>
      <c r="F11" s="395">
        <f t="shared" si="0"/>
        <v>2.6175007561703038E-2</v>
      </c>
      <c r="G11" s="141">
        <f>'20'!H20</f>
        <v>-0.1230690658994569</v>
      </c>
      <c r="H11" s="165">
        <v>0.8</v>
      </c>
      <c r="I11" s="166">
        <v>6.7</v>
      </c>
      <c r="J11" s="166">
        <v>-5.2</v>
      </c>
      <c r="K11" s="166">
        <v>-1.1000000000000005</v>
      </c>
      <c r="L11" s="167">
        <v>1.9000000000000006</v>
      </c>
      <c r="M11" s="71"/>
    </row>
    <row r="12" spans="1:13" ht="14.1" customHeight="1" x14ac:dyDescent="0.2">
      <c r="A12" s="158"/>
      <c r="B12" s="138" t="s">
        <v>301</v>
      </c>
      <c r="C12" s="139">
        <f>'20'!D51</f>
        <v>118360</v>
      </c>
      <c r="D12" s="140">
        <f>'20'!E51</f>
        <v>42793.700000000004</v>
      </c>
      <c r="E12" s="139">
        <f>'20'!F51</f>
        <v>457190.53167999996</v>
      </c>
      <c r="F12" s="141">
        <f t="shared" si="0"/>
        <v>4.349001144471424E-2</v>
      </c>
      <c r="G12" s="396">
        <f>'20'!H51</f>
        <v>-0.14874660343654625</v>
      </c>
      <c r="H12" s="162">
        <v>1.3178571428571428</v>
      </c>
      <c r="I12" s="163">
        <v>6.5</v>
      </c>
      <c r="J12" s="163">
        <v>-3.9</v>
      </c>
      <c r="K12" s="163">
        <v>-1.1000000000000005</v>
      </c>
      <c r="L12" s="164">
        <v>2.4178571428571436</v>
      </c>
      <c r="M12" s="131"/>
    </row>
    <row r="13" spans="1:13" ht="14.1" customHeight="1" x14ac:dyDescent="0.2">
      <c r="A13" s="100"/>
      <c r="B13" s="84" t="s">
        <v>16</v>
      </c>
      <c r="C13" s="77">
        <f>'21'!D20</f>
        <v>93438</v>
      </c>
      <c r="D13" s="78">
        <f>'21'!E20</f>
        <v>41586.5</v>
      </c>
      <c r="E13" s="77">
        <f>'21'!F20</f>
        <v>444294.75841000001</v>
      </c>
      <c r="F13" s="395">
        <f t="shared" si="0"/>
        <v>4.2263307722220526E-2</v>
      </c>
      <c r="G13" s="141">
        <f>'21'!H20</f>
        <v>-0.15302961489033665</v>
      </c>
      <c r="H13" s="165">
        <v>1.7214285714285718</v>
      </c>
      <c r="I13" s="166">
        <v>6.4</v>
      </c>
      <c r="J13" s="166">
        <v>-3.3</v>
      </c>
      <c r="K13" s="166">
        <v>-0.69999999999999962</v>
      </c>
      <c r="L13" s="167">
        <v>2.4214285714285713</v>
      </c>
      <c r="M13" s="71"/>
    </row>
    <row r="14" spans="1:13" ht="14.1" customHeight="1" x14ac:dyDescent="0.2">
      <c r="A14" s="158"/>
      <c r="B14" s="138" t="s">
        <v>17</v>
      </c>
      <c r="C14" s="139">
        <f>'21'!D51</f>
        <v>381960</v>
      </c>
      <c r="D14" s="140">
        <f>'21'!E51</f>
        <v>101621.56600000001</v>
      </c>
      <c r="E14" s="139">
        <f>'21'!F51</f>
        <v>1085442.2474800001</v>
      </c>
      <c r="F14" s="141">
        <f t="shared" si="0"/>
        <v>0.10325212902379667</v>
      </c>
      <c r="G14" s="396">
        <f>'21'!H51</f>
        <v>-0.14394499012266559</v>
      </c>
      <c r="H14" s="162">
        <v>2.4285714285714293</v>
      </c>
      <c r="I14" s="163">
        <v>8.3000000000000007</v>
      </c>
      <c r="J14" s="163">
        <v>-4.8</v>
      </c>
      <c r="K14" s="163">
        <v>-0.80000000000000038</v>
      </c>
      <c r="L14" s="164">
        <v>3.2285714285714295</v>
      </c>
      <c r="M14" s="131"/>
    </row>
    <row r="15" spans="1:13" ht="14.1" customHeight="1" x14ac:dyDescent="0.2">
      <c r="A15" s="100"/>
      <c r="B15" s="84" t="s">
        <v>18</v>
      </c>
      <c r="C15" s="77">
        <f>'22'!D20</f>
        <v>188286</v>
      </c>
      <c r="D15" s="78">
        <f>'22'!E20</f>
        <v>56832.3</v>
      </c>
      <c r="E15" s="77">
        <f>'22'!F20</f>
        <v>607174.87458000006</v>
      </c>
      <c r="F15" s="395">
        <f t="shared" si="0"/>
        <v>5.7757194024546078E-2</v>
      </c>
      <c r="G15" s="141">
        <f>'22'!H20</f>
        <v>-0.15033765348395289</v>
      </c>
      <c r="H15" s="165">
        <v>1.7642857142857145</v>
      </c>
      <c r="I15" s="166">
        <v>7.2</v>
      </c>
      <c r="J15" s="166">
        <v>-4.5</v>
      </c>
      <c r="K15" s="166">
        <v>-1.2</v>
      </c>
      <c r="L15" s="167">
        <v>2.9642857142857144</v>
      </c>
      <c r="M15" s="71"/>
    </row>
    <row r="16" spans="1:13" ht="14.1" customHeight="1" x14ac:dyDescent="0.2">
      <c r="A16" s="158"/>
      <c r="B16" s="138" t="s">
        <v>19</v>
      </c>
      <c r="C16" s="139">
        <f>'22'!D51</f>
        <v>137035</v>
      </c>
      <c r="D16" s="140">
        <f>'22'!E51</f>
        <v>47489.299999999996</v>
      </c>
      <c r="E16" s="139">
        <f>'22'!F51</f>
        <v>507356.32953000005</v>
      </c>
      <c r="F16" s="141">
        <f t="shared" si="0"/>
        <v>4.8262006863369941E-2</v>
      </c>
      <c r="G16" s="396">
        <f>'22'!H51</f>
        <v>-0.1406860137304079</v>
      </c>
      <c r="H16" s="162">
        <v>1.5071428571428573</v>
      </c>
      <c r="I16" s="163">
        <v>7.5</v>
      </c>
      <c r="J16" s="163">
        <v>-4.9000000000000004</v>
      </c>
      <c r="K16" s="163">
        <v>-0.3</v>
      </c>
      <c r="L16" s="164">
        <v>1.8071428571428574</v>
      </c>
      <c r="M16" s="131"/>
    </row>
    <row r="17" spans="1:18" ht="14.1" customHeight="1" x14ac:dyDescent="0.2">
      <c r="A17" s="100"/>
      <c r="B17" s="84" t="s">
        <v>20</v>
      </c>
      <c r="C17" s="77">
        <f>'23'!D20</f>
        <v>160112</v>
      </c>
      <c r="D17" s="78">
        <f>'23'!E20</f>
        <v>45393.799999999996</v>
      </c>
      <c r="E17" s="77">
        <f>'23'!F20</f>
        <v>484970.10998999997</v>
      </c>
      <c r="F17" s="395">
        <f t="shared" si="0"/>
        <v>4.6132529377427775E-2</v>
      </c>
      <c r="G17" s="141">
        <f>'23'!H20</f>
        <v>-0.14656303699609319</v>
      </c>
      <c r="H17" s="165">
        <v>1.8464285714285715</v>
      </c>
      <c r="I17" s="166">
        <v>8.9</v>
      </c>
      <c r="J17" s="166">
        <v>-5.6</v>
      </c>
      <c r="K17" s="166">
        <v>-0.6</v>
      </c>
      <c r="L17" s="167">
        <v>2.4464285714285716</v>
      </c>
      <c r="M17" s="71"/>
    </row>
    <row r="18" spans="1:18" ht="14.1" customHeight="1" x14ac:dyDescent="0.2">
      <c r="A18" s="158"/>
      <c r="B18" s="138" t="s">
        <v>3</v>
      </c>
      <c r="C18" s="139">
        <f>'23'!D51</f>
        <v>422703</v>
      </c>
      <c r="D18" s="140">
        <f>'23'!E51</f>
        <v>113828.01969734996</v>
      </c>
      <c r="E18" s="139">
        <f>'23'!F51</f>
        <v>1214426.76642</v>
      </c>
      <c r="F18" s="141">
        <f t="shared" si="0"/>
        <v>0.11552171427587669</v>
      </c>
      <c r="G18" s="396">
        <f>'23'!H51</f>
        <v>-0.19796068067499567</v>
      </c>
      <c r="H18" s="162">
        <v>3.6928571428571426</v>
      </c>
      <c r="I18" s="163">
        <v>11</v>
      </c>
      <c r="J18" s="163">
        <v>-2</v>
      </c>
      <c r="K18" s="163">
        <v>0.69999999999999962</v>
      </c>
      <c r="L18" s="164">
        <v>2.9928571428571429</v>
      </c>
      <c r="M18" s="131"/>
    </row>
    <row r="19" spans="1:18" ht="14.1" customHeight="1" x14ac:dyDescent="0.2">
      <c r="A19" s="100"/>
      <c r="B19" s="84" t="s">
        <v>21</v>
      </c>
      <c r="C19" s="85">
        <f>'24'!D20</f>
        <v>258799</v>
      </c>
      <c r="D19" s="86">
        <f>'24'!E20</f>
        <v>118383.53600000001</v>
      </c>
      <c r="E19" s="85">
        <f>'24'!F20</f>
        <v>1264714.0445899998</v>
      </c>
      <c r="F19" s="395">
        <f t="shared" si="0"/>
        <v>0.1203052654467648</v>
      </c>
      <c r="G19" s="98">
        <f>'24'!H20</f>
        <v>-0.11946644741505501</v>
      </c>
      <c r="H19" s="168">
        <v>2.282142857142857</v>
      </c>
      <c r="I19" s="169">
        <v>8.8000000000000007</v>
      </c>
      <c r="J19" s="166">
        <v>-3.5</v>
      </c>
      <c r="K19" s="166">
        <v>0.20000000000000009</v>
      </c>
      <c r="L19" s="167">
        <v>2.0821428571428569</v>
      </c>
      <c r="M19" s="142"/>
      <c r="N19" s="79"/>
      <c r="P19" s="79"/>
      <c r="Q19" s="79"/>
      <c r="R19" s="79"/>
    </row>
    <row r="20" spans="1:18" ht="14.1" customHeight="1" x14ac:dyDescent="0.2">
      <c r="A20" s="158"/>
      <c r="B20" s="138" t="s">
        <v>22</v>
      </c>
      <c r="C20" s="133">
        <f>'24'!D51</f>
        <v>223994</v>
      </c>
      <c r="D20" s="134">
        <f>'24'!E51</f>
        <v>125509.276</v>
      </c>
      <c r="E20" s="133">
        <f>'24'!F51</f>
        <v>1340618.0803799999</v>
      </c>
      <c r="F20" s="141">
        <f t="shared" si="0"/>
        <v>0.12752559735757002</v>
      </c>
      <c r="G20" s="399">
        <f>'24'!H51</f>
        <v>3.6140587430296509E-2</v>
      </c>
      <c r="H20" s="170">
        <v>2.221428571428572</v>
      </c>
      <c r="I20" s="171">
        <v>8.8000000000000007</v>
      </c>
      <c r="J20" s="163">
        <v>-3.8</v>
      </c>
      <c r="K20" s="163">
        <v>0.40000000000000019</v>
      </c>
      <c r="L20" s="164">
        <v>1.8214285714285718</v>
      </c>
      <c r="M20" s="143"/>
      <c r="N20" s="79"/>
      <c r="P20" s="79"/>
      <c r="Q20" s="79"/>
      <c r="R20" s="79"/>
    </row>
    <row r="21" spans="1:18" ht="14.1" customHeight="1" x14ac:dyDescent="0.2">
      <c r="A21" s="100"/>
      <c r="B21" s="84" t="s">
        <v>23</v>
      </c>
      <c r="C21" s="85">
        <f>'25'!D20</f>
        <v>119831</v>
      </c>
      <c r="D21" s="86">
        <f>'25'!E20</f>
        <v>41099.059600000001</v>
      </c>
      <c r="E21" s="85">
        <f>'25'!F20</f>
        <v>439169.94553000003</v>
      </c>
      <c r="F21" s="395">
        <f t="shared" si="0"/>
        <v>4.1775812563507972E-2</v>
      </c>
      <c r="G21" s="98">
        <f>'25'!H20</f>
        <v>-0.17861785842349445</v>
      </c>
      <c r="H21" s="168">
        <v>1.4107142857142858</v>
      </c>
      <c r="I21" s="169">
        <v>7.8</v>
      </c>
      <c r="J21" s="166">
        <v>-4.4000000000000004</v>
      </c>
      <c r="K21" s="166">
        <v>-1.2999999999999998</v>
      </c>
      <c r="L21" s="167">
        <v>2.7107142857142854</v>
      </c>
      <c r="M21" s="142"/>
      <c r="N21" s="79"/>
      <c r="P21" s="79"/>
      <c r="Q21" s="79"/>
      <c r="R21" s="79"/>
    </row>
    <row r="22" spans="1:18" ht="14.1" customHeight="1" thickBot="1" x14ac:dyDescent="0.25">
      <c r="A22" s="184"/>
      <c r="B22" s="183" t="s">
        <v>24</v>
      </c>
      <c r="C22" s="153">
        <f>'25'!D51</f>
        <v>157830</v>
      </c>
      <c r="D22" s="154">
        <f>'25'!E51</f>
        <v>52762.9</v>
      </c>
      <c r="E22" s="153">
        <f>'25'!F51</f>
        <v>563699.20103999996</v>
      </c>
      <c r="F22" s="398">
        <f t="shared" si="0"/>
        <v>5.3621593199932635E-2</v>
      </c>
      <c r="G22" s="400">
        <f>'25'!H51</f>
        <v>-0.16073919606542567</v>
      </c>
      <c r="H22" s="172">
        <v>1.0821428571428573</v>
      </c>
      <c r="I22" s="173">
        <v>6.6</v>
      </c>
      <c r="J22" s="173">
        <v>-5.6</v>
      </c>
      <c r="K22" s="173">
        <v>-0.10000000000000005</v>
      </c>
      <c r="L22" s="174">
        <v>1.1821428571428574</v>
      </c>
      <c r="M22" s="155"/>
      <c r="N22" s="79"/>
    </row>
    <row r="23" spans="1:18" ht="14.1" customHeight="1" thickTop="1" x14ac:dyDescent="0.2">
      <c r="A23" s="100"/>
      <c r="B23" s="84" t="s">
        <v>2</v>
      </c>
      <c r="C23" s="182">
        <f>SUM(C9:C22)</f>
        <v>2838781</v>
      </c>
      <c r="D23" s="86">
        <f>SUM(D9:D22)</f>
        <v>984134.33269734995</v>
      </c>
      <c r="E23" s="85">
        <f>SUM(E9:E22)</f>
        <v>10512541.075349998</v>
      </c>
      <c r="F23" s="181">
        <f>SUM(F9:F22)</f>
        <v>1</v>
      </c>
      <c r="G23" s="98"/>
      <c r="H23" s="175">
        <v>1.8321428571428571</v>
      </c>
      <c r="I23" s="176">
        <v>8.1</v>
      </c>
      <c r="J23" s="176">
        <v>-4.2</v>
      </c>
      <c r="K23" s="176">
        <v>-0.66206896551724137</v>
      </c>
      <c r="L23" s="177">
        <v>2.4942118226600982</v>
      </c>
      <c r="M23" s="71"/>
    </row>
    <row r="24" spans="1:18" ht="14.1" customHeight="1" x14ac:dyDescent="0.2">
      <c r="A24" s="158"/>
      <c r="B24" s="138" t="s">
        <v>310</v>
      </c>
      <c r="C24" s="130"/>
      <c r="D24" s="744">
        <f>'9'!E21</f>
        <v>19308.67644067427</v>
      </c>
      <c r="E24" s="133">
        <f>'9'!F21</f>
        <v>206463.65189580002</v>
      </c>
      <c r="F24" s="137"/>
      <c r="G24" s="401">
        <f>'9'!H21</f>
        <v>-3.5349614520207052E-2</v>
      </c>
      <c r="H24" s="178">
        <v>1.8321428571428571</v>
      </c>
      <c r="I24" s="179">
        <v>8.1</v>
      </c>
      <c r="J24" s="179">
        <v>-4.2</v>
      </c>
      <c r="K24" s="179">
        <v>-0.66206896551724137</v>
      </c>
      <c r="L24" s="180">
        <v>2.4942118226600982</v>
      </c>
      <c r="M24" s="131"/>
    </row>
    <row r="25" spans="1:18" ht="14.1" customHeight="1" x14ac:dyDescent="0.2">
      <c r="A25" s="709"/>
      <c r="B25" s="652" t="s">
        <v>151</v>
      </c>
      <c r="C25" s="710">
        <f>C23+C24</f>
        <v>2838781</v>
      </c>
      <c r="D25" s="661">
        <f t="shared" ref="D25:E25" si="1">D23+D24</f>
        <v>1003443.0091380242</v>
      </c>
      <c r="E25" s="711">
        <f t="shared" si="1"/>
        <v>10719004.727245798</v>
      </c>
      <c r="F25" s="712"/>
      <c r="G25" s="656">
        <f>'9'!H22</f>
        <v>-0.13297025786793923</v>
      </c>
      <c r="H25" s="714">
        <v>1.8321428571428571</v>
      </c>
      <c r="I25" s="715">
        <v>8.1</v>
      </c>
      <c r="J25" s="715">
        <v>-4.2</v>
      </c>
      <c r="K25" s="715">
        <v>-0.66206896551724137</v>
      </c>
      <c r="L25" s="716">
        <v>2.4942118226600982</v>
      </c>
      <c r="M25" s="717"/>
    </row>
    <row r="26" spans="1:18" ht="15" customHeight="1" x14ac:dyDescent="0.2">
      <c r="A26" s="100"/>
      <c r="B26" s="84"/>
      <c r="C26" s="157"/>
      <c r="D26" s="1028" t="s">
        <v>347</v>
      </c>
      <c r="E26" s="1029"/>
      <c r="F26" s="1029"/>
      <c r="G26" s="1030"/>
      <c r="H26" s="1036" t="s">
        <v>149</v>
      </c>
      <c r="I26" s="1037"/>
      <c r="J26" s="1037"/>
      <c r="K26" s="1037"/>
      <c r="L26" s="1038"/>
      <c r="M26" s="71"/>
    </row>
    <row r="27" spans="1:18" ht="15" customHeight="1" x14ac:dyDescent="0.2">
      <c r="A27" s="71"/>
      <c r="B27" s="156"/>
      <c r="C27" s="83"/>
      <c r="D27" s="1031"/>
      <c r="E27" s="1032"/>
      <c r="F27" s="1032"/>
      <c r="G27" s="1033"/>
      <c r="H27" s="1039" t="s">
        <v>346</v>
      </c>
      <c r="I27" s="1040"/>
      <c r="J27" s="1040"/>
      <c r="K27" s="1040"/>
      <c r="L27" s="1041"/>
      <c r="M27" s="71"/>
    </row>
    <row r="28" spans="1:18" ht="30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8" ht="15" customHeight="1" x14ac:dyDescent="0.2">
      <c r="A29" s="71"/>
      <c r="B29" s="595"/>
      <c r="C29" s="595"/>
      <c r="D29" s="83"/>
      <c r="E29" s="284"/>
      <c r="F29" s="285"/>
      <c r="G29" s="285"/>
      <c r="H29" s="83"/>
      <c r="I29" s="84"/>
      <c r="J29" s="595"/>
      <c r="K29" s="83"/>
      <c r="L29" s="83"/>
      <c r="M29" s="71"/>
    </row>
    <row r="30" spans="1:18" ht="18" customHeight="1" x14ac:dyDescent="0.2">
      <c r="A30" s="71"/>
      <c r="B30" s="83"/>
      <c r="C30" s="83"/>
      <c r="D30" s="83"/>
      <c r="E30" s="284"/>
      <c r="F30" s="285"/>
      <c r="G30" s="285"/>
      <c r="H30" s="83"/>
      <c r="I30" s="83"/>
      <c r="J30" s="83"/>
      <c r="K30" s="83"/>
      <c r="L30" s="83"/>
      <c r="M30" s="71"/>
    </row>
    <row r="31" spans="1:18" ht="15" customHeight="1" x14ac:dyDescent="0.25">
      <c r="A31" s="71"/>
      <c r="B31" s="989" t="s">
        <v>165</v>
      </c>
      <c r="C31" s="989"/>
      <c r="D31" s="989"/>
      <c r="E31" s="989"/>
      <c r="F31" s="989"/>
      <c r="G31" s="989" t="s">
        <v>166</v>
      </c>
      <c r="H31" s="989"/>
      <c r="I31" s="989"/>
      <c r="J31" s="989"/>
      <c r="K31" s="989"/>
      <c r="L31" s="989"/>
      <c r="M31" s="71"/>
    </row>
    <row r="32" spans="1:18" ht="15" customHeight="1" x14ac:dyDescent="0.2">
      <c r="A32" s="71"/>
      <c r="B32" s="71"/>
      <c r="C32" s="978" t="str">
        <f>A3</f>
        <v>Únor 2019</v>
      </c>
      <c r="D32" s="978"/>
      <c r="E32" s="71"/>
      <c r="F32" s="71"/>
      <c r="G32" s="71"/>
      <c r="H32" s="71"/>
      <c r="I32" s="978" t="str">
        <f>A3</f>
        <v>Únor 2019</v>
      </c>
      <c r="J32" s="978"/>
      <c r="K32" s="71"/>
      <c r="L32" s="71"/>
      <c r="M32" s="83"/>
    </row>
    <row r="33" spans="1:13" ht="15" customHeight="1" x14ac:dyDescent="0.2">
      <c r="A33" s="7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71"/>
    </row>
    <row r="34" spans="1:13" ht="15" customHeight="1" x14ac:dyDescent="0.2">
      <c r="A34" s="71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1"/>
    </row>
    <row r="35" spans="1:13" ht="15" customHeight="1" x14ac:dyDescent="0.2">
      <c r="A35" s="7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71"/>
    </row>
    <row r="36" spans="1:13" ht="15" customHeight="1" x14ac:dyDescent="0.2">
      <c r="A36" s="7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71"/>
    </row>
    <row r="37" spans="1:13" ht="15" customHeight="1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71"/>
    </row>
    <row r="38" spans="1:13" ht="15" customHeight="1" x14ac:dyDescent="0.2">
      <c r="A38" s="7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1"/>
    </row>
    <row r="39" spans="1:13" ht="15" customHeight="1" x14ac:dyDescent="0.2">
      <c r="A39" s="7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71"/>
    </row>
    <row r="40" spans="1:13" ht="15" customHeight="1" x14ac:dyDescent="0.2">
      <c r="A40" s="7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1"/>
    </row>
    <row r="41" spans="1:13" ht="15" customHeight="1" x14ac:dyDescent="0.2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71"/>
    </row>
    <row r="42" spans="1:13" ht="15" customHeight="1" x14ac:dyDescent="0.2">
      <c r="A42" s="7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71"/>
    </row>
    <row r="43" spans="1:13" ht="15" customHeight="1" x14ac:dyDescent="0.2">
      <c r="A43" s="7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15">
    <mergeCell ref="C32:D32"/>
    <mergeCell ref="I32:J32"/>
    <mergeCell ref="C7:C8"/>
    <mergeCell ref="K1:M1"/>
    <mergeCell ref="B4:C4"/>
    <mergeCell ref="H6:L6"/>
    <mergeCell ref="D5:G5"/>
    <mergeCell ref="H5:L5"/>
    <mergeCell ref="A2:M2"/>
    <mergeCell ref="A3:C3"/>
    <mergeCell ref="H26:L26"/>
    <mergeCell ref="H27:L27"/>
    <mergeCell ref="D26:G27"/>
    <mergeCell ref="G31:L31"/>
    <mergeCell ref="B31:F3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Normal="100" zoomScaleSheetLayoutView="100" workbookViewId="0">
      <selection activeCell="P30" sqref="P30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1007" t="s">
        <v>243</v>
      </c>
      <c r="L1" s="1007"/>
      <c r="M1" s="1007"/>
    </row>
    <row r="2" spans="1:13" s="692" customFormat="1" ht="30" customHeight="1" x14ac:dyDescent="0.25">
      <c r="A2" s="909" t="s">
        <v>150</v>
      </c>
      <c r="B2" s="909"/>
      <c r="C2" s="909"/>
      <c r="D2" s="909"/>
      <c r="E2" s="909"/>
      <c r="F2" s="909"/>
      <c r="G2" s="909"/>
      <c r="H2" s="909"/>
      <c r="I2" s="909"/>
      <c r="J2" s="909"/>
      <c r="K2" s="909"/>
      <c r="L2" s="909"/>
      <c r="M2" s="909"/>
    </row>
    <row r="3" spans="1:13" ht="17.100000000000001" customHeight="1" x14ac:dyDescent="0.2">
      <c r="A3" s="1027" t="str">
        <f>T!J22&amp;" "&amp;T!G17</f>
        <v>Březen 2019</v>
      </c>
      <c r="B3" s="1027"/>
      <c r="C3" s="1027"/>
      <c r="D3" s="286"/>
      <c r="E3" s="95"/>
      <c r="F3" s="70"/>
      <c r="G3" s="70"/>
      <c r="H3" s="70"/>
      <c r="I3" s="70"/>
      <c r="J3" s="71"/>
      <c r="K3" s="71"/>
      <c r="L3" s="71"/>
    </row>
    <row r="4" spans="1:13" ht="15" customHeight="1" x14ac:dyDescent="0.25">
      <c r="B4" s="1008"/>
      <c r="C4" s="1009"/>
      <c r="D4" s="703"/>
      <c r="E4" s="704"/>
      <c r="F4" s="71"/>
      <c r="G4" s="705"/>
      <c r="H4" s="706"/>
      <c r="I4" s="707"/>
      <c r="J4" s="704"/>
      <c r="K4" s="704"/>
      <c r="L4" s="708"/>
      <c r="M4" s="71"/>
    </row>
    <row r="5" spans="1:13" ht="24.95" customHeight="1" x14ac:dyDescent="0.2">
      <c r="D5" s="1026" t="s">
        <v>39</v>
      </c>
      <c r="E5" s="1024"/>
      <c r="F5" s="1024"/>
      <c r="G5" s="1025"/>
      <c r="H5" s="1026" t="s">
        <v>143</v>
      </c>
      <c r="I5" s="1024"/>
      <c r="J5" s="1024"/>
      <c r="K5" s="1024"/>
      <c r="L5" s="1025"/>
      <c r="M5" s="71"/>
    </row>
    <row r="6" spans="1:13" ht="24.95" customHeight="1" x14ac:dyDescent="0.25">
      <c r="B6" s="76"/>
      <c r="C6" s="76"/>
      <c r="D6" s="649"/>
      <c r="E6" s="651"/>
      <c r="F6" s="650"/>
      <c r="G6" s="651"/>
      <c r="H6" s="1026"/>
      <c r="I6" s="1024"/>
      <c r="J6" s="1024"/>
      <c r="K6" s="1024"/>
      <c r="L6" s="1025"/>
      <c r="M6" s="87"/>
    </row>
    <row r="7" spans="1:13" ht="14.1" customHeight="1" x14ac:dyDescent="0.25">
      <c r="B7" s="94"/>
      <c r="C7" s="1015" t="s">
        <v>144</v>
      </c>
      <c r="D7" s="152"/>
      <c r="E7" s="648"/>
      <c r="F7" s="236" t="s">
        <v>146</v>
      </c>
      <c r="G7" s="393" t="s">
        <v>206</v>
      </c>
      <c r="H7" s="146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5" customHeight="1" x14ac:dyDescent="0.25">
      <c r="A8" s="158"/>
      <c r="B8" s="237" t="s">
        <v>145</v>
      </c>
      <c r="C8" s="1016"/>
      <c r="D8" s="823" t="s">
        <v>336</v>
      </c>
      <c r="E8" s="822" t="s">
        <v>1</v>
      </c>
      <c r="F8" s="237" t="s">
        <v>66</v>
      </c>
      <c r="G8" s="394" t="s">
        <v>66</v>
      </c>
      <c r="H8" s="149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13</v>
      </c>
      <c r="C9" s="104">
        <f>'19'!D26</f>
        <v>104598</v>
      </c>
      <c r="D9" s="105">
        <f>'19'!E26</f>
        <v>28975.243900000001</v>
      </c>
      <c r="E9" s="104">
        <f>'19'!F26</f>
        <v>309481.87640999997</v>
      </c>
      <c r="F9" s="395">
        <f>E9/$E$23</f>
        <v>3.5023836343308731E-2</v>
      </c>
      <c r="G9" s="395">
        <f>'19'!H26</f>
        <v>-0.23961727051219131</v>
      </c>
      <c r="H9" s="159">
        <v>5.467741935483871</v>
      </c>
      <c r="I9" s="160">
        <v>9.3000000000000007</v>
      </c>
      <c r="J9" s="160">
        <v>1</v>
      </c>
      <c r="K9" s="160">
        <v>3.0999999999999988</v>
      </c>
      <c r="L9" s="161">
        <v>2.3677419354838722</v>
      </c>
      <c r="M9" s="71"/>
    </row>
    <row r="10" spans="1:13" ht="14.1" customHeight="1" x14ac:dyDescent="0.2">
      <c r="A10" s="158"/>
      <c r="B10" s="138" t="s">
        <v>14</v>
      </c>
      <c r="C10" s="139">
        <f>'19'!D57</f>
        <v>386657</v>
      </c>
      <c r="D10" s="140">
        <f>'19'!E57</f>
        <v>114765.9</v>
      </c>
      <c r="E10" s="139">
        <f>'19'!F57</f>
        <v>1224847.3307100001</v>
      </c>
      <c r="F10" s="141">
        <f t="shared" ref="F10:F22" si="0">E10/$E$23</f>
        <v>0.13861507159628764</v>
      </c>
      <c r="G10" s="396">
        <f>'19'!H57</f>
        <v>-0.26446873159423795</v>
      </c>
      <c r="H10" s="162">
        <v>7.0193548387096776</v>
      </c>
      <c r="I10" s="163">
        <v>11.6</v>
      </c>
      <c r="J10" s="163">
        <v>2</v>
      </c>
      <c r="K10" s="163">
        <v>4.2000000000000011</v>
      </c>
      <c r="L10" s="164">
        <v>2.8193548387096765</v>
      </c>
      <c r="M10" s="131"/>
    </row>
    <row r="11" spans="1:13" ht="14.1" customHeight="1" x14ac:dyDescent="0.2">
      <c r="A11" s="100"/>
      <c r="B11" s="84" t="s">
        <v>15</v>
      </c>
      <c r="C11" s="77">
        <f>'20'!D26</f>
        <v>84942</v>
      </c>
      <c r="D11" s="78">
        <f>'20'!E26</f>
        <v>22333.3</v>
      </c>
      <c r="E11" s="77">
        <f>'20'!F26</f>
        <v>238352.74042000002</v>
      </c>
      <c r="F11" s="395">
        <f t="shared" si="0"/>
        <v>2.6974204335603179E-2</v>
      </c>
      <c r="G11" s="141">
        <f>'20'!H26</f>
        <v>-0.2210763113839285</v>
      </c>
      <c r="H11" s="165">
        <v>4.4580645161290331</v>
      </c>
      <c r="I11" s="166">
        <v>9.3000000000000007</v>
      </c>
      <c r="J11" s="166">
        <v>0.6</v>
      </c>
      <c r="K11" s="166">
        <v>2.7000000000000015</v>
      </c>
      <c r="L11" s="167">
        <v>1.7580645161290316</v>
      </c>
      <c r="M11" s="71"/>
    </row>
    <row r="12" spans="1:13" ht="14.1" customHeight="1" x14ac:dyDescent="0.2">
      <c r="A12" s="158"/>
      <c r="B12" s="138" t="s">
        <v>301</v>
      </c>
      <c r="C12" s="139">
        <f>'20'!D57</f>
        <v>118296</v>
      </c>
      <c r="D12" s="140">
        <f>'20'!E57</f>
        <v>36334.1</v>
      </c>
      <c r="E12" s="139">
        <f>'20'!F57</f>
        <v>387779.09739999997</v>
      </c>
      <c r="F12" s="141">
        <f t="shared" si="0"/>
        <v>4.3884675258659925E-2</v>
      </c>
      <c r="G12" s="396">
        <f>'20'!H57</f>
        <v>-0.24851446854892595</v>
      </c>
      <c r="H12" s="162">
        <v>5.4064516129032256</v>
      </c>
      <c r="I12" s="163">
        <v>9.6999999999999993</v>
      </c>
      <c r="J12" s="163">
        <v>1.1000000000000001</v>
      </c>
      <c r="K12" s="163">
        <v>2.5999999999999992</v>
      </c>
      <c r="L12" s="164">
        <v>2.8064516129032264</v>
      </c>
      <c r="M12" s="131"/>
    </row>
    <row r="13" spans="1:13" ht="14.1" customHeight="1" x14ac:dyDescent="0.2">
      <c r="A13" s="100"/>
      <c r="B13" s="84" t="s">
        <v>16</v>
      </c>
      <c r="C13" s="77">
        <f>'21'!D26</f>
        <v>93392</v>
      </c>
      <c r="D13" s="78">
        <f>'21'!E26</f>
        <v>35968.9</v>
      </c>
      <c r="E13" s="77">
        <f>'21'!F26</f>
        <v>383880.72545999993</v>
      </c>
      <c r="F13" s="395">
        <f t="shared" si="0"/>
        <v>4.3443499373287481E-2</v>
      </c>
      <c r="G13" s="141">
        <f>'21'!H26</f>
        <v>-0.23465214652912553</v>
      </c>
      <c r="H13" s="165">
        <v>5.4967741935483874</v>
      </c>
      <c r="I13" s="166">
        <v>11.1</v>
      </c>
      <c r="J13" s="166">
        <v>2.2000000000000002</v>
      </c>
      <c r="K13" s="166">
        <v>2.7999999999999985</v>
      </c>
      <c r="L13" s="167">
        <v>2.6967741935483889</v>
      </c>
      <c r="M13" s="71"/>
    </row>
    <row r="14" spans="1:13" ht="14.1" customHeight="1" x14ac:dyDescent="0.2">
      <c r="A14" s="158"/>
      <c r="B14" s="138" t="s">
        <v>17</v>
      </c>
      <c r="C14" s="139">
        <f>'21'!D57</f>
        <v>381783</v>
      </c>
      <c r="D14" s="140">
        <f>'21'!E57</f>
        <v>92918.933000000005</v>
      </c>
      <c r="E14" s="139">
        <f>'21'!F57</f>
        <v>991459.08450999996</v>
      </c>
      <c r="F14" s="141">
        <f t="shared" si="0"/>
        <v>0.11220269542039947</v>
      </c>
      <c r="G14" s="396">
        <f>'21'!H57</f>
        <v>-0.18287456912011668</v>
      </c>
      <c r="H14" s="162">
        <v>6.3064516129032251</v>
      </c>
      <c r="I14" s="163">
        <v>11.8</v>
      </c>
      <c r="J14" s="163">
        <v>1.1000000000000001</v>
      </c>
      <c r="K14" s="163">
        <v>2.9000000000000008</v>
      </c>
      <c r="L14" s="164">
        <v>3.4064516129032243</v>
      </c>
      <c r="M14" s="131"/>
    </row>
    <row r="15" spans="1:13" ht="14.1" customHeight="1" x14ac:dyDescent="0.2">
      <c r="A15" s="100"/>
      <c r="B15" s="84" t="s">
        <v>18</v>
      </c>
      <c r="C15" s="77">
        <f>'22'!D26</f>
        <v>188195</v>
      </c>
      <c r="D15" s="78">
        <f>'22'!E26</f>
        <v>47737.4</v>
      </c>
      <c r="E15" s="77">
        <f>'22'!F26</f>
        <v>509480.96808999992</v>
      </c>
      <c r="F15" s="395">
        <f t="shared" si="0"/>
        <v>5.7657586458391009E-2</v>
      </c>
      <c r="G15" s="141">
        <f>'22'!H26</f>
        <v>-0.24659378398127582</v>
      </c>
      <c r="H15" s="165">
        <v>5.790322580645161</v>
      </c>
      <c r="I15" s="166">
        <v>9.9</v>
      </c>
      <c r="J15" s="166">
        <v>1.5</v>
      </c>
      <c r="K15" s="166">
        <v>2.5</v>
      </c>
      <c r="L15" s="167">
        <v>3.290322580645161</v>
      </c>
      <c r="M15" s="71"/>
    </row>
    <row r="16" spans="1:13" ht="14.1" customHeight="1" x14ac:dyDescent="0.2">
      <c r="A16" s="158"/>
      <c r="B16" s="138" t="s">
        <v>19</v>
      </c>
      <c r="C16" s="139">
        <f>'22'!D57</f>
        <v>136964</v>
      </c>
      <c r="D16" s="140">
        <f>'22'!E57</f>
        <v>40874.6</v>
      </c>
      <c r="E16" s="139">
        <f>'22'!F57</f>
        <v>436238.18152000004</v>
      </c>
      <c r="F16" s="141">
        <f t="shared" si="0"/>
        <v>4.9368754169041879E-2</v>
      </c>
      <c r="G16" s="396">
        <f>'22'!H57</f>
        <v>-0.21042424055107622</v>
      </c>
      <c r="H16" s="162">
        <v>5.8806451612903219</v>
      </c>
      <c r="I16" s="163">
        <v>9.8000000000000007</v>
      </c>
      <c r="J16" s="163">
        <v>1.6</v>
      </c>
      <c r="K16" s="163">
        <v>3.5999999999999979</v>
      </c>
      <c r="L16" s="164">
        <v>2.280645161290324</v>
      </c>
      <c r="M16" s="131"/>
    </row>
    <row r="17" spans="1:18" ht="14.1" customHeight="1" x14ac:dyDescent="0.2">
      <c r="A17" s="100"/>
      <c r="B17" s="84" t="s">
        <v>20</v>
      </c>
      <c r="C17" s="77">
        <f>'23'!D26</f>
        <v>160036</v>
      </c>
      <c r="D17" s="78">
        <f>'23'!E26</f>
        <v>38981.599999999999</v>
      </c>
      <c r="E17" s="77">
        <f>'23'!F26</f>
        <v>416033.64200999989</v>
      </c>
      <c r="F17" s="395">
        <f t="shared" si="0"/>
        <v>4.7082221292225911E-2</v>
      </c>
      <c r="G17" s="141">
        <f>'23'!H26</f>
        <v>-0.2344946359874869</v>
      </c>
      <c r="H17" s="165">
        <v>5.9838709677419342</v>
      </c>
      <c r="I17" s="166">
        <v>9.6999999999999993</v>
      </c>
      <c r="J17" s="166">
        <v>2.4</v>
      </c>
      <c r="K17" s="166">
        <v>3.4000000000000017</v>
      </c>
      <c r="L17" s="167">
        <v>2.5838709677419325</v>
      </c>
      <c r="M17" s="71"/>
    </row>
    <row r="18" spans="1:18" ht="14.1" customHeight="1" x14ac:dyDescent="0.2">
      <c r="A18" s="158"/>
      <c r="B18" s="138" t="s">
        <v>3</v>
      </c>
      <c r="C18" s="139">
        <f>'23'!D57</f>
        <v>422303</v>
      </c>
      <c r="D18" s="140">
        <f>'23'!E57</f>
        <v>94682.913000000015</v>
      </c>
      <c r="E18" s="139">
        <f>'23'!F57</f>
        <v>1009090.36716</v>
      </c>
      <c r="F18" s="141">
        <f t="shared" si="0"/>
        <v>0.11419801471088399</v>
      </c>
      <c r="G18" s="396">
        <f>'23'!H57</f>
        <v>-0.29313656474139338</v>
      </c>
      <c r="H18" s="162">
        <v>7.8161290322580639</v>
      </c>
      <c r="I18" s="163">
        <v>13.2</v>
      </c>
      <c r="J18" s="163">
        <v>3.6</v>
      </c>
      <c r="K18" s="163">
        <v>4.599999999999997</v>
      </c>
      <c r="L18" s="164">
        <v>3.2161290322580669</v>
      </c>
      <c r="M18" s="131"/>
    </row>
    <row r="19" spans="1:18" ht="14.1" customHeight="1" x14ac:dyDescent="0.2">
      <c r="A19" s="100"/>
      <c r="B19" s="84" t="s">
        <v>21</v>
      </c>
      <c r="C19" s="85">
        <f>'24'!D26</f>
        <v>258694</v>
      </c>
      <c r="D19" s="86">
        <f>'24'!E26</f>
        <v>100658.09600000001</v>
      </c>
      <c r="E19" s="85">
        <f>'24'!F26</f>
        <v>1074250.2284809998</v>
      </c>
      <c r="F19" s="395">
        <f t="shared" si="0"/>
        <v>0.12157210829443205</v>
      </c>
      <c r="G19" s="98">
        <f>'24'!H26</f>
        <v>-0.24772844219923582</v>
      </c>
      <c r="H19" s="168">
        <v>6.6032258064516123</v>
      </c>
      <c r="I19" s="169">
        <v>10.7</v>
      </c>
      <c r="J19" s="166">
        <v>2.8</v>
      </c>
      <c r="K19" s="166">
        <v>4.2999999999999989</v>
      </c>
      <c r="L19" s="167">
        <v>2.3032258064516133</v>
      </c>
      <c r="M19" s="142"/>
      <c r="N19" s="79"/>
      <c r="P19" s="79"/>
      <c r="Q19" s="79"/>
      <c r="R19" s="79"/>
    </row>
    <row r="20" spans="1:18" ht="14.1" customHeight="1" x14ac:dyDescent="0.2">
      <c r="A20" s="158"/>
      <c r="B20" s="138" t="s">
        <v>22</v>
      </c>
      <c r="C20" s="133">
        <f>'24'!D57</f>
        <v>223885</v>
      </c>
      <c r="D20" s="134">
        <f>'24'!E57</f>
        <v>94488.63</v>
      </c>
      <c r="E20" s="133">
        <f>'24'!F57</f>
        <v>1008498.1418300003</v>
      </c>
      <c r="F20" s="141">
        <f t="shared" si="0"/>
        <v>0.11413099300584305</v>
      </c>
      <c r="G20" s="399">
        <f>'24'!H57</f>
        <v>-9.4803766820521843E-2</v>
      </c>
      <c r="H20" s="170">
        <v>6.4580645161290322</v>
      </c>
      <c r="I20" s="171">
        <v>11.6</v>
      </c>
      <c r="J20" s="163">
        <v>2.1</v>
      </c>
      <c r="K20" s="163">
        <v>4.2999999999999989</v>
      </c>
      <c r="L20" s="164">
        <v>2.1580645161290333</v>
      </c>
      <c r="M20" s="143"/>
      <c r="N20" s="79"/>
      <c r="P20" s="79"/>
      <c r="Q20" s="79"/>
      <c r="R20" s="79"/>
    </row>
    <row r="21" spans="1:18" ht="14.1" customHeight="1" x14ac:dyDescent="0.2">
      <c r="A21" s="100"/>
      <c r="B21" s="84" t="s">
        <v>23</v>
      </c>
      <c r="C21" s="85">
        <f>'25'!D26</f>
        <v>119774</v>
      </c>
      <c r="D21" s="86">
        <f>'25'!E26</f>
        <v>34964.487090000002</v>
      </c>
      <c r="E21" s="85">
        <f>'25'!F26</f>
        <v>373195.00774999993</v>
      </c>
      <c r="F21" s="395">
        <f t="shared" si="0"/>
        <v>4.22342045589119E-2</v>
      </c>
      <c r="G21" s="98">
        <f>'25'!H26</f>
        <v>-0.26288061311523803</v>
      </c>
      <c r="H21" s="168">
        <v>5.1903225806451614</v>
      </c>
      <c r="I21" s="169">
        <v>9.3000000000000007</v>
      </c>
      <c r="J21" s="166">
        <v>0.7</v>
      </c>
      <c r="K21" s="166">
        <v>2.5</v>
      </c>
      <c r="L21" s="167">
        <v>2.6903225806451614</v>
      </c>
      <c r="M21" s="142"/>
      <c r="N21" s="79"/>
      <c r="P21" s="79"/>
      <c r="Q21" s="79"/>
      <c r="R21" s="79"/>
    </row>
    <row r="22" spans="1:18" ht="14.1" customHeight="1" thickBot="1" x14ac:dyDescent="0.25">
      <c r="A22" s="184"/>
      <c r="B22" s="183" t="s">
        <v>24</v>
      </c>
      <c r="C22" s="153">
        <f>'25'!D57</f>
        <v>157751</v>
      </c>
      <c r="D22" s="154">
        <f>'25'!E57</f>
        <v>44388.1</v>
      </c>
      <c r="E22" s="153">
        <f>'25'!F57</f>
        <v>473734.06019999995</v>
      </c>
      <c r="F22" s="398">
        <f t="shared" si="0"/>
        <v>5.3612135182723883E-2</v>
      </c>
      <c r="G22" s="400">
        <f>'25'!H57</f>
        <v>-0.26706834603648483</v>
      </c>
      <c r="H22" s="172">
        <v>5.2516129032258059</v>
      </c>
      <c r="I22" s="173">
        <v>10.7</v>
      </c>
      <c r="J22" s="173">
        <v>0.6</v>
      </c>
      <c r="K22" s="173">
        <v>3.9000000000000021</v>
      </c>
      <c r="L22" s="174">
        <v>1.3516129032258037</v>
      </c>
      <c r="M22" s="155"/>
      <c r="N22" s="79"/>
    </row>
    <row r="23" spans="1:18" ht="14.1" customHeight="1" thickTop="1" x14ac:dyDescent="0.2">
      <c r="A23" s="100"/>
      <c r="B23" s="84" t="s">
        <v>2</v>
      </c>
      <c r="C23" s="182">
        <f>SUM(C9:C22)</f>
        <v>2837270</v>
      </c>
      <c r="D23" s="86">
        <f>SUM(D9:D22)</f>
        <v>828072.2029899999</v>
      </c>
      <c r="E23" s="85">
        <f>SUM(E9:E22)</f>
        <v>8836321.451950999</v>
      </c>
      <c r="F23" s="181">
        <f>SUM(F9:F22)</f>
        <v>1</v>
      </c>
      <c r="G23" s="98"/>
      <c r="H23" s="175">
        <v>5.8225806451612891</v>
      </c>
      <c r="I23" s="176">
        <v>10</v>
      </c>
      <c r="J23" s="176">
        <v>1.8</v>
      </c>
      <c r="K23" s="176">
        <v>3.3032258064516129</v>
      </c>
      <c r="L23" s="177">
        <v>2.5193548387096762</v>
      </c>
      <c r="M23" s="71"/>
    </row>
    <row r="24" spans="1:18" ht="14.1" customHeight="1" x14ac:dyDescent="0.2">
      <c r="A24" s="158"/>
      <c r="B24" s="138" t="s">
        <v>310</v>
      </c>
      <c r="C24" s="130"/>
      <c r="D24" s="744">
        <f>'9'!E28</f>
        <v>16173.027530453144</v>
      </c>
      <c r="E24" s="133">
        <f>'9'!F28</f>
        <v>172710.64221100003</v>
      </c>
      <c r="F24" s="137"/>
      <c r="G24" s="401">
        <f>'9'!H28</f>
        <v>-0.15032412115140029</v>
      </c>
      <c r="H24" s="178">
        <v>5.8225806451612891</v>
      </c>
      <c r="I24" s="179">
        <v>10</v>
      </c>
      <c r="J24" s="179">
        <v>1.8</v>
      </c>
      <c r="K24" s="179">
        <v>3.3032258064516129</v>
      </c>
      <c r="L24" s="180">
        <v>2.5193548387096762</v>
      </c>
      <c r="M24" s="131"/>
    </row>
    <row r="25" spans="1:18" ht="14.1" customHeight="1" x14ac:dyDescent="0.2">
      <c r="A25" s="709"/>
      <c r="B25" s="652" t="s">
        <v>151</v>
      </c>
      <c r="C25" s="710">
        <f>C23+C24</f>
        <v>2837270</v>
      </c>
      <c r="D25" s="661">
        <f t="shared" ref="D25:E25" si="1">D23+D24</f>
        <v>844245.23052045307</v>
      </c>
      <c r="E25" s="711">
        <f t="shared" si="1"/>
        <v>9009032.0941619985</v>
      </c>
      <c r="F25" s="712"/>
      <c r="G25" s="656">
        <f>'9'!H29</f>
        <v>-0.23046985301672146</v>
      </c>
      <c r="H25" s="714">
        <v>5.8225806451612891</v>
      </c>
      <c r="I25" s="715">
        <v>10</v>
      </c>
      <c r="J25" s="715">
        <v>1.8</v>
      </c>
      <c r="K25" s="715">
        <v>3.3032258064516129</v>
      </c>
      <c r="L25" s="716">
        <v>2.5193548387096762</v>
      </c>
      <c r="M25" s="717"/>
    </row>
    <row r="26" spans="1:18" ht="15" customHeight="1" x14ac:dyDescent="0.2">
      <c r="A26" s="100"/>
      <c r="B26" s="84"/>
      <c r="C26" s="157"/>
      <c r="D26" s="1028" t="s">
        <v>347</v>
      </c>
      <c r="E26" s="1029"/>
      <c r="F26" s="1029"/>
      <c r="G26" s="1030"/>
      <c r="H26" s="1036" t="s">
        <v>149</v>
      </c>
      <c r="I26" s="1037"/>
      <c r="J26" s="1037"/>
      <c r="K26" s="1037"/>
      <c r="L26" s="1038"/>
      <c r="M26" s="71"/>
    </row>
    <row r="27" spans="1:18" ht="15" customHeight="1" x14ac:dyDescent="0.2">
      <c r="A27" s="71"/>
      <c r="B27" s="156"/>
      <c r="C27" s="83"/>
      <c r="D27" s="1031"/>
      <c r="E27" s="1032"/>
      <c r="F27" s="1032"/>
      <c r="G27" s="1033"/>
      <c r="H27" s="1039" t="s">
        <v>346</v>
      </c>
      <c r="I27" s="1040"/>
      <c r="J27" s="1040"/>
      <c r="K27" s="1040"/>
      <c r="L27" s="1041"/>
      <c r="M27" s="71"/>
    </row>
    <row r="28" spans="1:18" ht="30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8" ht="15" customHeight="1" x14ac:dyDescent="0.2">
      <c r="A29" s="71"/>
      <c r="B29" s="595"/>
      <c r="C29" s="595"/>
      <c r="D29" s="83"/>
      <c r="E29" s="284"/>
      <c r="F29" s="285"/>
      <c r="G29" s="285"/>
      <c r="H29" s="83"/>
      <c r="I29" s="84"/>
      <c r="J29" s="595"/>
      <c r="K29" s="83"/>
      <c r="L29" s="83"/>
      <c r="M29" s="71"/>
    </row>
    <row r="30" spans="1:18" ht="18" customHeight="1" x14ac:dyDescent="0.2">
      <c r="A30" s="71"/>
      <c r="B30" s="83"/>
      <c r="C30" s="83"/>
      <c r="D30" s="83"/>
      <c r="E30" s="284"/>
      <c r="F30" s="285"/>
      <c r="G30" s="285"/>
      <c r="H30" s="83"/>
      <c r="I30" s="83"/>
      <c r="J30" s="83"/>
      <c r="K30" s="83"/>
      <c r="L30" s="83"/>
      <c r="M30" s="71"/>
    </row>
    <row r="31" spans="1:18" ht="15" customHeight="1" x14ac:dyDescent="0.25">
      <c r="A31" s="71"/>
      <c r="B31" s="989" t="s">
        <v>165</v>
      </c>
      <c r="C31" s="989"/>
      <c r="D31" s="989"/>
      <c r="E31" s="989"/>
      <c r="F31" s="989"/>
      <c r="G31" s="989" t="s">
        <v>166</v>
      </c>
      <c r="H31" s="989"/>
      <c r="I31" s="989"/>
      <c r="J31" s="989"/>
      <c r="K31" s="989"/>
      <c r="L31" s="989"/>
      <c r="M31" s="71"/>
    </row>
    <row r="32" spans="1:18" ht="15" customHeight="1" x14ac:dyDescent="0.2">
      <c r="A32" s="71"/>
      <c r="B32" s="71"/>
      <c r="C32" s="978" t="str">
        <f>A3</f>
        <v>Březen 2019</v>
      </c>
      <c r="D32" s="978"/>
      <c r="E32" s="71"/>
      <c r="F32" s="71"/>
      <c r="G32" s="71"/>
      <c r="H32" s="71"/>
      <c r="I32" s="978" t="str">
        <f>A3</f>
        <v>Březen 2019</v>
      </c>
      <c r="J32" s="978"/>
      <c r="K32" s="71"/>
      <c r="L32" s="71"/>
      <c r="M32" s="83"/>
    </row>
    <row r="33" spans="1:13" ht="15" customHeight="1" x14ac:dyDescent="0.2">
      <c r="A33" s="7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71"/>
    </row>
    <row r="34" spans="1:13" ht="15" customHeight="1" x14ac:dyDescent="0.2">
      <c r="A34" s="71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1"/>
    </row>
    <row r="35" spans="1:13" ht="15" customHeight="1" x14ac:dyDescent="0.2">
      <c r="A35" s="7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71"/>
    </row>
    <row r="36" spans="1:13" ht="15" customHeight="1" x14ac:dyDescent="0.2">
      <c r="A36" s="7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71"/>
    </row>
    <row r="37" spans="1:13" ht="15" customHeight="1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71"/>
    </row>
    <row r="38" spans="1:13" ht="15" customHeight="1" x14ac:dyDescent="0.2">
      <c r="A38" s="7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1"/>
    </row>
    <row r="39" spans="1:13" ht="15" customHeight="1" x14ac:dyDescent="0.2">
      <c r="A39" s="7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71"/>
    </row>
    <row r="40" spans="1:13" ht="15" customHeight="1" x14ac:dyDescent="0.2">
      <c r="A40" s="7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1"/>
    </row>
    <row r="41" spans="1:13" ht="15" customHeight="1" x14ac:dyDescent="0.2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71"/>
    </row>
    <row r="42" spans="1:13" ht="15" customHeight="1" x14ac:dyDescent="0.2">
      <c r="A42" s="7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71"/>
    </row>
    <row r="43" spans="1:13" ht="15" customHeight="1" x14ac:dyDescent="0.2">
      <c r="A43" s="7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15">
    <mergeCell ref="C32:D32"/>
    <mergeCell ref="I32:J32"/>
    <mergeCell ref="C7:C8"/>
    <mergeCell ref="K1:M1"/>
    <mergeCell ref="B4:C4"/>
    <mergeCell ref="H6:L6"/>
    <mergeCell ref="D5:G5"/>
    <mergeCell ref="H5:L5"/>
    <mergeCell ref="A2:M2"/>
    <mergeCell ref="A3:C3"/>
    <mergeCell ref="H26:L26"/>
    <mergeCell ref="H27:L27"/>
    <mergeCell ref="D26:G27"/>
    <mergeCell ref="G31:L31"/>
    <mergeCell ref="B31:F3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D47"/>
  <sheetViews>
    <sheetView view="pageBreakPreview" zoomScaleNormal="100" zoomScaleSheetLayoutView="100" workbookViewId="0">
      <selection activeCell="F11" sqref="F11"/>
    </sheetView>
  </sheetViews>
  <sheetFormatPr defaultRowHeight="12.75" x14ac:dyDescent="0.25"/>
  <cols>
    <col min="1" max="1" width="14.42578125" style="292" customWidth="1"/>
    <col min="2" max="2" width="2.7109375" style="526" customWidth="1"/>
    <col min="3" max="3" width="63.28515625" style="292" customWidth="1"/>
    <col min="4" max="4" width="13.5703125" style="292" customWidth="1"/>
    <col min="5" max="5" width="9.140625" style="292"/>
    <col min="6" max="6" width="11.7109375" style="292" customWidth="1"/>
    <col min="7" max="8" width="9.140625" style="292"/>
    <col min="9" max="9" width="11.7109375" style="292" customWidth="1"/>
    <col min="10" max="16384" width="9.140625" style="292"/>
  </cols>
  <sheetData>
    <row r="1" spans="1:4" ht="12.75" customHeight="1" x14ac:dyDescent="0.25">
      <c r="B1" s="529"/>
      <c r="C1" s="375"/>
      <c r="D1" s="375"/>
    </row>
    <row r="2" spans="1:4" ht="16.5" customHeight="1" x14ac:dyDescent="0.25">
      <c r="A2" s="906" t="s">
        <v>289</v>
      </c>
      <c r="B2" s="906"/>
      <c r="C2" s="880"/>
      <c r="D2" s="877"/>
    </row>
    <row r="3" spans="1:4" ht="15" customHeight="1" x14ac:dyDescent="0.25">
      <c r="A3" s="375"/>
      <c r="B3" s="529"/>
      <c r="C3" s="881"/>
      <c r="D3" s="375"/>
    </row>
    <row r="4" spans="1:4" ht="12.75" customHeight="1" x14ac:dyDescent="0.25">
      <c r="A4" s="887" t="s">
        <v>216</v>
      </c>
      <c r="B4" s="888" t="s">
        <v>37</v>
      </c>
      <c r="C4" s="889" t="s">
        <v>217</v>
      </c>
      <c r="D4" s="375"/>
    </row>
    <row r="5" spans="1:4" ht="18" customHeight="1" x14ac:dyDescent="0.25">
      <c r="A5" s="84" t="s">
        <v>302</v>
      </c>
      <c r="B5" s="878" t="s">
        <v>37</v>
      </c>
      <c r="C5" s="882" t="s">
        <v>303</v>
      </c>
      <c r="D5" s="377"/>
    </row>
    <row r="6" spans="1:4" ht="18" customHeight="1" x14ac:dyDescent="0.25">
      <c r="A6" s="84" t="s">
        <v>48</v>
      </c>
      <c r="B6" s="878" t="s">
        <v>37</v>
      </c>
      <c r="C6" s="882" t="s">
        <v>4</v>
      </c>
      <c r="D6" s="377"/>
    </row>
    <row r="7" spans="1:4" ht="18" customHeight="1" x14ac:dyDescent="0.25">
      <c r="A7" s="84" t="s">
        <v>9</v>
      </c>
      <c r="B7" s="878" t="s">
        <v>37</v>
      </c>
      <c r="C7" s="882" t="s">
        <v>64</v>
      </c>
      <c r="D7" s="377"/>
    </row>
    <row r="8" spans="1:4" ht="18" customHeight="1" x14ac:dyDescent="0.25">
      <c r="A8" s="84" t="s">
        <v>75</v>
      </c>
      <c r="B8" s="878" t="s">
        <v>37</v>
      </c>
      <c r="C8" s="882" t="s">
        <v>76</v>
      </c>
      <c r="D8" s="377"/>
    </row>
    <row r="9" spans="1:4" ht="18" customHeight="1" x14ac:dyDescent="0.25">
      <c r="A9" s="84" t="s">
        <v>313</v>
      </c>
      <c r="B9" s="878" t="s">
        <v>37</v>
      </c>
      <c r="C9" s="882" t="s">
        <v>314</v>
      </c>
      <c r="D9" s="289"/>
    </row>
    <row r="10" spans="1:4" ht="18" customHeight="1" x14ac:dyDescent="0.25">
      <c r="A10" s="84" t="s">
        <v>41</v>
      </c>
      <c r="B10" s="878" t="s">
        <v>37</v>
      </c>
      <c r="C10" s="883" t="s">
        <v>270</v>
      </c>
      <c r="D10" s="377"/>
    </row>
    <row r="11" spans="1:4" ht="18" customHeight="1" x14ac:dyDescent="0.25">
      <c r="A11" s="84" t="s">
        <v>67</v>
      </c>
      <c r="B11" s="878" t="s">
        <v>37</v>
      </c>
      <c r="C11" s="882" t="s">
        <v>68</v>
      </c>
      <c r="D11" s="377"/>
    </row>
    <row r="12" spans="1:4" ht="18" customHeight="1" x14ac:dyDescent="0.25">
      <c r="A12" s="84" t="s">
        <v>291</v>
      </c>
      <c r="B12" s="878" t="s">
        <v>37</v>
      </c>
      <c r="C12" s="883" t="s">
        <v>292</v>
      </c>
      <c r="D12" s="377"/>
    </row>
    <row r="13" spans="1:4" ht="18" customHeight="1" x14ac:dyDescent="0.25">
      <c r="A13" s="84" t="s">
        <v>247</v>
      </c>
      <c r="B13" s="878" t="s">
        <v>37</v>
      </c>
      <c r="C13" s="882" t="s">
        <v>268</v>
      </c>
      <c r="D13" s="377"/>
    </row>
    <row r="14" spans="1:4" ht="18" customHeight="1" x14ac:dyDescent="0.25">
      <c r="A14" s="84" t="s">
        <v>57</v>
      </c>
      <c r="B14" s="878" t="s">
        <v>37</v>
      </c>
      <c r="C14" s="882" t="s">
        <v>58</v>
      </c>
      <c r="D14" s="289"/>
    </row>
    <row r="15" spans="1:4" ht="18" customHeight="1" x14ac:dyDescent="0.25">
      <c r="A15" s="84" t="s">
        <v>293</v>
      </c>
      <c r="B15" s="878" t="s">
        <v>37</v>
      </c>
      <c r="C15" s="882" t="s">
        <v>294</v>
      </c>
      <c r="D15" s="289"/>
    </row>
    <row r="16" spans="1:4" ht="18" customHeight="1" x14ac:dyDescent="0.25">
      <c r="A16" s="84" t="s">
        <v>77</v>
      </c>
      <c r="B16" s="878" t="s">
        <v>37</v>
      </c>
      <c r="C16" s="882" t="s">
        <v>78</v>
      </c>
      <c r="D16" s="289"/>
    </row>
    <row r="17" spans="1:4" ht="18" customHeight="1" x14ac:dyDescent="0.25">
      <c r="A17" s="84" t="s">
        <v>53</v>
      </c>
      <c r="B17" s="878" t="s">
        <v>37</v>
      </c>
      <c r="C17" s="882" t="s">
        <v>54</v>
      </c>
      <c r="D17" s="289"/>
    </row>
    <row r="18" spans="1:4" ht="18" customHeight="1" x14ac:dyDescent="0.25">
      <c r="A18" s="84" t="s">
        <v>132</v>
      </c>
      <c r="B18" s="878" t="s">
        <v>37</v>
      </c>
      <c r="C18" s="882" t="s">
        <v>267</v>
      </c>
      <c r="D18" s="377"/>
    </row>
    <row r="19" spans="1:4" ht="18" customHeight="1" x14ac:dyDescent="0.25">
      <c r="A19" s="84" t="s">
        <v>8</v>
      </c>
      <c r="B19" s="878" t="s">
        <v>37</v>
      </c>
      <c r="C19" s="882" t="s">
        <v>61</v>
      </c>
      <c r="D19" s="377"/>
    </row>
    <row r="20" spans="1:4" ht="18" customHeight="1" x14ac:dyDescent="0.25">
      <c r="A20" s="84" t="s">
        <v>203</v>
      </c>
      <c r="B20" s="878" t="s">
        <v>37</v>
      </c>
      <c r="C20" s="884" t="s">
        <v>266</v>
      </c>
      <c r="D20" s="377"/>
    </row>
    <row r="21" spans="1:4" ht="18" customHeight="1" x14ac:dyDescent="0.25">
      <c r="A21" s="84" t="s">
        <v>206</v>
      </c>
      <c r="B21" s="878" t="s">
        <v>37</v>
      </c>
      <c r="C21" s="882" t="s">
        <v>207</v>
      </c>
      <c r="D21" s="377"/>
    </row>
    <row r="22" spans="1:4" ht="18" customHeight="1" x14ac:dyDescent="0.25">
      <c r="A22" s="84" t="s">
        <v>248</v>
      </c>
      <c r="B22" s="878" t="s">
        <v>37</v>
      </c>
      <c r="C22" s="884" t="s">
        <v>265</v>
      </c>
      <c r="D22" s="377"/>
    </row>
    <row r="23" spans="1:4" ht="18" customHeight="1" x14ac:dyDescent="0.25">
      <c r="A23" s="84" t="s">
        <v>65</v>
      </c>
      <c r="B23" s="878" t="s">
        <v>37</v>
      </c>
      <c r="C23" s="882" t="s">
        <v>126</v>
      </c>
      <c r="D23" s="289"/>
    </row>
    <row r="24" spans="1:4" ht="18" customHeight="1" x14ac:dyDescent="0.25">
      <c r="A24" s="84" t="s">
        <v>69</v>
      </c>
      <c r="B24" s="878" t="s">
        <v>37</v>
      </c>
      <c r="C24" s="882" t="s">
        <v>70</v>
      </c>
      <c r="D24" s="377"/>
    </row>
    <row r="25" spans="1:4" ht="18" customHeight="1" x14ac:dyDescent="0.25">
      <c r="A25" s="84" t="s">
        <v>309</v>
      </c>
      <c r="B25" s="878" t="s">
        <v>37</v>
      </c>
      <c r="C25" s="882" t="s">
        <v>308</v>
      </c>
      <c r="D25" s="377"/>
    </row>
    <row r="26" spans="1:4" ht="18" customHeight="1" x14ac:dyDescent="0.25">
      <c r="A26" s="84" t="s">
        <v>40</v>
      </c>
      <c r="B26" s="878" t="s">
        <v>37</v>
      </c>
      <c r="C26" s="883" t="s">
        <v>269</v>
      </c>
      <c r="D26" s="289"/>
    </row>
    <row r="27" spans="1:4" ht="18" customHeight="1" x14ac:dyDescent="0.25">
      <c r="A27" s="84" t="s">
        <v>60</v>
      </c>
      <c r="B27" s="878" t="s">
        <v>37</v>
      </c>
      <c r="C27" s="882" t="s">
        <v>59</v>
      </c>
      <c r="D27" s="380"/>
    </row>
    <row r="28" spans="1:4" ht="18" customHeight="1" x14ac:dyDescent="0.25">
      <c r="A28" s="84" t="s">
        <v>50</v>
      </c>
      <c r="B28" s="878" t="s">
        <v>37</v>
      </c>
      <c r="C28" s="882" t="s">
        <v>49</v>
      </c>
      <c r="D28" s="374"/>
    </row>
    <row r="29" spans="1:4" ht="18" customHeight="1" x14ac:dyDescent="0.25">
      <c r="A29" s="84" t="s">
        <v>52</v>
      </c>
      <c r="B29" s="878" t="s">
        <v>37</v>
      </c>
      <c r="C29" s="882" t="s">
        <v>51</v>
      </c>
      <c r="D29" s="374"/>
    </row>
    <row r="30" spans="1:4" ht="18" customHeight="1" x14ac:dyDescent="0.25">
      <c r="A30" s="84" t="s">
        <v>7</v>
      </c>
      <c r="B30" s="878" t="s">
        <v>37</v>
      </c>
      <c r="C30" s="882" t="s">
        <v>63</v>
      </c>
      <c r="D30" s="374"/>
    </row>
    <row r="31" spans="1:4" ht="18" customHeight="1" x14ac:dyDescent="0.25">
      <c r="A31" s="84" t="s">
        <v>6</v>
      </c>
      <c r="B31" s="878" t="s">
        <v>37</v>
      </c>
      <c r="C31" s="882" t="s">
        <v>62</v>
      </c>
      <c r="D31" s="374"/>
    </row>
    <row r="32" spans="1:4" ht="18" customHeight="1" x14ac:dyDescent="0.25">
      <c r="A32" s="84" t="s">
        <v>73</v>
      </c>
      <c r="B32" s="878" t="s">
        <v>37</v>
      </c>
      <c r="C32" s="882" t="s">
        <v>74</v>
      </c>
      <c r="D32" s="374"/>
    </row>
    <row r="33" spans="1:4" ht="18" customHeight="1" x14ac:dyDescent="0.25">
      <c r="A33" s="84" t="s">
        <v>93</v>
      </c>
      <c r="B33" s="878" t="s">
        <v>37</v>
      </c>
      <c r="C33" s="882" t="s">
        <v>92</v>
      </c>
      <c r="D33" s="374"/>
    </row>
    <row r="34" spans="1:4" ht="18" customHeight="1" x14ac:dyDescent="0.25">
      <c r="A34" s="84" t="s">
        <v>56</v>
      </c>
      <c r="B34" s="878" t="s">
        <v>37</v>
      </c>
      <c r="C34" s="882" t="s">
        <v>55</v>
      </c>
      <c r="D34" s="374"/>
    </row>
    <row r="35" spans="1:4" ht="18" customHeight="1" x14ac:dyDescent="0.25">
      <c r="A35" s="84"/>
      <c r="B35" s="878"/>
      <c r="C35" s="883"/>
      <c r="D35" s="374"/>
    </row>
    <row r="36" spans="1:4" ht="18" customHeight="1" x14ac:dyDescent="0.25">
      <c r="B36" s="879"/>
      <c r="C36" s="881"/>
    </row>
    <row r="37" spans="1:4" s="294" customFormat="1" ht="18" customHeight="1" x14ac:dyDescent="0.2">
      <c r="A37" s="890" t="s">
        <v>218</v>
      </c>
      <c r="B37" s="888" t="s">
        <v>37</v>
      </c>
      <c r="C37" s="904" t="s">
        <v>217</v>
      </c>
      <c r="D37" s="905"/>
    </row>
    <row r="38" spans="1:4" ht="30" customHeight="1" x14ac:dyDescent="0.25">
      <c r="A38" s="441" t="s">
        <v>307</v>
      </c>
      <c r="B38" s="14" t="s">
        <v>37</v>
      </c>
      <c r="C38" s="885" t="s">
        <v>306</v>
      </c>
      <c r="D38" s="423"/>
    </row>
    <row r="39" spans="1:4" ht="18" customHeight="1" x14ac:dyDescent="0.25">
      <c r="A39" s="440" t="s">
        <v>219</v>
      </c>
      <c r="B39" s="14" t="s">
        <v>37</v>
      </c>
      <c r="C39" s="885" t="s">
        <v>264</v>
      </c>
      <c r="D39" s="423"/>
    </row>
    <row r="40" spans="1:4" ht="18" customHeight="1" x14ac:dyDescent="0.25">
      <c r="A40" s="440" t="s">
        <v>281</v>
      </c>
      <c r="B40" s="14" t="s">
        <v>37</v>
      </c>
      <c r="C40" s="885" t="s">
        <v>282</v>
      </c>
      <c r="D40" s="423"/>
    </row>
    <row r="41" spans="1:4" ht="30" customHeight="1" x14ac:dyDescent="0.25">
      <c r="A41" s="439" t="s">
        <v>94</v>
      </c>
      <c r="B41" s="14" t="s">
        <v>37</v>
      </c>
      <c r="C41" s="886" t="s">
        <v>318</v>
      </c>
      <c r="D41" s="374"/>
    </row>
    <row r="42" spans="1:4" ht="18" customHeight="1" x14ac:dyDescent="0.25">
      <c r="A42" s="440"/>
      <c r="B42" s="14"/>
      <c r="C42" s="885"/>
      <c r="D42" s="420"/>
    </row>
    <row r="43" spans="1:4" ht="18" customHeight="1" x14ac:dyDescent="0.25">
      <c r="B43" s="527"/>
      <c r="C43" s="884"/>
      <c r="D43" s="420"/>
    </row>
    <row r="44" spans="1:4" ht="30" customHeight="1" x14ac:dyDescent="0.25">
      <c r="A44" s="84"/>
      <c r="C44" s="882"/>
      <c r="D44" s="420"/>
    </row>
    <row r="45" spans="1:4" ht="30" customHeight="1" x14ac:dyDescent="0.25"/>
    <row r="46" spans="1:4" ht="30" customHeight="1" x14ac:dyDescent="0.25"/>
    <row r="47" spans="1:4" ht="30" customHeight="1" x14ac:dyDescent="0.25">
      <c r="B47" s="527"/>
    </row>
  </sheetData>
  <sortState ref="A5:C34">
    <sortCondition ref="A34"/>
  </sortState>
  <mergeCells count="2">
    <mergeCell ref="C37:D37"/>
    <mergeCell ref="A2:B2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view="pageBreakPreview" zoomScaleNormal="100" zoomScaleSheetLayoutView="100" workbookViewId="0">
      <selection activeCell="O33" sqref="O33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1007" t="s">
        <v>244</v>
      </c>
      <c r="L1" s="1007"/>
      <c r="M1" s="1007"/>
    </row>
    <row r="2" spans="1:13" s="692" customFormat="1" ht="30" customHeight="1" x14ac:dyDescent="0.25">
      <c r="A2" s="909" t="s">
        <v>150</v>
      </c>
      <c r="B2" s="909"/>
      <c r="C2" s="909"/>
      <c r="D2" s="909"/>
      <c r="E2" s="909"/>
      <c r="F2" s="909"/>
      <c r="G2" s="909"/>
      <c r="H2" s="909"/>
      <c r="I2" s="909"/>
      <c r="J2" s="909"/>
      <c r="K2" s="909"/>
      <c r="L2" s="909"/>
      <c r="M2" s="909"/>
    </row>
    <row r="3" spans="1:13" ht="17.100000000000001" customHeight="1" x14ac:dyDescent="0.2">
      <c r="A3" s="1027" t="str">
        <f>T!E17&amp;" "&amp;T!G17</f>
        <v>I. čtvrtletí 2019</v>
      </c>
      <c r="B3" s="1027"/>
      <c r="C3" s="1027"/>
      <c r="D3" s="286"/>
      <c r="E3" s="95"/>
      <c r="F3" s="70"/>
      <c r="G3" s="70"/>
      <c r="H3" s="70"/>
      <c r="I3" s="70"/>
      <c r="J3" s="71"/>
      <c r="K3" s="71"/>
      <c r="L3" s="71"/>
    </row>
    <row r="4" spans="1:13" ht="15" customHeight="1" x14ac:dyDescent="0.25">
      <c r="B4" s="1008"/>
      <c r="C4" s="1009"/>
      <c r="D4" s="703"/>
      <c r="E4" s="704"/>
      <c r="F4" s="1062"/>
      <c r="G4" s="1062"/>
      <c r="H4" s="706"/>
      <c r="I4" s="707"/>
      <c r="J4" s="704"/>
      <c r="K4" s="704"/>
      <c r="L4" s="708"/>
      <c r="M4" s="71"/>
    </row>
    <row r="5" spans="1:13" ht="24.95" customHeight="1" x14ac:dyDescent="0.2">
      <c r="D5" s="1026" t="s">
        <v>39</v>
      </c>
      <c r="E5" s="1024"/>
      <c r="F5" s="1024"/>
      <c r="G5" s="1025"/>
      <c r="H5" s="1026" t="s">
        <v>143</v>
      </c>
      <c r="I5" s="1024"/>
      <c r="J5" s="1024"/>
      <c r="K5" s="1024"/>
      <c r="L5" s="1025"/>
      <c r="M5" s="71"/>
    </row>
    <row r="6" spans="1:13" ht="24.95" customHeight="1" x14ac:dyDescent="0.25">
      <c r="B6" s="76"/>
      <c r="C6" s="76"/>
      <c r="D6" s="649"/>
      <c r="E6" s="651"/>
      <c r="F6" s="650"/>
      <c r="G6" s="651"/>
      <c r="H6" s="1026"/>
      <c r="I6" s="1024"/>
      <c r="J6" s="1024"/>
      <c r="K6" s="1024"/>
      <c r="L6" s="1025"/>
      <c r="M6" s="87"/>
    </row>
    <row r="7" spans="1:13" ht="14.1" customHeight="1" x14ac:dyDescent="0.25">
      <c r="B7" s="94"/>
      <c r="C7" s="1015" t="s">
        <v>144</v>
      </c>
      <c r="D7" s="152"/>
      <c r="E7" s="648"/>
      <c r="F7" s="236" t="s">
        <v>146</v>
      </c>
      <c r="G7" s="393" t="s">
        <v>206</v>
      </c>
      <c r="H7" s="146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5" customHeight="1" x14ac:dyDescent="0.25">
      <c r="A8" s="158"/>
      <c r="B8" s="237" t="s">
        <v>145</v>
      </c>
      <c r="C8" s="1016"/>
      <c r="D8" s="823" t="s">
        <v>336</v>
      </c>
      <c r="E8" s="822" t="s">
        <v>1</v>
      </c>
      <c r="F8" s="237" t="s">
        <v>66</v>
      </c>
      <c r="G8" s="394" t="s">
        <v>66</v>
      </c>
      <c r="H8" s="149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13</v>
      </c>
      <c r="C9" s="104">
        <f>'19'!D32</f>
        <v>104598</v>
      </c>
      <c r="D9" s="105">
        <f>'19'!E32</f>
        <v>105643.26856000001</v>
      </c>
      <c r="E9" s="104">
        <f>'19'!F32</f>
        <v>1129989.7374800001</v>
      </c>
      <c r="F9" s="395">
        <f>E9/$E$23</f>
        <v>3.4422912649196821E-2</v>
      </c>
      <c r="G9" s="395">
        <f>'19'!H32</f>
        <v>-7.8787026422978301E-2</v>
      </c>
      <c r="H9" s="159">
        <f>AVERAGE('26'!H9,'27'!H9,'28'!H9)</f>
        <v>1.8660138248847928</v>
      </c>
      <c r="I9" s="381">
        <f>MAX('26'!I9,'27'!I9,'28'!I9)</f>
        <v>9.3000000000000007</v>
      </c>
      <c r="J9" s="381">
        <f>MIN('26'!J9,'27'!J9,'28'!J9)</f>
        <v>-6.8</v>
      </c>
      <c r="K9" s="381">
        <f>AVERAGE('26'!K9,'27'!K9,'28'!K9)</f>
        <v>0.13333333333333316</v>
      </c>
      <c r="L9" s="161">
        <f>H9-K9</f>
        <v>1.7326804915514598</v>
      </c>
      <c r="M9" s="71"/>
    </row>
    <row r="10" spans="1:13" ht="14.1" customHeight="1" x14ac:dyDescent="0.2">
      <c r="A10" s="158"/>
      <c r="B10" s="138" t="s">
        <v>14</v>
      </c>
      <c r="C10" s="139">
        <f>'19'!D63</f>
        <v>386657</v>
      </c>
      <c r="D10" s="140">
        <f>'19'!E63</f>
        <v>431383.89999999997</v>
      </c>
      <c r="E10" s="139">
        <f>'19'!F63</f>
        <v>4608871.7730799997</v>
      </c>
      <c r="F10" s="141">
        <f t="shared" ref="F10:F22" si="0">E10/$E$23</f>
        <v>0.14040020470441636</v>
      </c>
      <c r="G10" s="396">
        <f>'19'!H63</f>
        <v>-9.6900876880427672E-2</v>
      </c>
      <c r="H10" s="165">
        <f>AVERAGE('26'!H10,'27'!H10,'28'!H10)</f>
        <v>2.941090629800307</v>
      </c>
      <c r="I10" s="382">
        <f>MAX('26'!I10,'27'!I10,'28'!I10)</f>
        <v>11.6</v>
      </c>
      <c r="J10" s="382">
        <f>MIN('26'!J10,'27'!J10,'28'!J10)</f>
        <v>-7</v>
      </c>
      <c r="K10" s="382">
        <f>AVERAGE('26'!K10,'27'!K10,'28'!K10)</f>
        <v>0.80000000000000016</v>
      </c>
      <c r="L10" s="167">
        <f t="shared" ref="L10:L25" si="1">H10-K10</f>
        <v>2.1410906298003067</v>
      </c>
      <c r="M10" s="131"/>
    </row>
    <row r="11" spans="1:13" ht="14.1" customHeight="1" x14ac:dyDescent="0.2">
      <c r="A11" s="100"/>
      <c r="B11" s="84" t="s">
        <v>15</v>
      </c>
      <c r="C11" s="77">
        <f>'20'!D32</f>
        <v>84942</v>
      </c>
      <c r="D11" s="78">
        <f>'20'!E32</f>
        <v>80087</v>
      </c>
      <c r="E11" s="77">
        <f>'20'!F32</f>
        <v>855619.27704000007</v>
      </c>
      <c r="F11" s="395">
        <f t="shared" si="0"/>
        <v>2.6064756747437409E-2</v>
      </c>
      <c r="G11" s="141">
        <f>'20'!H32</f>
        <v>-6.7746595442275237E-2</v>
      </c>
      <c r="H11" s="159">
        <f>AVERAGE('26'!H11,'27'!H11,'28'!H11)</f>
        <v>1.1311827956989251</v>
      </c>
      <c r="I11" s="381">
        <f>MAX('26'!I11,'27'!I11,'28'!I11)</f>
        <v>9.3000000000000007</v>
      </c>
      <c r="J11" s="381">
        <f>MIN('26'!J11,'27'!J11,'28'!J11)</f>
        <v>-8.9</v>
      </c>
      <c r="K11" s="381">
        <f>AVERAGE('26'!K11,'27'!K11,'28'!K11)</f>
        <v>-0.133333333333333</v>
      </c>
      <c r="L11" s="161">
        <f t="shared" si="1"/>
        <v>1.2645161290322582</v>
      </c>
      <c r="M11" s="71"/>
    </row>
    <row r="12" spans="1:13" ht="14.1" customHeight="1" x14ac:dyDescent="0.2">
      <c r="A12" s="158"/>
      <c r="B12" s="138" t="s">
        <v>301</v>
      </c>
      <c r="C12" s="139">
        <f>'20'!D63</f>
        <v>118296</v>
      </c>
      <c r="D12" s="140">
        <f>'20'!E63</f>
        <v>134721.59999999998</v>
      </c>
      <c r="E12" s="139">
        <f>'20'!F63</f>
        <v>1439346.9259600001</v>
      </c>
      <c r="F12" s="141">
        <f t="shared" si="0"/>
        <v>4.384687033946446E-2</v>
      </c>
      <c r="G12" s="396">
        <f>'20'!H63</f>
        <v>-8.734849162283681E-2</v>
      </c>
      <c r="H12" s="165">
        <f>AVERAGE('26'!H12,'27'!H12,'28'!H12)</f>
        <v>1.5640168970814132</v>
      </c>
      <c r="I12" s="382">
        <f>MAX('26'!I12,'27'!I12,'28'!I12)</f>
        <v>9.6999999999999993</v>
      </c>
      <c r="J12" s="382">
        <f>MIN('26'!J12,'27'!J12,'28'!J12)</f>
        <v>-8.6999999999999993</v>
      </c>
      <c r="K12" s="382">
        <f>AVERAGE('26'!K12,'27'!K12,'28'!K12)</f>
        <v>-0.26666666666666661</v>
      </c>
      <c r="L12" s="167">
        <f t="shared" si="1"/>
        <v>1.8306835637480798</v>
      </c>
      <c r="M12" s="131"/>
    </row>
    <row r="13" spans="1:13" ht="14.1" customHeight="1" x14ac:dyDescent="0.2">
      <c r="A13" s="100"/>
      <c r="B13" s="84" t="s">
        <v>16</v>
      </c>
      <c r="C13" s="77">
        <f>'21'!D32</f>
        <v>93392</v>
      </c>
      <c r="D13" s="78">
        <f>'21'!E32</f>
        <v>131818.99999999997</v>
      </c>
      <c r="E13" s="77">
        <f>'21'!F32</f>
        <v>1408330.1130999997</v>
      </c>
      <c r="F13" s="395">
        <f t="shared" si="0"/>
        <v>4.2902004201018515E-2</v>
      </c>
      <c r="G13" s="141">
        <f>'21'!H32</f>
        <v>-7.4780379748612652E-2</v>
      </c>
      <c r="H13" s="159">
        <f>AVERAGE('26'!H13,'27'!H13,'28'!H13)</f>
        <v>1.9017665130568358</v>
      </c>
      <c r="I13" s="381">
        <f>MAX('26'!I13,'27'!I13,'28'!I13)</f>
        <v>11.1</v>
      </c>
      <c r="J13" s="381">
        <f>MIN('26'!J13,'27'!J13,'28'!J13)</f>
        <v>-8.9</v>
      </c>
      <c r="K13" s="381">
        <f>AVERAGE('26'!K13,'27'!K13,'28'!K13)</f>
        <v>0.13333333333333272</v>
      </c>
      <c r="L13" s="161">
        <f t="shared" si="1"/>
        <v>1.7684331797235031</v>
      </c>
      <c r="M13" s="71"/>
    </row>
    <row r="14" spans="1:13" ht="14.1" customHeight="1" x14ac:dyDescent="0.2">
      <c r="A14" s="158"/>
      <c r="B14" s="138" t="s">
        <v>17</v>
      </c>
      <c r="C14" s="139">
        <f>'21'!D63</f>
        <v>381783</v>
      </c>
      <c r="D14" s="140">
        <f>'21'!E63</f>
        <v>322326.99199999997</v>
      </c>
      <c r="E14" s="139">
        <f>'21'!F63</f>
        <v>3442866.89249</v>
      </c>
      <c r="F14" s="141">
        <f t="shared" si="0"/>
        <v>0.10488016162632854</v>
      </c>
      <c r="G14" s="396">
        <f>'21'!H63</f>
        <v>-6.4483616069699448E-2</v>
      </c>
      <c r="H14" s="165">
        <f>AVERAGE('26'!H14,'27'!H14,'28'!H14)</f>
        <v>2.235330261136713</v>
      </c>
      <c r="I14" s="382">
        <f>MAX('26'!I14,'27'!I14,'28'!I14)</f>
        <v>11.8</v>
      </c>
      <c r="J14" s="382">
        <f>MIN('26'!J14,'27'!J14,'28'!J14)</f>
        <v>-7.9</v>
      </c>
      <c r="K14" s="382">
        <f>AVERAGE('26'!K14,'27'!K14,'28'!K14)</f>
        <v>6.6666666666667165E-2</v>
      </c>
      <c r="L14" s="167">
        <f t="shared" si="1"/>
        <v>2.1686635944700456</v>
      </c>
      <c r="M14" s="131"/>
    </row>
    <row r="15" spans="1:13" ht="14.1" customHeight="1" x14ac:dyDescent="0.2">
      <c r="A15" s="100"/>
      <c r="B15" s="84" t="s">
        <v>18</v>
      </c>
      <c r="C15" s="77">
        <f>'22'!D32</f>
        <v>188195</v>
      </c>
      <c r="D15" s="78">
        <f>'22'!E32</f>
        <v>177294.2</v>
      </c>
      <c r="E15" s="77">
        <f>'22'!F32</f>
        <v>1894182.3887499999</v>
      </c>
      <c r="F15" s="395">
        <f t="shared" si="0"/>
        <v>5.7702537241620097E-2</v>
      </c>
      <c r="G15" s="141">
        <f>'22'!H32</f>
        <v>-8.3622090547094879E-2</v>
      </c>
      <c r="H15" s="159">
        <f>AVERAGE('26'!H15,'27'!H15,'28'!H15)</f>
        <v>1.7343317972350232</v>
      </c>
      <c r="I15" s="381">
        <f>MAX('26'!I15,'27'!I15,'28'!I15)</f>
        <v>9.9</v>
      </c>
      <c r="J15" s="381">
        <f>MIN('26'!J15,'27'!J15,'28'!J15)</f>
        <v>-9</v>
      </c>
      <c r="K15" s="381">
        <f>AVERAGE('26'!K15,'27'!K15,'28'!K15)</f>
        <v>-0.40000000000000008</v>
      </c>
      <c r="L15" s="161">
        <f t="shared" si="1"/>
        <v>2.1343317972350233</v>
      </c>
      <c r="M15" s="71"/>
    </row>
    <row r="16" spans="1:13" ht="14.1" customHeight="1" x14ac:dyDescent="0.2">
      <c r="A16" s="158"/>
      <c r="B16" s="138" t="s">
        <v>19</v>
      </c>
      <c r="C16" s="139">
        <f>'22'!D63</f>
        <v>136964</v>
      </c>
      <c r="D16" s="140">
        <f>'22'!E63</f>
        <v>147135.79999999999</v>
      </c>
      <c r="E16" s="139">
        <f>'22'!F63</f>
        <v>1571948.77324</v>
      </c>
      <c r="F16" s="141">
        <f t="shared" si="0"/>
        <v>4.7886324552757584E-2</v>
      </c>
      <c r="G16" s="396">
        <f>'22'!H63</f>
        <v>-7.1175702666737548E-2</v>
      </c>
      <c r="H16" s="165">
        <f>AVERAGE('26'!H16,'27'!H16,'28'!H16)</f>
        <v>1.7701228878648232</v>
      </c>
      <c r="I16" s="382">
        <f>MAX('26'!I16,'27'!I16,'28'!I16)</f>
        <v>9.8000000000000007</v>
      </c>
      <c r="J16" s="382">
        <f>MIN('26'!J16,'27'!J16,'28'!J16)</f>
        <v>-8.6999999999999993</v>
      </c>
      <c r="K16" s="382">
        <f>AVERAGE('26'!K16,'27'!K16,'28'!K16)</f>
        <v>0.56666666666666565</v>
      </c>
      <c r="L16" s="167">
        <f t="shared" si="1"/>
        <v>1.2034562211981576</v>
      </c>
      <c r="M16" s="131"/>
    </row>
    <row r="17" spans="1:18" ht="14.1" customHeight="1" x14ac:dyDescent="0.2">
      <c r="A17" s="100"/>
      <c r="B17" s="84" t="s">
        <v>20</v>
      </c>
      <c r="C17" s="77">
        <f>'23'!D32</f>
        <v>160036</v>
      </c>
      <c r="D17" s="78">
        <f>'23'!E32</f>
        <v>141538.70000000001</v>
      </c>
      <c r="E17" s="77">
        <f>'23'!F32</f>
        <v>1512160.3070100001</v>
      </c>
      <c r="F17" s="395">
        <f t="shared" si="0"/>
        <v>4.6064986639499615E-2</v>
      </c>
      <c r="G17" s="141">
        <f>'23'!H32</f>
        <v>-7.632193419467509E-2</v>
      </c>
      <c r="H17" s="159">
        <f>AVERAGE('26'!H17,'27'!H17,'28'!H17)</f>
        <v>2.3950460829493085</v>
      </c>
      <c r="I17" s="381">
        <f>MAX('26'!I17,'27'!I17,'28'!I17)</f>
        <v>9.6999999999999993</v>
      </c>
      <c r="J17" s="381">
        <f>MIN('26'!J17,'27'!J17,'28'!J17)</f>
        <v>-6.9</v>
      </c>
      <c r="K17" s="381">
        <f>AVERAGE('26'!K17,'27'!K17,'28'!K17)</f>
        <v>0.40000000000000036</v>
      </c>
      <c r="L17" s="161">
        <f t="shared" si="1"/>
        <v>1.9950460829493082</v>
      </c>
      <c r="M17" s="71"/>
    </row>
    <row r="18" spans="1:18" ht="14.1" customHeight="1" x14ac:dyDescent="0.2">
      <c r="A18" s="158"/>
      <c r="B18" s="138" t="s">
        <v>3</v>
      </c>
      <c r="C18" s="139">
        <f>'23'!D63</f>
        <v>422303</v>
      </c>
      <c r="D18" s="140">
        <f>'23'!E63</f>
        <v>359899.22825900972</v>
      </c>
      <c r="E18" s="139">
        <f>'23'!F63</f>
        <v>3841449.5702399998</v>
      </c>
      <c r="F18" s="141">
        <f t="shared" si="0"/>
        <v>0.1170221981816951</v>
      </c>
      <c r="G18" s="396">
        <f>'23'!H63</f>
        <v>-0.10585633178440233</v>
      </c>
      <c r="H18" s="165">
        <f>AVERAGE('26'!H18,'27'!H18,'28'!H18)</f>
        <v>4.0503072196620584</v>
      </c>
      <c r="I18" s="382">
        <f>MAX('26'!I18,'27'!I18,'28'!I18)</f>
        <v>13.2</v>
      </c>
      <c r="J18" s="382">
        <f>MIN('26'!J18,'27'!J18,'28'!J18)</f>
        <v>-5.0999999999999996</v>
      </c>
      <c r="K18" s="382">
        <f>AVERAGE('26'!K18,'27'!K18,'28'!K18)</f>
        <v>1.5666666666666655</v>
      </c>
      <c r="L18" s="167">
        <f t="shared" si="1"/>
        <v>2.4836405529953929</v>
      </c>
      <c r="M18" s="131"/>
    </row>
    <row r="19" spans="1:18" ht="14.1" customHeight="1" x14ac:dyDescent="0.2">
      <c r="A19" s="100"/>
      <c r="B19" s="84" t="s">
        <v>21</v>
      </c>
      <c r="C19" s="85">
        <f>'24'!D32</f>
        <v>258694</v>
      </c>
      <c r="D19" s="86">
        <f>'24'!E32</f>
        <v>367233.29600000003</v>
      </c>
      <c r="E19" s="85">
        <f>'24'!F32</f>
        <v>3923282.7539509991</v>
      </c>
      <c r="F19" s="395">
        <f t="shared" si="0"/>
        <v>0.11951508501177505</v>
      </c>
      <c r="G19" s="98">
        <f>'24'!H32</f>
        <v>-9.12773821930562E-2</v>
      </c>
      <c r="H19" s="159">
        <f>AVERAGE('26'!H19,'27'!H19,'28'!H19)</f>
        <v>2.8220046082949306</v>
      </c>
      <c r="I19" s="381">
        <f>MAX('26'!I19,'27'!I19,'28'!I19)</f>
        <v>10.7</v>
      </c>
      <c r="J19" s="381">
        <f>MIN('26'!J19,'27'!J19,'28'!J19)</f>
        <v>-6.6</v>
      </c>
      <c r="K19" s="381">
        <f>AVERAGE('26'!K19,'27'!K19,'28'!K19)</f>
        <v>1.1666666666666663</v>
      </c>
      <c r="L19" s="161">
        <f t="shared" si="1"/>
        <v>1.6553379416282643</v>
      </c>
      <c r="M19" s="142"/>
      <c r="N19" s="79"/>
      <c r="P19" s="79"/>
      <c r="Q19" s="79"/>
      <c r="R19" s="79"/>
    </row>
    <row r="20" spans="1:18" ht="14.1" customHeight="1" x14ac:dyDescent="0.2">
      <c r="A20" s="158"/>
      <c r="B20" s="138" t="s">
        <v>22</v>
      </c>
      <c r="C20" s="133">
        <f>'24'!D63</f>
        <v>223885</v>
      </c>
      <c r="D20" s="134">
        <f>'24'!E63</f>
        <v>379158.43899999995</v>
      </c>
      <c r="E20" s="133">
        <f>'24'!F63</f>
        <v>4050187.4981999998</v>
      </c>
      <c r="F20" s="141">
        <f t="shared" si="0"/>
        <v>0.12338098819758105</v>
      </c>
      <c r="G20" s="399">
        <f>'24'!H63</f>
        <v>0.15272969101639877</v>
      </c>
      <c r="H20" s="165">
        <f>AVERAGE('26'!H20,'27'!H20,'28'!H20)</f>
        <v>2.8017665130568354</v>
      </c>
      <c r="I20" s="382">
        <f>MAX('26'!I20,'27'!I20,'28'!I20)</f>
        <v>11.6</v>
      </c>
      <c r="J20" s="382">
        <f>MIN('26'!J20,'27'!J20,'28'!J20)</f>
        <v>-7.1</v>
      </c>
      <c r="K20" s="382">
        <f>AVERAGE('26'!K20,'27'!K20,'28'!K20)</f>
        <v>1.2999999999999996</v>
      </c>
      <c r="L20" s="167">
        <f t="shared" si="1"/>
        <v>1.5017665130568358</v>
      </c>
      <c r="M20" s="143"/>
      <c r="N20" s="79"/>
      <c r="P20" s="79"/>
      <c r="Q20" s="79"/>
      <c r="R20" s="79"/>
    </row>
    <row r="21" spans="1:18" ht="14.1" customHeight="1" x14ac:dyDescent="0.2">
      <c r="A21" s="100"/>
      <c r="B21" s="84" t="s">
        <v>23</v>
      </c>
      <c r="C21" s="85">
        <f>'25'!D32</f>
        <v>119774</v>
      </c>
      <c r="D21" s="86">
        <f>'25'!E32</f>
        <v>129561.53042000001</v>
      </c>
      <c r="E21" s="85">
        <f>'25'!F32</f>
        <v>1384407.0936179999</v>
      </c>
      <c r="F21" s="395">
        <f t="shared" si="0"/>
        <v>4.2173236511702669E-2</v>
      </c>
      <c r="G21" s="98">
        <f>'25'!H32</f>
        <v>-0.10600631614671234</v>
      </c>
      <c r="H21" s="159">
        <f>AVERAGE('26'!H21,'27'!H21,'28'!H21)</f>
        <v>1.4541090629800308</v>
      </c>
      <c r="I21" s="381">
        <f>MAX('26'!I21,'27'!I21,'28'!I21)</f>
        <v>9.3000000000000007</v>
      </c>
      <c r="J21" s="381">
        <f>MIN('26'!J21,'27'!J21,'28'!J21)</f>
        <v>-8.5</v>
      </c>
      <c r="K21" s="381">
        <f>AVERAGE('26'!K21,'27'!K21,'28'!K21)</f>
        <v>-0.43333333333333329</v>
      </c>
      <c r="L21" s="161">
        <f t="shared" si="1"/>
        <v>1.8874423963133642</v>
      </c>
      <c r="M21" s="142"/>
      <c r="N21" s="79"/>
      <c r="P21" s="79"/>
      <c r="Q21" s="79"/>
      <c r="R21" s="79"/>
    </row>
    <row r="22" spans="1:18" ht="14.1" customHeight="1" thickBot="1" x14ac:dyDescent="0.25">
      <c r="A22" s="184"/>
      <c r="B22" s="183" t="s">
        <v>24</v>
      </c>
      <c r="C22" s="153">
        <f>'25'!D63</f>
        <v>157751</v>
      </c>
      <c r="D22" s="154">
        <f>'25'!E63</f>
        <v>165111.80000000002</v>
      </c>
      <c r="E22" s="153">
        <f>'25'!F63</f>
        <v>1764031.0647499997</v>
      </c>
      <c r="F22" s="398">
        <f t="shared" si="0"/>
        <v>5.3737733395506741E-2</v>
      </c>
      <c r="G22" s="400">
        <f>'25'!H63</f>
        <v>-9.3269088726422381E-2</v>
      </c>
      <c r="H22" s="165">
        <f>AVERAGE('26'!H22,'27'!H22,'28'!H22)</f>
        <v>1.1241551459293393</v>
      </c>
      <c r="I22" s="382">
        <f>MAX('26'!I22,'27'!I22,'28'!I22)</f>
        <v>10.7</v>
      </c>
      <c r="J22" s="382">
        <f>MIN('26'!J22,'27'!J22,'28'!J22)</f>
        <v>-9</v>
      </c>
      <c r="K22" s="382">
        <f>AVERAGE('26'!K22,'27'!K22,'28'!K22)</f>
        <v>0.73333333333333373</v>
      </c>
      <c r="L22" s="167">
        <f t="shared" si="1"/>
        <v>0.39082181259600557</v>
      </c>
      <c r="M22" s="155"/>
      <c r="N22" s="79"/>
    </row>
    <row r="23" spans="1:18" ht="14.1" customHeight="1" thickTop="1" x14ac:dyDescent="0.2">
      <c r="A23" s="100"/>
      <c r="B23" s="84" t="s">
        <v>2</v>
      </c>
      <c r="C23" s="182">
        <f>SUM(C9:C22)</f>
        <v>2837270</v>
      </c>
      <c r="D23" s="86">
        <f>SUM(D9:D22)</f>
        <v>3072914.7542390092</v>
      </c>
      <c r="E23" s="85">
        <f>SUM(E9:E22)</f>
        <v>32826674.168908998</v>
      </c>
      <c r="F23" s="181">
        <f>SUM(F9:F22)</f>
        <v>0.99999999999999989</v>
      </c>
      <c r="G23" s="98"/>
      <c r="H23" s="383">
        <f>AVERAGE('26'!H23,'27'!H23,'28'!H23)</f>
        <v>2.0451228878648231</v>
      </c>
      <c r="I23" s="384">
        <f>MAX('26'!I23,'27'!I23,'28'!I23)</f>
        <v>10</v>
      </c>
      <c r="J23" s="384">
        <f>MIN('26'!J23,'27'!J23,'28'!J23)</f>
        <v>-7.6</v>
      </c>
      <c r="K23" s="384">
        <f>AVERAGE('26'!K23,'27'!K23,'28'!K23)</f>
        <v>0.22662217278457542</v>
      </c>
      <c r="L23" s="385">
        <f t="shared" si="1"/>
        <v>1.8185007150802477</v>
      </c>
      <c r="M23" s="71"/>
      <c r="O23" s="428"/>
    </row>
    <row r="24" spans="1:18" ht="14.1" customHeight="1" x14ac:dyDescent="0.2">
      <c r="A24" s="158"/>
      <c r="B24" s="138" t="s">
        <v>310</v>
      </c>
      <c r="C24" s="130"/>
      <c r="D24" s="744">
        <f>'9'!E35</f>
        <v>58592.211631419013</v>
      </c>
      <c r="E24" s="133">
        <f>'9'!F35</f>
        <v>626489.1773478</v>
      </c>
      <c r="F24" s="137"/>
      <c r="G24" s="401">
        <f>'9'!H35</f>
        <v>2.1601833231855144E-2</v>
      </c>
      <c r="H24" s="165">
        <f>AVERAGE('26'!H24,'27'!H24,'28'!H24)</f>
        <v>2.0451228878648231</v>
      </c>
      <c r="I24" s="382">
        <f>MAX('26'!I24,'27'!I24,'28'!I24)</f>
        <v>10</v>
      </c>
      <c r="J24" s="382">
        <f>MIN('26'!J24,'27'!J24,'28'!J24)</f>
        <v>-7.6</v>
      </c>
      <c r="K24" s="382">
        <f>AVERAGE('26'!K24,'27'!K24,'28'!K24)</f>
        <v>0.22662217278457542</v>
      </c>
      <c r="L24" s="167">
        <f t="shared" si="1"/>
        <v>1.8185007150802477</v>
      </c>
      <c r="M24" s="131"/>
    </row>
    <row r="25" spans="1:18" ht="14.1" customHeight="1" x14ac:dyDescent="0.2">
      <c r="A25" s="709"/>
      <c r="B25" s="652" t="s">
        <v>151</v>
      </c>
      <c r="C25" s="710">
        <f>C23+C24</f>
        <v>2837270</v>
      </c>
      <c r="D25" s="661">
        <f t="shared" ref="D25:E25" si="2">D23+D24</f>
        <v>3131506.9658704284</v>
      </c>
      <c r="E25" s="711">
        <f t="shared" si="2"/>
        <v>33453163.3462568</v>
      </c>
      <c r="F25" s="712"/>
      <c r="G25" s="656">
        <f>'9'!H36</f>
        <v>-6.1841565265733971E-2</v>
      </c>
      <c r="H25" s="668">
        <f>AVERAGE('26'!H25,'27'!H25,'28'!H25)</f>
        <v>2.0451228878648231</v>
      </c>
      <c r="I25" s="669">
        <f>MAX('26'!I25,'27'!I25,'28'!I25)</f>
        <v>10</v>
      </c>
      <c r="J25" s="669">
        <f>MIN('26'!J25,'27'!J25,'28'!J25)</f>
        <v>-7.6</v>
      </c>
      <c r="K25" s="669">
        <f>AVERAGE('26'!K25,'27'!K25,'28'!K25)</f>
        <v>0.22662217278457542</v>
      </c>
      <c r="L25" s="670">
        <f t="shared" si="1"/>
        <v>1.8185007150802477</v>
      </c>
      <c r="M25" s="717"/>
    </row>
    <row r="26" spans="1:18" ht="15" customHeight="1" x14ac:dyDescent="0.2">
      <c r="A26" s="100"/>
      <c r="B26" s="84"/>
      <c r="C26" s="157"/>
      <c r="D26" s="1028" t="s">
        <v>347</v>
      </c>
      <c r="E26" s="1029"/>
      <c r="F26" s="1029"/>
      <c r="G26" s="1030"/>
      <c r="H26" s="1036" t="s">
        <v>149</v>
      </c>
      <c r="I26" s="1037"/>
      <c r="J26" s="1037"/>
      <c r="K26" s="1037"/>
      <c r="L26" s="1038"/>
      <c r="M26" s="71"/>
    </row>
    <row r="27" spans="1:18" ht="15" customHeight="1" x14ac:dyDescent="0.2">
      <c r="A27" s="71"/>
      <c r="B27" s="156"/>
      <c r="C27" s="83"/>
      <c r="D27" s="1031"/>
      <c r="E27" s="1032"/>
      <c r="F27" s="1032"/>
      <c r="G27" s="1033"/>
      <c r="H27" s="1039" t="s">
        <v>346</v>
      </c>
      <c r="I27" s="1040"/>
      <c r="J27" s="1040"/>
      <c r="K27" s="1040"/>
      <c r="L27" s="1041"/>
      <c r="M27" s="71"/>
    </row>
    <row r="28" spans="1:18" ht="30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8" ht="15" customHeight="1" x14ac:dyDescent="0.2">
      <c r="A29" s="71"/>
      <c r="B29" s="595"/>
      <c r="C29" s="595"/>
      <c r="D29" s="83"/>
      <c r="E29" s="284"/>
      <c r="F29" s="285"/>
      <c r="G29" s="285"/>
      <c r="H29" s="83"/>
      <c r="I29" s="84"/>
      <c r="J29" s="595"/>
      <c r="K29" s="83"/>
      <c r="L29" s="83"/>
      <c r="M29" s="71"/>
    </row>
    <row r="30" spans="1:18" ht="18" customHeight="1" x14ac:dyDescent="0.2">
      <c r="A30" s="71"/>
      <c r="B30" s="83"/>
      <c r="C30" s="83"/>
      <c r="D30" s="83"/>
      <c r="E30" s="284"/>
      <c r="F30" s="285"/>
      <c r="G30" s="285"/>
      <c r="H30" s="83"/>
      <c r="I30" s="83"/>
      <c r="J30" s="83"/>
      <c r="K30" s="83"/>
      <c r="L30" s="83"/>
      <c r="M30" s="71"/>
    </row>
    <row r="31" spans="1:18" ht="15" customHeight="1" x14ac:dyDescent="0.25">
      <c r="A31" s="71"/>
      <c r="B31" s="989" t="s">
        <v>165</v>
      </c>
      <c r="C31" s="989"/>
      <c r="D31" s="989"/>
      <c r="E31" s="989"/>
      <c r="F31" s="989"/>
      <c r="G31" s="989" t="s">
        <v>166</v>
      </c>
      <c r="H31" s="989"/>
      <c r="I31" s="989"/>
      <c r="J31" s="989"/>
      <c r="K31" s="989"/>
      <c r="L31" s="989"/>
      <c r="M31" s="71"/>
    </row>
    <row r="32" spans="1:18" ht="15" customHeight="1" x14ac:dyDescent="0.2">
      <c r="A32" s="71"/>
      <c r="B32" s="71"/>
      <c r="C32" s="1044" t="str">
        <f>A3</f>
        <v>I. čtvrtletí 2019</v>
      </c>
      <c r="D32" s="1044"/>
      <c r="E32" s="71"/>
      <c r="F32" s="71"/>
      <c r="G32" s="71"/>
      <c r="H32" s="71"/>
      <c r="I32" s="978" t="str">
        <f>A3</f>
        <v>I. čtvrtletí 2019</v>
      </c>
      <c r="J32" s="978"/>
      <c r="K32" s="71"/>
      <c r="L32" s="71"/>
      <c r="M32" s="83"/>
    </row>
    <row r="33" spans="1:13" ht="15" customHeight="1" x14ac:dyDescent="0.2">
      <c r="A33" s="7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71"/>
    </row>
    <row r="34" spans="1:13" ht="15" customHeight="1" x14ac:dyDescent="0.2">
      <c r="A34" s="71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1"/>
    </row>
    <row r="35" spans="1:13" ht="15" customHeight="1" x14ac:dyDescent="0.2">
      <c r="A35" s="7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71"/>
    </row>
    <row r="36" spans="1:13" ht="15" customHeight="1" x14ac:dyDescent="0.2">
      <c r="A36" s="7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71"/>
    </row>
    <row r="37" spans="1:13" ht="15" customHeight="1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71"/>
    </row>
    <row r="38" spans="1:13" ht="15" customHeight="1" x14ac:dyDescent="0.2">
      <c r="A38" s="7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1"/>
    </row>
    <row r="39" spans="1:13" ht="15" customHeight="1" x14ac:dyDescent="0.2">
      <c r="A39" s="7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71"/>
    </row>
    <row r="40" spans="1:13" ht="15" customHeight="1" x14ac:dyDescent="0.2">
      <c r="A40" s="7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1"/>
    </row>
    <row r="41" spans="1:13" ht="15" customHeight="1" x14ac:dyDescent="0.2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71"/>
    </row>
    <row r="42" spans="1:13" ht="15" customHeight="1" x14ac:dyDescent="0.2">
      <c r="A42" s="7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71"/>
    </row>
    <row r="43" spans="1:13" ht="15" customHeight="1" x14ac:dyDescent="0.2">
      <c r="A43" s="7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16">
    <mergeCell ref="C32:D32"/>
    <mergeCell ref="I32:J32"/>
    <mergeCell ref="C7:C8"/>
    <mergeCell ref="K1:M1"/>
    <mergeCell ref="B4:C4"/>
    <mergeCell ref="H6:L6"/>
    <mergeCell ref="D5:G5"/>
    <mergeCell ref="H5:L5"/>
    <mergeCell ref="A2:M2"/>
    <mergeCell ref="F4:G4"/>
    <mergeCell ref="A3:C3"/>
    <mergeCell ref="H26:L26"/>
    <mergeCell ref="H27:L27"/>
    <mergeCell ref="D26:G27"/>
    <mergeCell ref="G31:L31"/>
    <mergeCell ref="B31:F3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view="pageBreakPreview" zoomScaleNormal="100" zoomScaleSheetLayoutView="100" workbookViewId="0">
      <selection activeCell="B10" sqref="B10"/>
    </sheetView>
  </sheetViews>
  <sheetFormatPr defaultRowHeight="12.75" x14ac:dyDescent="0.25"/>
  <cols>
    <col min="1" max="18" width="7.7109375" style="187" customWidth="1"/>
    <col min="19" max="19" width="1.7109375" style="187" customWidth="1"/>
    <col min="20" max="20" width="9.28515625" style="187" bestFit="1" customWidth="1"/>
    <col min="21" max="21" width="11.42578125" style="187" bestFit="1" customWidth="1"/>
    <col min="22" max="260" width="9.140625" style="187"/>
    <col min="261" max="273" width="10.7109375" style="187" customWidth="1"/>
    <col min="274" max="516" width="9.140625" style="187"/>
    <col min="517" max="529" width="10.7109375" style="187" customWidth="1"/>
    <col min="530" max="772" width="9.140625" style="187"/>
    <col min="773" max="785" width="10.7109375" style="187" customWidth="1"/>
    <col min="786" max="1028" width="9.140625" style="187"/>
    <col min="1029" max="1041" width="10.7109375" style="187" customWidth="1"/>
    <col min="1042" max="1284" width="9.140625" style="187"/>
    <col min="1285" max="1297" width="10.7109375" style="187" customWidth="1"/>
    <col min="1298" max="1540" width="9.140625" style="187"/>
    <col min="1541" max="1553" width="10.7109375" style="187" customWidth="1"/>
    <col min="1554" max="1796" width="9.140625" style="187"/>
    <col min="1797" max="1809" width="10.7109375" style="187" customWidth="1"/>
    <col min="1810" max="2052" width="9.140625" style="187"/>
    <col min="2053" max="2065" width="10.7109375" style="187" customWidth="1"/>
    <col min="2066" max="2308" width="9.140625" style="187"/>
    <col min="2309" max="2321" width="10.7109375" style="187" customWidth="1"/>
    <col min="2322" max="2564" width="9.140625" style="187"/>
    <col min="2565" max="2577" width="10.7109375" style="187" customWidth="1"/>
    <col min="2578" max="2820" width="9.140625" style="187"/>
    <col min="2821" max="2833" width="10.7109375" style="187" customWidth="1"/>
    <col min="2834" max="3076" width="9.140625" style="187"/>
    <col min="3077" max="3089" width="10.7109375" style="187" customWidth="1"/>
    <col min="3090" max="3332" width="9.140625" style="187"/>
    <col min="3333" max="3345" width="10.7109375" style="187" customWidth="1"/>
    <col min="3346" max="3588" width="9.140625" style="187"/>
    <col min="3589" max="3601" width="10.7109375" style="187" customWidth="1"/>
    <col min="3602" max="3844" width="9.140625" style="187"/>
    <col min="3845" max="3857" width="10.7109375" style="187" customWidth="1"/>
    <col min="3858" max="4100" width="9.140625" style="187"/>
    <col min="4101" max="4113" width="10.7109375" style="187" customWidth="1"/>
    <col min="4114" max="4356" width="9.140625" style="187"/>
    <col min="4357" max="4369" width="10.7109375" style="187" customWidth="1"/>
    <col min="4370" max="4612" width="9.140625" style="187"/>
    <col min="4613" max="4625" width="10.7109375" style="187" customWidth="1"/>
    <col min="4626" max="4868" width="9.140625" style="187"/>
    <col min="4869" max="4881" width="10.7109375" style="187" customWidth="1"/>
    <col min="4882" max="5124" width="9.140625" style="187"/>
    <col min="5125" max="5137" width="10.7109375" style="187" customWidth="1"/>
    <col min="5138" max="5380" width="9.140625" style="187"/>
    <col min="5381" max="5393" width="10.7109375" style="187" customWidth="1"/>
    <col min="5394" max="5636" width="9.140625" style="187"/>
    <col min="5637" max="5649" width="10.7109375" style="187" customWidth="1"/>
    <col min="5650" max="5892" width="9.140625" style="187"/>
    <col min="5893" max="5905" width="10.7109375" style="187" customWidth="1"/>
    <col min="5906" max="6148" width="9.140625" style="187"/>
    <col min="6149" max="6161" width="10.7109375" style="187" customWidth="1"/>
    <col min="6162" max="6404" width="9.140625" style="187"/>
    <col min="6405" max="6417" width="10.7109375" style="187" customWidth="1"/>
    <col min="6418" max="6660" width="9.140625" style="187"/>
    <col min="6661" max="6673" width="10.7109375" style="187" customWidth="1"/>
    <col min="6674" max="6916" width="9.140625" style="187"/>
    <col min="6917" max="6929" width="10.7109375" style="187" customWidth="1"/>
    <col min="6930" max="7172" width="9.140625" style="187"/>
    <col min="7173" max="7185" width="10.7109375" style="187" customWidth="1"/>
    <col min="7186" max="7428" width="9.140625" style="187"/>
    <col min="7429" max="7441" width="10.7109375" style="187" customWidth="1"/>
    <col min="7442" max="7684" width="9.140625" style="187"/>
    <col min="7685" max="7697" width="10.7109375" style="187" customWidth="1"/>
    <col min="7698" max="7940" width="9.140625" style="187"/>
    <col min="7941" max="7953" width="10.7109375" style="187" customWidth="1"/>
    <col min="7954" max="8196" width="9.140625" style="187"/>
    <col min="8197" max="8209" width="10.7109375" style="187" customWidth="1"/>
    <col min="8210" max="8452" width="9.140625" style="187"/>
    <col min="8453" max="8465" width="10.7109375" style="187" customWidth="1"/>
    <col min="8466" max="8708" width="9.140625" style="187"/>
    <col min="8709" max="8721" width="10.7109375" style="187" customWidth="1"/>
    <col min="8722" max="8964" width="9.140625" style="187"/>
    <col min="8965" max="8977" width="10.7109375" style="187" customWidth="1"/>
    <col min="8978" max="9220" width="9.140625" style="187"/>
    <col min="9221" max="9233" width="10.7109375" style="187" customWidth="1"/>
    <col min="9234" max="9476" width="9.140625" style="187"/>
    <col min="9477" max="9489" width="10.7109375" style="187" customWidth="1"/>
    <col min="9490" max="9732" width="9.140625" style="187"/>
    <col min="9733" max="9745" width="10.7109375" style="187" customWidth="1"/>
    <col min="9746" max="9988" width="9.140625" style="187"/>
    <col min="9989" max="10001" width="10.7109375" style="187" customWidth="1"/>
    <col min="10002" max="10244" width="9.140625" style="187"/>
    <col min="10245" max="10257" width="10.7109375" style="187" customWidth="1"/>
    <col min="10258" max="10500" width="9.140625" style="187"/>
    <col min="10501" max="10513" width="10.7109375" style="187" customWidth="1"/>
    <col min="10514" max="10756" width="9.140625" style="187"/>
    <col min="10757" max="10769" width="10.7109375" style="187" customWidth="1"/>
    <col min="10770" max="11012" width="9.140625" style="187"/>
    <col min="11013" max="11025" width="10.7109375" style="187" customWidth="1"/>
    <col min="11026" max="11268" width="9.140625" style="187"/>
    <col min="11269" max="11281" width="10.7109375" style="187" customWidth="1"/>
    <col min="11282" max="11524" width="9.140625" style="187"/>
    <col min="11525" max="11537" width="10.7109375" style="187" customWidth="1"/>
    <col min="11538" max="11780" width="9.140625" style="187"/>
    <col min="11781" max="11793" width="10.7109375" style="187" customWidth="1"/>
    <col min="11794" max="12036" width="9.140625" style="187"/>
    <col min="12037" max="12049" width="10.7109375" style="187" customWidth="1"/>
    <col min="12050" max="12292" width="9.140625" style="187"/>
    <col min="12293" max="12305" width="10.7109375" style="187" customWidth="1"/>
    <col min="12306" max="12548" width="9.140625" style="187"/>
    <col min="12549" max="12561" width="10.7109375" style="187" customWidth="1"/>
    <col min="12562" max="12804" width="9.140625" style="187"/>
    <col min="12805" max="12817" width="10.7109375" style="187" customWidth="1"/>
    <col min="12818" max="13060" width="9.140625" style="187"/>
    <col min="13061" max="13073" width="10.7109375" style="187" customWidth="1"/>
    <col min="13074" max="13316" width="9.140625" style="187"/>
    <col min="13317" max="13329" width="10.7109375" style="187" customWidth="1"/>
    <col min="13330" max="13572" width="9.140625" style="187"/>
    <col min="13573" max="13585" width="10.7109375" style="187" customWidth="1"/>
    <col min="13586" max="13828" width="9.140625" style="187"/>
    <col min="13829" max="13841" width="10.7109375" style="187" customWidth="1"/>
    <col min="13842" max="14084" width="9.140625" style="187"/>
    <col min="14085" max="14097" width="10.7109375" style="187" customWidth="1"/>
    <col min="14098" max="14340" width="9.140625" style="187"/>
    <col min="14341" max="14353" width="10.7109375" style="187" customWidth="1"/>
    <col min="14354" max="14596" width="9.140625" style="187"/>
    <col min="14597" max="14609" width="10.7109375" style="187" customWidth="1"/>
    <col min="14610" max="14852" width="9.140625" style="187"/>
    <col min="14853" max="14865" width="10.7109375" style="187" customWidth="1"/>
    <col min="14866" max="15108" width="9.140625" style="187"/>
    <col min="15109" max="15121" width="10.7109375" style="187" customWidth="1"/>
    <col min="15122" max="15364" width="9.140625" style="187"/>
    <col min="15365" max="15377" width="10.7109375" style="187" customWidth="1"/>
    <col min="15378" max="15620" width="9.140625" style="187"/>
    <col min="15621" max="15633" width="10.7109375" style="187" customWidth="1"/>
    <col min="15634" max="15876" width="9.140625" style="187"/>
    <col min="15877" max="15889" width="10.7109375" style="187" customWidth="1"/>
    <col min="15890" max="16132" width="9.140625" style="187"/>
    <col min="16133" max="16145" width="10.7109375" style="187" customWidth="1"/>
    <col min="16146" max="16384" width="9.140625" style="187"/>
  </cols>
  <sheetData>
    <row r="1" spans="1:23" ht="13.5" customHeight="1" x14ac:dyDescent="0.25">
      <c r="Q1" s="939" t="s">
        <v>245</v>
      </c>
      <c r="R1" s="939"/>
      <c r="S1" s="939"/>
    </row>
    <row r="2" spans="1:23" ht="20.100000000000001" customHeight="1" x14ac:dyDescent="0.25">
      <c r="A2" s="938" t="s">
        <v>215</v>
      </c>
      <c r="B2" s="938"/>
      <c r="C2" s="938"/>
      <c r="D2" s="938"/>
      <c r="E2" s="938"/>
      <c r="F2" s="938"/>
      <c r="G2" s="938"/>
      <c r="H2" s="938"/>
      <c r="I2" s="938"/>
      <c r="J2" s="938"/>
      <c r="K2" s="938"/>
      <c r="L2" s="938"/>
      <c r="M2" s="938"/>
      <c r="N2" s="938"/>
      <c r="O2" s="938"/>
      <c r="P2" s="938"/>
      <c r="Q2" s="938"/>
      <c r="R2" s="938"/>
      <c r="S2" s="938"/>
    </row>
    <row r="3" spans="1:23" ht="20.100000000000001" customHeight="1" x14ac:dyDescent="0.25">
      <c r="A3" s="1045">
        <f>T!G17</f>
        <v>2019</v>
      </c>
      <c r="B3" s="1046"/>
      <c r="C3" s="1046"/>
      <c r="D3" s="1046"/>
      <c r="E3" s="1046"/>
      <c r="F3" s="1046"/>
      <c r="G3" s="1046"/>
      <c r="H3" s="1046"/>
      <c r="I3" s="1046"/>
      <c r="J3" s="211"/>
      <c r="K3" s="212"/>
      <c r="L3" s="212"/>
      <c r="M3" s="212"/>
      <c r="N3" s="212"/>
      <c r="O3" s="212"/>
      <c r="P3" s="212"/>
      <c r="Q3" s="212"/>
      <c r="R3" s="212"/>
    </row>
    <row r="4" spans="1:23" ht="17.25" customHeight="1" x14ac:dyDescent="0.25">
      <c r="A4" s="233"/>
      <c r="B4" s="965"/>
      <c r="C4" s="966"/>
      <c r="D4" s="966"/>
      <c r="E4" s="966"/>
      <c r="F4" s="966"/>
      <c r="G4" s="966"/>
      <c r="H4" s="966"/>
      <c r="I4" s="966"/>
      <c r="J4" s="966"/>
      <c r="K4" s="966"/>
      <c r="L4" s="966"/>
      <c r="M4" s="966"/>
      <c r="N4" s="966"/>
      <c r="O4" s="966"/>
      <c r="P4" s="966"/>
      <c r="Q4" s="966"/>
      <c r="R4" s="1065"/>
    </row>
    <row r="5" spans="1:23" ht="50.25" customHeight="1" x14ac:dyDescent="0.25">
      <c r="A5" s="233"/>
      <c r="B5" s="1063" t="s">
        <v>338</v>
      </c>
      <c r="C5" s="1063"/>
      <c r="D5" s="1063"/>
      <c r="E5" s="1063"/>
      <c r="F5" s="1063"/>
      <c r="G5" s="1063"/>
      <c r="H5" s="1063"/>
      <c r="I5" s="1063"/>
      <c r="J5" s="1063"/>
      <c r="K5" s="1063"/>
      <c r="L5" s="1063"/>
      <c r="M5" s="1063"/>
      <c r="N5" s="1063"/>
      <c r="O5" s="1063"/>
      <c r="P5" s="1063"/>
      <c r="Q5" s="1063"/>
      <c r="R5" s="1064"/>
    </row>
    <row r="6" spans="1:23" ht="63" customHeight="1" x14ac:dyDescent="0.25">
      <c r="A6" s="189" t="s">
        <v>140</v>
      </c>
      <c r="B6" s="735" t="s">
        <v>249</v>
      </c>
      <c r="C6" s="730" t="s">
        <v>250</v>
      </c>
      <c r="D6" s="731" t="s">
        <v>251</v>
      </c>
      <c r="E6" s="730" t="s">
        <v>300</v>
      </c>
      <c r="F6" s="731" t="s">
        <v>252</v>
      </c>
      <c r="G6" s="730" t="s">
        <v>253</v>
      </c>
      <c r="H6" s="731" t="s">
        <v>254</v>
      </c>
      <c r="I6" s="730" t="s">
        <v>255</v>
      </c>
      <c r="J6" s="731" t="s">
        <v>256</v>
      </c>
      <c r="K6" s="730" t="s">
        <v>257</v>
      </c>
      <c r="L6" s="731" t="s">
        <v>258</v>
      </c>
      <c r="M6" s="730" t="s">
        <v>259</v>
      </c>
      <c r="N6" s="731" t="s">
        <v>260</v>
      </c>
      <c r="O6" s="732" t="s">
        <v>261</v>
      </c>
      <c r="P6" s="731" t="s">
        <v>262</v>
      </c>
      <c r="Q6" s="733" t="s">
        <v>315</v>
      </c>
      <c r="R6" s="730" t="s">
        <v>263</v>
      </c>
      <c r="S6" s="256"/>
    </row>
    <row r="7" spans="1:23" ht="15" customHeight="1" x14ac:dyDescent="0.25">
      <c r="A7" s="190" t="s">
        <v>25</v>
      </c>
      <c r="B7" s="736">
        <v>42864.449260000001</v>
      </c>
      <c r="C7" s="242">
        <v>179343.1</v>
      </c>
      <c r="D7" s="243">
        <v>31997.799999999996</v>
      </c>
      <c r="E7" s="244">
        <v>55593.799999999996</v>
      </c>
      <c r="F7" s="243">
        <v>54263.6</v>
      </c>
      <c r="G7" s="244">
        <v>127786.493</v>
      </c>
      <c r="H7" s="243">
        <v>72724.5</v>
      </c>
      <c r="I7" s="244">
        <v>58771.9</v>
      </c>
      <c r="J7" s="243">
        <v>57163.299999999996</v>
      </c>
      <c r="K7" s="242">
        <v>151388.29556165979</v>
      </c>
      <c r="L7" s="245">
        <v>148191.66400000002</v>
      </c>
      <c r="M7" s="244">
        <v>159160.533</v>
      </c>
      <c r="N7" s="243">
        <v>53497.98373</v>
      </c>
      <c r="O7" s="250">
        <v>67960.800000000003</v>
      </c>
      <c r="P7" s="243">
        <v>1260708.2185516597</v>
      </c>
      <c r="Q7" s="252">
        <v>23110.507660291594</v>
      </c>
      <c r="R7" s="244">
        <v>1283818.7262119513</v>
      </c>
      <c r="S7" s="195"/>
      <c r="T7" s="195"/>
      <c r="U7" s="196"/>
      <c r="V7" s="196"/>
      <c r="W7" s="196"/>
    </row>
    <row r="8" spans="1:23" ht="15" customHeight="1" x14ac:dyDescent="0.25">
      <c r="A8" s="190" t="s">
        <v>26</v>
      </c>
      <c r="B8" s="736">
        <v>33803.575400000002</v>
      </c>
      <c r="C8" s="244">
        <v>137274.9</v>
      </c>
      <c r="D8" s="243">
        <v>25755.899999999998</v>
      </c>
      <c r="E8" s="244">
        <v>42793.700000000004</v>
      </c>
      <c r="F8" s="243">
        <v>41586.5</v>
      </c>
      <c r="G8" s="244">
        <v>101621.56600000001</v>
      </c>
      <c r="H8" s="243">
        <v>56832.3</v>
      </c>
      <c r="I8" s="244">
        <v>47489.299999999996</v>
      </c>
      <c r="J8" s="243">
        <v>45393.799999999996</v>
      </c>
      <c r="K8" s="242">
        <v>113828.01969734996</v>
      </c>
      <c r="L8" s="243">
        <v>118383.53600000001</v>
      </c>
      <c r="M8" s="244">
        <v>125509.276</v>
      </c>
      <c r="N8" s="243">
        <v>41099.059600000001</v>
      </c>
      <c r="O8" s="250">
        <v>52762.9</v>
      </c>
      <c r="P8" s="243">
        <v>984134.33269734995</v>
      </c>
      <c r="Q8" s="252">
        <v>19308.67644067427</v>
      </c>
      <c r="R8" s="244">
        <v>1003443.0091380242</v>
      </c>
      <c r="S8" s="197"/>
      <c r="T8" s="197"/>
      <c r="U8" s="196"/>
      <c r="V8" s="196"/>
      <c r="W8" s="196"/>
    </row>
    <row r="9" spans="1:23" ht="15" customHeight="1" x14ac:dyDescent="0.25">
      <c r="A9" s="190" t="s">
        <v>27</v>
      </c>
      <c r="B9" s="737">
        <v>28975.243900000001</v>
      </c>
      <c r="C9" s="247">
        <v>114765.9</v>
      </c>
      <c r="D9" s="248">
        <v>22333.3</v>
      </c>
      <c r="E9" s="247">
        <v>36334.1</v>
      </c>
      <c r="F9" s="248">
        <v>35968.9</v>
      </c>
      <c r="G9" s="247">
        <v>92918.933000000005</v>
      </c>
      <c r="H9" s="248">
        <v>47737.4</v>
      </c>
      <c r="I9" s="247">
        <v>40874.6</v>
      </c>
      <c r="J9" s="248">
        <v>38981.599999999999</v>
      </c>
      <c r="K9" s="249">
        <v>94682.913000000015</v>
      </c>
      <c r="L9" s="248">
        <v>100658.09600000001</v>
      </c>
      <c r="M9" s="247">
        <v>94488.63</v>
      </c>
      <c r="N9" s="248">
        <v>34964.487090000002</v>
      </c>
      <c r="O9" s="251">
        <v>44388.1</v>
      </c>
      <c r="P9" s="259">
        <v>828072.2029899999</v>
      </c>
      <c r="Q9" s="253">
        <v>16173.027530453144</v>
      </c>
      <c r="R9" s="247">
        <v>844245.23052045307</v>
      </c>
      <c r="S9" s="203"/>
      <c r="T9" s="203"/>
      <c r="U9" s="196"/>
      <c r="V9" s="196"/>
      <c r="W9" s="196"/>
    </row>
    <row r="10" spans="1:23" ht="15" customHeight="1" x14ac:dyDescent="0.25">
      <c r="A10" s="190" t="s">
        <v>28</v>
      </c>
      <c r="B10" s="736"/>
      <c r="C10" s="244"/>
      <c r="D10" s="243"/>
      <c r="E10" s="244"/>
      <c r="F10" s="243"/>
      <c r="G10" s="244"/>
      <c r="H10" s="243"/>
      <c r="I10" s="244"/>
      <c r="J10" s="243"/>
      <c r="K10" s="242"/>
      <c r="L10" s="243"/>
      <c r="M10" s="244"/>
      <c r="N10" s="243"/>
      <c r="O10" s="250"/>
      <c r="P10" s="243"/>
      <c r="Q10" s="252"/>
      <c r="R10" s="244"/>
      <c r="S10" s="197"/>
      <c r="T10" s="197"/>
      <c r="U10" s="196"/>
      <c r="V10" s="196"/>
      <c r="W10" s="196"/>
    </row>
    <row r="11" spans="1:23" ht="15" customHeight="1" x14ac:dyDescent="0.25">
      <c r="A11" s="190" t="s">
        <v>29</v>
      </c>
      <c r="B11" s="736"/>
      <c r="C11" s="244"/>
      <c r="D11" s="243"/>
      <c r="E11" s="244"/>
      <c r="F11" s="243"/>
      <c r="G11" s="244"/>
      <c r="H11" s="243"/>
      <c r="I11" s="244"/>
      <c r="J11" s="243"/>
      <c r="K11" s="242"/>
      <c r="L11" s="243"/>
      <c r="M11" s="244"/>
      <c r="N11" s="243"/>
      <c r="O11" s="250"/>
      <c r="P11" s="243"/>
      <c r="Q11" s="252"/>
      <c r="R11" s="244"/>
      <c r="S11" s="197"/>
      <c r="T11" s="197"/>
      <c r="U11" s="196"/>
      <c r="V11" s="196"/>
      <c r="W11" s="196"/>
    </row>
    <row r="12" spans="1:23" ht="15" customHeight="1" x14ac:dyDescent="0.25">
      <c r="A12" s="190" t="s">
        <v>30</v>
      </c>
      <c r="B12" s="737"/>
      <c r="C12" s="247"/>
      <c r="D12" s="248"/>
      <c r="E12" s="247"/>
      <c r="F12" s="248"/>
      <c r="G12" s="247"/>
      <c r="H12" s="248"/>
      <c r="I12" s="247"/>
      <c r="J12" s="248"/>
      <c r="K12" s="249"/>
      <c r="L12" s="248"/>
      <c r="M12" s="247"/>
      <c r="N12" s="248"/>
      <c r="O12" s="251"/>
      <c r="P12" s="259"/>
      <c r="Q12" s="253"/>
      <c r="R12" s="247"/>
      <c r="S12" s="197"/>
      <c r="T12" s="197"/>
      <c r="U12" s="196"/>
      <c r="V12" s="196"/>
      <c r="W12" s="196"/>
    </row>
    <row r="13" spans="1:23" ht="15" customHeight="1" x14ac:dyDescent="0.25">
      <c r="A13" s="190" t="s">
        <v>31</v>
      </c>
      <c r="B13" s="736"/>
      <c r="C13" s="244"/>
      <c r="D13" s="243"/>
      <c r="E13" s="244"/>
      <c r="F13" s="243"/>
      <c r="G13" s="244"/>
      <c r="H13" s="243"/>
      <c r="I13" s="244"/>
      <c r="J13" s="243"/>
      <c r="K13" s="242"/>
      <c r="L13" s="243"/>
      <c r="M13" s="244"/>
      <c r="N13" s="243"/>
      <c r="O13" s="250"/>
      <c r="P13" s="243"/>
      <c r="Q13" s="252"/>
      <c r="R13" s="244"/>
      <c r="S13" s="197"/>
      <c r="T13" s="197"/>
      <c r="U13" s="196"/>
      <c r="V13" s="196"/>
      <c r="W13" s="196"/>
    </row>
    <row r="14" spans="1:23" ht="15" customHeight="1" x14ac:dyDescent="0.25">
      <c r="A14" s="190" t="s">
        <v>32</v>
      </c>
      <c r="B14" s="736"/>
      <c r="C14" s="244"/>
      <c r="D14" s="243"/>
      <c r="E14" s="244"/>
      <c r="F14" s="243"/>
      <c r="G14" s="244"/>
      <c r="H14" s="243"/>
      <c r="I14" s="244"/>
      <c r="J14" s="243"/>
      <c r="K14" s="242"/>
      <c r="L14" s="243"/>
      <c r="M14" s="244"/>
      <c r="N14" s="243"/>
      <c r="O14" s="250"/>
      <c r="P14" s="243"/>
      <c r="Q14" s="252"/>
      <c r="R14" s="244"/>
      <c r="S14" s="197"/>
      <c r="T14" s="197"/>
      <c r="U14" s="196"/>
      <c r="V14" s="196"/>
      <c r="W14" s="196"/>
    </row>
    <row r="15" spans="1:23" ht="15" customHeight="1" x14ac:dyDescent="0.25">
      <c r="A15" s="190" t="s">
        <v>33</v>
      </c>
      <c r="B15" s="737"/>
      <c r="C15" s="247"/>
      <c r="D15" s="248"/>
      <c r="E15" s="247"/>
      <c r="F15" s="248"/>
      <c r="G15" s="247"/>
      <c r="H15" s="248"/>
      <c r="I15" s="247"/>
      <c r="J15" s="248"/>
      <c r="K15" s="249"/>
      <c r="L15" s="248"/>
      <c r="M15" s="247"/>
      <c r="N15" s="248"/>
      <c r="O15" s="251"/>
      <c r="P15" s="259"/>
      <c r="Q15" s="253"/>
      <c r="R15" s="247"/>
      <c r="S15" s="197"/>
      <c r="T15" s="197"/>
      <c r="U15" s="196"/>
      <c r="V15" s="196"/>
      <c r="W15" s="196"/>
    </row>
    <row r="16" spans="1:23" ht="15" customHeight="1" x14ac:dyDescent="0.25">
      <c r="A16" s="190" t="s">
        <v>34</v>
      </c>
      <c r="B16" s="736"/>
      <c r="C16" s="244"/>
      <c r="D16" s="243"/>
      <c r="E16" s="244"/>
      <c r="F16" s="243"/>
      <c r="G16" s="244"/>
      <c r="H16" s="243"/>
      <c r="I16" s="244"/>
      <c r="J16" s="243"/>
      <c r="K16" s="242"/>
      <c r="L16" s="243"/>
      <c r="M16" s="244"/>
      <c r="N16" s="243"/>
      <c r="O16" s="250"/>
      <c r="P16" s="243"/>
      <c r="Q16" s="252"/>
      <c r="R16" s="244"/>
      <c r="S16" s="197"/>
      <c r="T16" s="197"/>
      <c r="U16" s="196"/>
      <c r="V16" s="196"/>
      <c r="W16" s="196"/>
    </row>
    <row r="17" spans="1:23" ht="15" customHeight="1" x14ac:dyDescent="0.25">
      <c r="A17" s="190" t="s">
        <v>35</v>
      </c>
      <c r="B17" s="736"/>
      <c r="C17" s="244"/>
      <c r="D17" s="243"/>
      <c r="E17" s="244"/>
      <c r="F17" s="243"/>
      <c r="G17" s="244"/>
      <c r="H17" s="243"/>
      <c r="I17" s="244"/>
      <c r="J17" s="243"/>
      <c r="K17" s="242"/>
      <c r="L17" s="243"/>
      <c r="M17" s="244"/>
      <c r="N17" s="243"/>
      <c r="O17" s="250"/>
      <c r="P17" s="243"/>
      <c r="Q17" s="252"/>
      <c r="R17" s="244"/>
      <c r="S17" s="197"/>
      <c r="T17" s="197"/>
      <c r="U17" s="196"/>
      <c r="V17" s="196"/>
      <c r="W17" s="196"/>
    </row>
    <row r="18" spans="1:23" ht="15" customHeight="1" x14ac:dyDescent="0.25">
      <c r="A18" s="198" t="s">
        <v>36</v>
      </c>
      <c r="B18" s="737"/>
      <c r="C18" s="247"/>
      <c r="D18" s="248"/>
      <c r="E18" s="247"/>
      <c r="F18" s="248"/>
      <c r="G18" s="247"/>
      <c r="H18" s="248"/>
      <c r="I18" s="247"/>
      <c r="J18" s="248"/>
      <c r="K18" s="249"/>
      <c r="L18" s="248"/>
      <c r="M18" s="247"/>
      <c r="N18" s="248"/>
      <c r="O18" s="251"/>
      <c r="P18" s="259"/>
      <c r="Q18" s="253"/>
      <c r="R18" s="247"/>
      <c r="S18" s="336"/>
      <c r="T18" s="197"/>
      <c r="U18" s="196"/>
      <c r="V18" s="196"/>
      <c r="W18" s="196"/>
    </row>
    <row r="19" spans="1:23" ht="15" customHeight="1" x14ac:dyDescent="0.25">
      <c r="A19" s="190" t="s">
        <v>129</v>
      </c>
      <c r="B19" s="740">
        <f>SUM(B7:B9)</f>
        <v>105643.26856</v>
      </c>
      <c r="C19" s="718">
        <f>SUM(C7:C9)</f>
        <v>431383.9</v>
      </c>
      <c r="D19" s="623">
        <f t="shared" ref="D19:J19" si="0">SUM(D7:D9)</f>
        <v>80087</v>
      </c>
      <c r="E19" s="718">
        <f t="shared" si="0"/>
        <v>134721.60000000001</v>
      </c>
      <c r="F19" s="623">
        <f t="shared" si="0"/>
        <v>131819</v>
      </c>
      <c r="G19" s="718">
        <f t="shared" si="0"/>
        <v>322326.99200000003</v>
      </c>
      <c r="H19" s="623">
        <f t="shared" si="0"/>
        <v>177294.2</v>
      </c>
      <c r="I19" s="718">
        <f t="shared" si="0"/>
        <v>147135.79999999999</v>
      </c>
      <c r="J19" s="623">
        <f t="shared" si="0"/>
        <v>141538.69999999998</v>
      </c>
      <c r="K19" s="718">
        <f>SUM(K7:K9)</f>
        <v>359899.22825900972</v>
      </c>
      <c r="L19" s="623">
        <f t="shared" ref="L19:R19" si="1">SUM(L7:L9)</f>
        <v>367233.29600000003</v>
      </c>
      <c r="M19" s="718">
        <f t="shared" si="1"/>
        <v>379158.43900000001</v>
      </c>
      <c r="N19" s="623">
        <f t="shared" si="1"/>
        <v>129561.53042</v>
      </c>
      <c r="O19" s="719">
        <f t="shared" si="1"/>
        <v>165111.80000000002</v>
      </c>
      <c r="P19" s="623">
        <f t="shared" si="1"/>
        <v>3072914.7542390097</v>
      </c>
      <c r="Q19" s="720">
        <f t="shared" si="1"/>
        <v>58592.211631419013</v>
      </c>
      <c r="R19" s="718">
        <f t="shared" si="1"/>
        <v>3131506.9658704288</v>
      </c>
    </row>
    <row r="20" spans="1:23" ht="15" customHeight="1" x14ac:dyDescent="0.25">
      <c r="A20" s="190" t="s">
        <v>152</v>
      </c>
      <c r="B20" s="741">
        <f>SUM(B10:B12)</f>
        <v>0</v>
      </c>
      <c r="C20" s="721">
        <f>SUM(C10:C12)</f>
        <v>0</v>
      </c>
      <c r="D20" s="581">
        <f t="shared" ref="D20:J20" si="2">SUM(D10:D12)</f>
        <v>0</v>
      </c>
      <c r="E20" s="721">
        <f t="shared" si="2"/>
        <v>0</v>
      </c>
      <c r="F20" s="581">
        <f t="shared" si="2"/>
        <v>0</v>
      </c>
      <c r="G20" s="721">
        <f t="shared" si="2"/>
        <v>0</v>
      </c>
      <c r="H20" s="581">
        <f t="shared" si="2"/>
        <v>0</v>
      </c>
      <c r="I20" s="721">
        <f t="shared" si="2"/>
        <v>0</v>
      </c>
      <c r="J20" s="581">
        <f t="shared" si="2"/>
        <v>0</v>
      </c>
      <c r="K20" s="721">
        <f>SUM(K10:K12)</f>
        <v>0</v>
      </c>
      <c r="L20" s="581">
        <f t="shared" ref="L20:R20" si="3">SUM(L10:L12)</f>
        <v>0</v>
      </c>
      <c r="M20" s="721">
        <f t="shared" si="3"/>
        <v>0</v>
      </c>
      <c r="N20" s="581">
        <f t="shared" si="3"/>
        <v>0</v>
      </c>
      <c r="O20" s="722">
        <f t="shared" si="3"/>
        <v>0</v>
      </c>
      <c r="P20" s="581">
        <f t="shared" si="3"/>
        <v>0</v>
      </c>
      <c r="Q20" s="723">
        <f t="shared" si="3"/>
        <v>0</v>
      </c>
      <c r="R20" s="721">
        <f t="shared" si="3"/>
        <v>0</v>
      </c>
    </row>
    <row r="21" spans="1:23" ht="15" customHeight="1" x14ac:dyDescent="0.25">
      <c r="A21" s="190" t="s">
        <v>186</v>
      </c>
      <c r="B21" s="741">
        <f>SUM(B13:B15)</f>
        <v>0</v>
      </c>
      <c r="C21" s="721">
        <f>SUM(C13:C15)</f>
        <v>0</v>
      </c>
      <c r="D21" s="581">
        <f t="shared" ref="D21:J21" si="4">SUM(D13:D15)</f>
        <v>0</v>
      </c>
      <c r="E21" s="721">
        <f t="shared" si="4"/>
        <v>0</v>
      </c>
      <c r="F21" s="581">
        <f t="shared" si="4"/>
        <v>0</v>
      </c>
      <c r="G21" s="721">
        <f t="shared" si="4"/>
        <v>0</v>
      </c>
      <c r="H21" s="581">
        <f t="shared" si="4"/>
        <v>0</v>
      </c>
      <c r="I21" s="721">
        <f t="shared" si="4"/>
        <v>0</v>
      </c>
      <c r="J21" s="581">
        <f t="shared" si="4"/>
        <v>0</v>
      </c>
      <c r="K21" s="721">
        <f>SUM(K13:K15)</f>
        <v>0</v>
      </c>
      <c r="L21" s="581">
        <f t="shared" ref="L21:R21" si="5">SUM(L13:L15)</f>
        <v>0</v>
      </c>
      <c r="M21" s="721">
        <f t="shared" si="5"/>
        <v>0</v>
      </c>
      <c r="N21" s="581">
        <f t="shared" si="5"/>
        <v>0</v>
      </c>
      <c r="O21" s="722">
        <f t="shared" si="5"/>
        <v>0</v>
      </c>
      <c r="P21" s="581">
        <f t="shared" si="5"/>
        <v>0</v>
      </c>
      <c r="Q21" s="723">
        <f t="shared" si="5"/>
        <v>0</v>
      </c>
      <c r="R21" s="721">
        <f t="shared" si="5"/>
        <v>0</v>
      </c>
    </row>
    <row r="22" spans="1:23" ht="15" customHeight="1" x14ac:dyDescent="0.25">
      <c r="A22" s="198" t="s">
        <v>153</v>
      </c>
      <c r="B22" s="742">
        <f>SUM(B16:B18)</f>
        <v>0</v>
      </c>
      <c r="C22" s="724">
        <f>SUM(C16:C18)</f>
        <v>0</v>
      </c>
      <c r="D22" s="584">
        <f t="shared" ref="D22:J22" si="6">SUM(D16:D18)</f>
        <v>0</v>
      </c>
      <c r="E22" s="724">
        <f t="shared" si="6"/>
        <v>0</v>
      </c>
      <c r="F22" s="584">
        <f t="shared" si="6"/>
        <v>0</v>
      </c>
      <c r="G22" s="724">
        <f t="shared" si="6"/>
        <v>0</v>
      </c>
      <c r="H22" s="584">
        <f t="shared" si="6"/>
        <v>0</v>
      </c>
      <c r="I22" s="724">
        <f t="shared" si="6"/>
        <v>0</v>
      </c>
      <c r="J22" s="584">
        <f t="shared" si="6"/>
        <v>0</v>
      </c>
      <c r="K22" s="724">
        <f>SUM(K16:K18)</f>
        <v>0</v>
      </c>
      <c r="L22" s="584">
        <f t="shared" ref="L22:R22" si="7">SUM(L16:L18)</f>
        <v>0</v>
      </c>
      <c r="M22" s="724">
        <f t="shared" si="7"/>
        <v>0</v>
      </c>
      <c r="N22" s="584">
        <f t="shared" si="7"/>
        <v>0</v>
      </c>
      <c r="O22" s="725">
        <f t="shared" si="7"/>
        <v>0</v>
      </c>
      <c r="P22" s="584">
        <f t="shared" si="7"/>
        <v>0</v>
      </c>
      <c r="Q22" s="726">
        <f t="shared" si="7"/>
        <v>0</v>
      </c>
      <c r="R22" s="724">
        <f t="shared" si="7"/>
        <v>0</v>
      </c>
      <c r="S22" s="256"/>
    </row>
    <row r="23" spans="1:23" ht="15" customHeight="1" x14ac:dyDescent="0.25">
      <c r="A23" s="190" t="s">
        <v>154</v>
      </c>
      <c r="B23" s="738">
        <f>SUM(B7:B12)</f>
        <v>105643.26856</v>
      </c>
      <c r="C23" s="480">
        <f>SUM(C7:C12)</f>
        <v>431383.9</v>
      </c>
      <c r="D23" s="477">
        <f t="shared" ref="D23:J23" si="8">SUM(D7:D12)</f>
        <v>80087</v>
      </c>
      <c r="E23" s="480">
        <f t="shared" si="8"/>
        <v>134721.60000000001</v>
      </c>
      <c r="F23" s="477">
        <f t="shared" si="8"/>
        <v>131819</v>
      </c>
      <c r="G23" s="480">
        <f t="shared" si="8"/>
        <v>322326.99200000003</v>
      </c>
      <c r="H23" s="477">
        <f t="shared" si="8"/>
        <v>177294.2</v>
      </c>
      <c r="I23" s="480">
        <f t="shared" si="8"/>
        <v>147135.79999999999</v>
      </c>
      <c r="J23" s="477">
        <f t="shared" si="8"/>
        <v>141538.69999999998</v>
      </c>
      <c r="K23" s="480">
        <f>SUM(K7:K12)</f>
        <v>359899.22825900972</v>
      </c>
      <c r="L23" s="477">
        <f t="shared" ref="L23:R23" si="9">SUM(L7:L12)</f>
        <v>367233.29600000003</v>
      </c>
      <c r="M23" s="480">
        <f t="shared" si="9"/>
        <v>379158.43900000001</v>
      </c>
      <c r="N23" s="477">
        <f t="shared" si="9"/>
        <v>129561.53042</v>
      </c>
      <c r="O23" s="481">
        <f t="shared" si="9"/>
        <v>165111.80000000002</v>
      </c>
      <c r="P23" s="477">
        <f t="shared" si="9"/>
        <v>3072914.7542390097</v>
      </c>
      <c r="Q23" s="482">
        <f t="shared" si="9"/>
        <v>58592.211631419013</v>
      </c>
      <c r="R23" s="480">
        <f t="shared" si="9"/>
        <v>3131506.9658704288</v>
      </c>
    </row>
    <row r="24" spans="1:23" ht="15" customHeight="1" x14ac:dyDescent="0.25">
      <c r="A24" s="190" t="s">
        <v>155</v>
      </c>
      <c r="B24" s="738">
        <f>SUM(B13:B18)</f>
        <v>0</v>
      </c>
      <c r="C24" s="480">
        <f>SUM(C13:C18)</f>
        <v>0</v>
      </c>
      <c r="D24" s="477">
        <f t="shared" ref="D24:J24" si="10">SUM(D13:D18)</f>
        <v>0</v>
      </c>
      <c r="E24" s="480">
        <f t="shared" si="10"/>
        <v>0</v>
      </c>
      <c r="F24" s="477">
        <f t="shared" si="10"/>
        <v>0</v>
      </c>
      <c r="G24" s="480">
        <f t="shared" si="10"/>
        <v>0</v>
      </c>
      <c r="H24" s="477">
        <f t="shared" si="10"/>
        <v>0</v>
      </c>
      <c r="I24" s="480">
        <f t="shared" si="10"/>
        <v>0</v>
      </c>
      <c r="J24" s="477">
        <f t="shared" si="10"/>
        <v>0</v>
      </c>
      <c r="K24" s="480">
        <f>SUM(K13:K18)</f>
        <v>0</v>
      </c>
      <c r="L24" s="477">
        <f t="shared" ref="L24:R24" si="11">SUM(L13:L18)</f>
        <v>0</v>
      </c>
      <c r="M24" s="480">
        <f t="shared" si="11"/>
        <v>0</v>
      </c>
      <c r="N24" s="477">
        <f t="shared" si="11"/>
        <v>0</v>
      </c>
      <c r="O24" s="481">
        <f t="shared" si="11"/>
        <v>0</v>
      </c>
      <c r="P24" s="477">
        <f t="shared" si="11"/>
        <v>0</v>
      </c>
      <c r="Q24" s="482">
        <f t="shared" si="11"/>
        <v>0</v>
      </c>
      <c r="R24" s="480">
        <f t="shared" si="11"/>
        <v>0</v>
      </c>
    </row>
    <row r="25" spans="1:23" ht="15" customHeight="1" x14ac:dyDescent="0.25">
      <c r="A25" s="229" t="s">
        <v>142</v>
      </c>
      <c r="B25" s="743">
        <f>SUM(B7:B18)</f>
        <v>105643.26856</v>
      </c>
      <c r="C25" s="727">
        <f>SUM(C7:C18)</f>
        <v>431383.9</v>
      </c>
      <c r="D25" s="587">
        <f t="shared" ref="D25:J25" si="12">SUM(D7:D18)</f>
        <v>80087</v>
      </c>
      <c r="E25" s="727">
        <f t="shared" si="12"/>
        <v>134721.60000000001</v>
      </c>
      <c r="F25" s="587">
        <f t="shared" si="12"/>
        <v>131819</v>
      </c>
      <c r="G25" s="727">
        <f t="shared" si="12"/>
        <v>322326.99200000003</v>
      </c>
      <c r="H25" s="587">
        <f t="shared" si="12"/>
        <v>177294.2</v>
      </c>
      <c r="I25" s="727">
        <f t="shared" si="12"/>
        <v>147135.79999999999</v>
      </c>
      <c r="J25" s="587">
        <f t="shared" si="12"/>
        <v>141538.69999999998</v>
      </c>
      <c r="K25" s="727">
        <f>SUM(K7:K18)</f>
        <v>359899.22825900972</v>
      </c>
      <c r="L25" s="587">
        <f t="shared" ref="L25:R25" si="13">SUM(L7:L18)</f>
        <v>367233.29600000003</v>
      </c>
      <c r="M25" s="727">
        <f t="shared" si="13"/>
        <v>379158.43900000001</v>
      </c>
      <c r="N25" s="587">
        <f t="shared" si="13"/>
        <v>129561.53042</v>
      </c>
      <c r="O25" s="728">
        <f t="shared" si="13"/>
        <v>165111.80000000002</v>
      </c>
      <c r="P25" s="587">
        <f t="shared" si="13"/>
        <v>3072914.7542390097</v>
      </c>
      <c r="Q25" s="729">
        <f t="shared" si="13"/>
        <v>58592.211631419013</v>
      </c>
      <c r="R25" s="727">
        <f t="shared" si="13"/>
        <v>3131506.9658704288</v>
      </c>
      <c r="S25" s="337"/>
    </row>
    <row r="26" spans="1:23" ht="9.75" customHeight="1" x14ac:dyDescent="0.25">
      <c r="B26" s="739"/>
      <c r="P26" s="222"/>
      <c r="R26" s="734"/>
    </row>
    <row r="28" spans="1:23" ht="12" customHeight="1" x14ac:dyDescent="0.25">
      <c r="A28" s="209"/>
      <c r="B28" s="209"/>
      <c r="C28" s="209"/>
      <c r="H28" s="209"/>
      <c r="I28" s="209"/>
      <c r="J28" s="209"/>
      <c r="K28" s="209"/>
      <c r="O28" s="209"/>
      <c r="P28" s="209"/>
      <c r="Q28" s="209"/>
      <c r="R28" s="209"/>
    </row>
    <row r="29" spans="1:23" ht="12" customHeight="1" x14ac:dyDescent="0.25">
      <c r="E29" s="210"/>
      <c r="F29" s="210"/>
      <c r="G29" s="210"/>
      <c r="H29" s="210"/>
      <c r="L29" s="210"/>
      <c r="M29" s="210"/>
      <c r="N29" s="210"/>
    </row>
    <row r="30" spans="1:23" ht="12" customHeight="1" x14ac:dyDescent="0.25">
      <c r="E30" s="210"/>
      <c r="F30" s="210"/>
      <c r="G30" s="210"/>
      <c r="L30" s="210"/>
      <c r="M30" s="210"/>
      <c r="N30" s="210"/>
    </row>
    <row r="31" spans="1:23" ht="12" customHeight="1" x14ac:dyDescent="0.25">
      <c r="E31" s="210"/>
      <c r="F31" s="210"/>
      <c r="G31" s="210"/>
      <c r="L31" s="210"/>
      <c r="M31" s="210"/>
      <c r="N31" s="210"/>
    </row>
    <row r="32" spans="1:23" ht="12" customHeight="1" x14ac:dyDescent="0.25">
      <c r="E32" s="210"/>
      <c r="F32" s="210"/>
      <c r="G32" s="210"/>
      <c r="L32" s="210"/>
      <c r="M32" s="210"/>
      <c r="N32" s="210"/>
    </row>
    <row r="33" spans="5:14" ht="12" customHeight="1" x14ac:dyDescent="0.25">
      <c r="E33" s="210"/>
      <c r="F33" s="210"/>
      <c r="G33" s="210"/>
      <c r="L33" s="210"/>
      <c r="M33" s="210"/>
      <c r="N33" s="210"/>
    </row>
    <row r="34" spans="5:14" ht="12" customHeight="1" x14ac:dyDescent="0.25">
      <c r="E34" s="210"/>
      <c r="F34" s="210"/>
      <c r="G34" s="210"/>
      <c r="L34" s="210"/>
      <c r="M34" s="210"/>
      <c r="N34" s="210"/>
    </row>
    <row r="35" spans="5:14" ht="12" customHeight="1" x14ac:dyDescent="0.25">
      <c r="E35" s="210"/>
      <c r="F35" s="210"/>
      <c r="G35" s="210"/>
      <c r="L35" s="210"/>
      <c r="M35" s="210"/>
      <c r="N35" s="210"/>
    </row>
    <row r="36" spans="5:14" ht="12" customHeight="1" x14ac:dyDescent="0.25">
      <c r="E36" s="210"/>
      <c r="F36" s="210"/>
      <c r="G36" s="210"/>
      <c r="L36" s="210"/>
      <c r="M36" s="210"/>
      <c r="N36" s="210"/>
    </row>
    <row r="37" spans="5:14" ht="12" customHeight="1" x14ac:dyDescent="0.25">
      <c r="E37" s="210"/>
      <c r="F37" s="210"/>
      <c r="G37" s="210"/>
      <c r="L37" s="210"/>
      <c r="M37" s="210"/>
      <c r="N37" s="210"/>
    </row>
    <row r="38" spans="5:14" ht="12" customHeight="1" x14ac:dyDescent="0.25">
      <c r="E38" s="210"/>
      <c r="F38" s="210"/>
      <c r="G38" s="210"/>
      <c r="L38" s="210"/>
      <c r="M38" s="210"/>
      <c r="N38" s="210"/>
    </row>
    <row r="39" spans="5:14" ht="12" customHeight="1" x14ac:dyDescent="0.25">
      <c r="E39" s="210"/>
      <c r="F39" s="210"/>
      <c r="G39" s="210"/>
      <c r="L39" s="210"/>
      <c r="M39" s="210"/>
      <c r="N39" s="210"/>
    </row>
    <row r="40" spans="5:14" ht="12" customHeight="1" x14ac:dyDescent="0.25">
      <c r="E40" s="210"/>
      <c r="F40" s="210"/>
      <c r="G40" s="210"/>
      <c r="L40" s="210"/>
      <c r="M40" s="210"/>
      <c r="N40" s="210"/>
    </row>
    <row r="41" spans="5:14" ht="12" customHeight="1" x14ac:dyDescent="0.25"/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</sheetData>
  <mergeCells count="5">
    <mergeCell ref="Q1:S1"/>
    <mergeCell ref="B5:R5"/>
    <mergeCell ref="A2:S2"/>
    <mergeCell ref="A3:I3"/>
    <mergeCell ref="B4:R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view="pageBreakPreview" zoomScaleNormal="100" zoomScaleSheetLayoutView="100" workbookViewId="0">
      <selection activeCell="B10" sqref="B10"/>
    </sheetView>
  </sheetViews>
  <sheetFormatPr defaultRowHeight="12.75" x14ac:dyDescent="0.25"/>
  <cols>
    <col min="1" max="18" width="7.7109375" style="187" customWidth="1"/>
    <col min="19" max="19" width="1.7109375" style="187" customWidth="1"/>
    <col min="20" max="20" width="9.28515625" style="187" bestFit="1" customWidth="1"/>
    <col min="21" max="21" width="11.42578125" style="187" bestFit="1" customWidth="1"/>
    <col min="22" max="260" width="9.140625" style="187"/>
    <col min="261" max="273" width="10.7109375" style="187" customWidth="1"/>
    <col min="274" max="516" width="9.140625" style="187"/>
    <col min="517" max="529" width="10.7109375" style="187" customWidth="1"/>
    <col min="530" max="772" width="9.140625" style="187"/>
    <col min="773" max="785" width="10.7109375" style="187" customWidth="1"/>
    <col min="786" max="1028" width="9.140625" style="187"/>
    <col min="1029" max="1041" width="10.7109375" style="187" customWidth="1"/>
    <col min="1042" max="1284" width="9.140625" style="187"/>
    <col min="1285" max="1297" width="10.7109375" style="187" customWidth="1"/>
    <col min="1298" max="1540" width="9.140625" style="187"/>
    <col min="1541" max="1553" width="10.7109375" style="187" customWidth="1"/>
    <col min="1554" max="1796" width="9.140625" style="187"/>
    <col min="1797" max="1809" width="10.7109375" style="187" customWidth="1"/>
    <col min="1810" max="2052" width="9.140625" style="187"/>
    <col min="2053" max="2065" width="10.7109375" style="187" customWidth="1"/>
    <col min="2066" max="2308" width="9.140625" style="187"/>
    <col min="2309" max="2321" width="10.7109375" style="187" customWidth="1"/>
    <col min="2322" max="2564" width="9.140625" style="187"/>
    <col min="2565" max="2577" width="10.7109375" style="187" customWidth="1"/>
    <col min="2578" max="2820" width="9.140625" style="187"/>
    <col min="2821" max="2833" width="10.7109375" style="187" customWidth="1"/>
    <col min="2834" max="3076" width="9.140625" style="187"/>
    <col min="3077" max="3089" width="10.7109375" style="187" customWidth="1"/>
    <col min="3090" max="3332" width="9.140625" style="187"/>
    <col min="3333" max="3345" width="10.7109375" style="187" customWidth="1"/>
    <col min="3346" max="3588" width="9.140625" style="187"/>
    <col min="3589" max="3601" width="10.7109375" style="187" customWidth="1"/>
    <col min="3602" max="3844" width="9.140625" style="187"/>
    <col min="3845" max="3857" width="10.7109375" style="187" customWidth="1"/>
    <col min="3858" max="4100" width="9.140625" style="187"/>
    <col min="4101" max="4113" width="10.7109375" style="187" customWidth="1"/>
    <col min="4114" max="4356" width="9.140625" style="187"/>
    <col min="4357" max="4369" width="10.7109375" style="187" customWidth="1"/>
    <col min="4370" max="4612" width="9.140625" style="187"/>
    <col min="4613" max="4625" width="10.7109375" style="187" customWidth="1"/>
    <col min="4626" max="4868" width="9.140625" style="187"/>
    <col min="4869" max="4881" width="10.7109375" style="187" customWidth="1"/>
    <col min="4882" max="5124" width="9.140625" style="187"/>
    <col min="5125" max="5137" width="10.7109375" style="187" customWidth="1"/>
    <col min="5138" max="5380" width="9.140625" style="187"/>
    <col min="5381" max="5393" width="10.7109375" style="187" customWidth="1"/>
    <col min="5394" max="5636" width="9.140625" style="187"/>
    <col min="5637" max="5649" width="10.7109375" style="187" customWidth="1"/>
    <col min="5650" max="5892" width="9.140625" style="187"/>
    <col min="5893" max="5905" width="10.7109375" style="187" customWidth="1"/>
    <col min="5906" max="6148" width="9.140625" style="187"/>
    <col min="6149" max="6161" width="10.7109375" style="187" customWidth="1"/>
    <col min="6162" max="6404" width="9.140625" style="187"/>
    <col min="6405" max="6417" width="10.7109375" style="187" customWidth="1"/>
    <col min="6418" max="6660" width="9.140625" style="187"/>
    <col min="6661" max="6673" width="10.7109375" style="187" customWidth="1"/>
    <col min="6674" max="6916" width="9.140625" style="187"/>
    <col min="6917" max="6929" width="10.7109375" style="187" customWidth="1"/>
    <col min="6930" max="7172" width="9.140625" style="187"/>
    <col min="7173" max="7185" width="10.7109375" style="187" customWidth="1"/>
    <col min="7186" max="7428" width="9.140625" style="187"/>
    <col min="7429" max="7441" width="10.7109375" style="187" customWidth="1"/>
    <col min="7442" max="7684" width="9.140625" style="187"/>
    <col min="7685" max="7697" width="10.7109375" style="187" customWidth="1"/>
    <col min="7698" max="7940" width="9.140625" style="187"/>
    <col min="7941" max="7953" width="10.7109375" style="187" customWidth="1"/>
    <col min="7954" max="8196" width="9.140625" style="187"/>
    <col min="8197" max="8209" width="10.7109375" style="187" customWidth="1"/>
    <col min="8210" max="8452" width="9.140625" style="187"/>
    <col min="8453" max="8465" width="10.7109375" style="187" customWidth="1"/>
    <col min="8466" max="8708" width="9.140625" style="187"/>
    <col min="8709" max="8721" width="10.7109375" style="187" customWidth="1"/>
    <col min="8722" max="8964" width="9.140625" style="187"/>
    <col min="8965" max="8977" width="10.7109375" style="187" customWidth="1"/>
    <col min="8978" max="9220" width="9.140625" style="187"/>
    <col min="9221" max="9233" width="10.7109375" style="187" customWidth="1"/>
    <col min="9234" max="9476" width="9.140625" style="187"/>
    <col min="9477" max="9489" width="10.7109375" style="187" customWidth="1"/>
    <col min="9490" max="9732" width="9.140625" style="187"/>
    <col min="9733" max="9745" width="10.7109375" style="187" customWidth="1"/>
    <col min="9746" max="9988" width="9.140625" style="187"/>
    <col min="9989" max="10001" width="10.7109375" style="187" customWidth="1"/>
    <col min="10002" max="10244" width="9.140625" style="187"/>
    <col min="10245" max="10257" width="10.7109375" style="187" customWidth="1"/>
    <col min="10258" max="10500" width="9.140625" style="187"/>
    <col min="10501" max="10513" width="10.7109375" style="187" customWidth="1"/>
    <col min="10514" max="10756" width="9.140625" style="187"/>
    <col min="10757" max="10769" width="10.7109375" style="187" customWidth="1"/>
    <col min="10770" max="11012" width="9.140625" style="187"/>
    <col min="11013" max="11025" width="10.7109375" style="187" customWidth="1"/>
    <col min="11026" max="11268" width="9.140625" style="187"/>
    <col min="11269" max="11281" width="10.7109375" style="187" customWidth="1"/>
    <col min="11282" max="11524" width="9.140625" style="187"/>
    <col min="11525" max="11537" width="10.7109375" style="187" customWidth="1"/>
    <col min="11538" max="11780" width="9.140625" style="187"/>
    <col min="11781" max="11793" width="10.7109375" style="187" customWidth="1"/>
    <col min="11794" max="12036" width="9.140625" style="187"/>
    <col min="12037" max="12049" width="10.7109375" style="187" customWidth="1"/>
    <col min="12050" max="12292" width="9.140625" style="187"/>
    <col min="12293" max="12305" width="10.7109375" style="187" customWidth="1"/>
    <col min="12306" max="12548" width="9.140625" style="187"/>
    <col min="12549" max="12561" width="10.7109375" style="187" customWidth="1"/>
    <col min="12562" max="12804" width="9.140625" style="187"/>
    <col min="12805" max="12817" width="10.7109375" style="187" customWidth="1"/>
    <col min="12818" max="13060" width="9.140625" style="187"/>
    <col min="13061" max="13073" width="10.7109375" style="187" customWidth="1"/>
    <col min="13074" max="13316" width="9.140625" style="187"/>
    <col min="13317" max="13329" width="10.7109375" style="187" customWidth="1"/>
    <col min="13330" max="13572" width="9.140625" style="187"/>
    <col min="13573" max="13585" width="10.7109375" style="187" customWidth="1"/>
    <col min="13586" max="13828" width="9.140625" style="187"/>
    <col min="13829" max="13841" width="10.7109375" style="187" customWidth="1"/>
    <col min="13842" max="14084" width="9.140625" style="187"/>
    <col min="14085" max="14097" width="10.7109375" style="187" customWidth="1"/>
    <col min="14098" max="14340" width="9.140625" style="187"/>
    <col min="14341" max="14353" width="10.7109375" style="187" customWidth="1"/>
    <col min="14354" max="14596" width="9.140625" style="187"/>
    <col min="14597" max="14609" width="10.7109375" style="187" customWidth="1"/>
    <col min="14610" max="14852" width="9.140625" style="187"/>
    <col min="14853" max="14865" width="10.7109375" style="187" customWidth="1"/>
    <col min="14866" max="15108" width="9.140625" style="187"/>
    <col min="15109" max="15121" width="10.7109375" style="187" customWidth="1"/>
    <col min="15122" max="15364" width="9.140625" style="187"/>
    <col min="15365" max="15377" width="10.7109375" style="187" customWidth="1"/>
    <col min="15378" max="15620" width="9.140625" style="187"/>
    <col min="15621" max="15633" width="10.7109375" style="187" customWidth="1"/>
    <col min="15634" max="15876" width="9.140625" style="187"/>
    <col min="15877" max="15889" width="10.7109375" style="187" customWidth="1"/>
    <col min="15890" max="16132" width="9.140625" style="187"/>
    <col min="16133" max="16145" width="10.7109375" style="187" customWidth="1"/>
    <col min="16146" max="16384" width="9.140625" style="187"/>
  </cols>
  <sheetData>
    <row r="1" spans="1:23" ht="13.5" customHeight="1" x14ac:dyDescent="0.25">
      <c r="Q1" s="939" t="s">
        <v>246</v>
      </c>
      <c r="R1" s="939"/>
      <c r="S1" s="939"/>
    </row>
    <row r="2" spans="1:23" ht="20.100000000000001" customHeight="1" x14ac:dyDescent="0.25">
      <c r="A2" s="938" t="s">
        <v>215</v>
      </c>
      <c r="B2" s="938"/>
      <c r="C2" s="938"/>
      <c r="D2" s="938"/>
      <c r="E2" s="938"/>
      <c r="F2" s="938"/>
      <c r="G2" s="938"/>
      <c r="H2" s="938"/>
      <c r="I2" s="938"/>
      <c r="J2" s="938"/>
      <c r="K2" s="938"/>
      <c r="L2" s="938"/>
      <c r="M2" s="938"/>
      <c r="N2" s="938"/>
      <c r="O2" s="938"/>
      <c r="P2" s="938"/>
      <c r="Q2" s="938"/>
      <c r="R2" s="938"/>
      <c r="S2" s="938"/>
    </row>
    <row r="3" spans="1:23" ht="20.100000000000001" customHeight="1" x14ac:dyDescent="0.25">
      <c r="A3" s="1045">
        <f>T!G17</f>
        <v>2019</v>
      </c>
      <c r="B3" s="1046"/>
      <c r="C3" s="1046"/>
      <c r="D3" s="1046"/>
      <c r="E3" s="1046"/>
      <c r="F3" s="1046"/>
      <c r="G3" s="1046"/>
      <c r="H3" s="1046"/>
      <c r="I3" s="1046"/>
      <c r="J3" s="211"/>
      <c r="K3" s="212"/>
      <c r="L3" s="212"/>
      <c r="M3" s="212"/>
      <c r="N3" s="212"/>
      <c r="O3" s="212"/>
      <c r="P3" s="212"/>
      <c r="Q3" s="212"/>
      <c r="R3" s="212"/>
    </row>
    <row r="4" spans="1:23" ht="17.25" customHeight="1" x14ac:dyDescent="0.25">
      <c r="A4" s="233"/>
      <c r="B4" s="1066"/>
      <c r="C4" s="1067"/>
      <c r="D4" s="1067"/>
      <c r="E4" s="1067"/>
      <c r="F4" s="1067"/>
      <c r="G4" s="1067"/>
      <c r="H4" s="1067"/>
      <c r="I4" s="1067"/>
      <c r="J4" s="1067"/>
      <c r="K4" s="1067"/>
      <c r="L4" s="1067"/>
      <c r="M4" s="1067"/>
      <c r="N4" s="1067"/>
      <c r="O4" s="1067"/>
      <c r="P4" s="1067"/>
      <c r="Q4" s="1067"/>
      <c r="R4" s="1068"/>
    </row>
    <row r="5" spans="1:23" ht="50.25" customHeight="1" x14ac:dyDescent="0.25">
      <c r="A5" s="233"/>
      <c r="B5" s="1069" t="s">
        <v>283</v>
      </c>
      <c r="C5" s="1069"/>
      <c r="D5" s="1069"/>
      <c r="E5" s="1069"/>
      <c r="F5" s="1069"/>
      <c r="G5" s="1069"/>
      <c r="H5" s="1069"/>
      <c r="I5" s="1069"/>
      <c r="J5" s="1069"/>
      <c r="K5" s="1069"/>
      <c r="L5" s="1069"/>
      <c r="M5" s="1069"/>
      <c r="N5" s="1069"/>
      <c r="O5" s="1069"/>
      <c r="P5" s="1069"/>
      <c r="Q5" s="1069"/>
      <c r="R5" s="1070"/>
    </row>
    <row r="6" spans="1:23" ht="63" customHeight="1" x14ac:dyDescent="0.25">
      <c r="A6" s="189" t="s">
        <v>140</v>
      </c>
      <c r="B6" s="735" t="s">
        <v>249</v>
      </c>
      <c r="C6" s="730" t="s">
        <v>250</v>
      </c>
      <c r="D6" s="731" t="s">
        <v>251</v>
      </c>
      <c r="E6" s="730" t="s">
        <v>300</v>
      </c>
      <c r="F6" s="731" t="s">
        <v>252</v>
      </c>
      <c r="G6" s="730" t="s">
        <v>253</v>
      </c>
      <c r="H6" s="731" t="s">
        <v>254</v>
      </c>
      <c r="I6" s="730" t="s">
        <v>255</v>
      </c>
      <c r="J6" s="731" t="s">
        <v>256</v>
      </c>
      <c r="K6" s="730" t="s">
        <v>257</v>
      </c>
      <c r="L6" s="731" t="s">
        <v>258</v>
      </c>
      <c r="M6" s="730" t="s">
        <v>259</v>
      </c>
      <c r="N6" s="731" t="s">
        <v>260</v>
      </c>
      <c r="O6" s="732" t="s">
        <v>261</v>
      </c>
      <c r="P6" s="731" t="s">
        <v>262</v>
      </c>
      <c r="Q6" s="733" t="s">
        <v>315</v>
      </c>
      <c r="R6" s="730" t="s">
        <v>263</v>
      </c>
      <c r="S6" s="256"/>
    </row>
    <row r="7" spans="1:23" ht="15" customHeight="1" x14ac:dyDescent="0.25">
      <c r="A7" s="190" t="s">
        <v>25</v>
      </c>
      <c r="B7" s="736">
        <v>458782.95663999999</v>
      </c>
      <c r="C7" s="242">
        <v>1917431.0032199998</v>
      </c>
      <c r="D7" s="243">
        <v>342100.69448000001</v>
      </c>
      <c r="E7" s="244">
        <v>594377.29688000004</v>
      </c>
      <c r="F7" s="243">
        <v>580154.62922999985</v>
      </c>
      <c r="G7" s="244">
        <v>1365965.5605000001</v>
      </c>
      <c r="H7" s="243">
        <v>777526.54608</v>
      </c>
      <c r="I7" s="244">
        <v>628354.26219000004</v>
      </c>
      <c r="J7" s="243">
        <v>611156.55500999989</v>
      </c>
      <c r="K7" s="242">
        <v>1617932.4366599999</v>
      </c>
      <c r="L7" s="245">
        <v>1584318.4808799999</v>
      </c>
      <c r="M7" s="244">
        <v>1701071.27599</v>
      </c>
      <c r="N7" s="243">
        <v>572042.14033800003</v>
      </c>
      <c r="O7" s="250">
        <v>726597.80351</v>
      </c>
      <c r="P7" s="243">
        <v>13477811.641608</v>
      </c>
      <c r="Q7" s="252">
        <v>247314.883241</v>
      </c>
      <c r="R7" s="244">
        <v>13725126.524848999</v>
      </c>
      <c r="S7" s="195"/>
      <c r="T7" s="195"/>
      <c r="U7" s="196"/>
      <c r="V7" s="196"/>
      <c r="W7" s="196"/>
    </row>
    <row r="8" spans="1:23" ht="15" customHeight="1" x14ac:dyDescent="0.25">
      <c r="A8" s="190" t="s">
        <v>26</v>
      </c>
      <c r="B8" s="736">
        <v>361724.90443</v>
      </c>
      <c r="C8" s="244">
        <v>1466593.4391499998</v>
      </c>
      <c r="D8" s="243">
        <v>275165.84213999996</v>
      </c>
      <c r="E8" s="244">
        <v>457190.53167999996</v>
      </c>
      <c r="F8" s="243">
        <v>444294.75841000001</v>
      </c>
      <c r="G8" s="244">
        <v>1085442.2474800001</v>
      </c>
      <c r="H8" s="243">
        <v>607174.87458000006</v>
      </c>
      <c r="I8" s="244">
        <v>507356.32953000005</v>
      </c>
      <c r="J8" s="243">
        <v>484970.10998999997</v>
      </c>
      <c r="K8" s="242">
        <v>1214426.76642</v>
      </c>
      <c r="L8" s="243">
        <v>1264714.0445899998</v>
      </c>
      <c r="M8" s="244">
        <v>1340618.0803799999</v>
      </c>
      <c r="N8" s="243">
        <v>439169.94553000003</v>
      </c>
      <c r="O8" s="250">
        <v>563699.20103999996</v>
      </c>
      <c r="P8" s="243">
        <v>10512541.075349998</v>
      </c>
      <c r="Q8" s="252">
        <v>206463.65189580002</v>
      </c>
      <c r="R8" s="244">
        <v>10719004.727245798</v>
      </c>
      <c r="S8" s="197"/>
      <c r="T8" s="197"/>
      <c r="U8" s="196"/>
      <c r="V8" s="196"/>
      <c r="W8" s="196"/>
    </row>
    <row r="9" spans="1:23" ht="15" customHeight="1" x14ac:dyDescent="0.25">
      <c r="A9" s="190" t="s">
        <v>27</v>
      </c>
      <c r="B9" s="737">
        <v>309481.87640999997</v>
      </c>
      <c r="C9" s="247">
        <v>1224847.3307100001</v>
      </c>
      <c r="D9" s="248">
        <v>238352.74042000002</v>
      </c>
      <c r="E9" s="247">
        <v>387779.09739999997</v>
      </c>
      <c r="F9" s="248">
        <v>383880.72545999993</v>
      </c>
      <c r="G9" s="247">
        <v>991459.08450999996</v>
      </c>
      <c r="H9" s="248">
        <v>509480.96808999992</v>
      </c>
      <c r="I9" s="247">
        <v>436238.18152000004</v>
      </c>
      <c r="J9" s="248">
        <v>416033.64200999989</v>
      </c>
      <c r="K9" s="249">
        <v>1009090.36716</v>
      </c>
      <c r="L9" s="248">
        <v>1074250.2284809998</v>
      </c>
      <c r="M9" s="247">
        <v>1008498.1418300003</v>
      </c>
      <c r="N9" s="248">
        <v>373195.00774999993</v>
      </c>
      <c r="O9" s="251">
        <v>473734.06019999995</v>
      </c>
      <c r="P9" s="259">
        <v>8836321.451950999</v>
      </c>
      <c r="Q9" s="253">
        <v>172710.64221100003</v>
      </c>
      <c r="R9" s="247">
        <v>9009032.0941619985</v>
      </c>
      <c r="S9" s="203"/>
      <c r="T9" s="203"/>
      <c r="U9" s="196"/>
      <c r="V9" s="196"/>
      <c r="W9" s="196"/>
    </row>
    <row r="10" spans="1:23" ht="15" customHeight="1" x14ac:dyDescent="0.25">
      <c r="A10" s="190" t="s">
        <v>28</v>
      </c>
      <c r="B10" s="736"/>
      <c r="C10" s="244"/>
      <c r="D10" s="243"/>
      <c r="E10" s="244"/>
      <c r="F10" s="243"/>
      <c r="G10" s="244"/>
      <c r="H10" s="243"/>
      <c r="I10" s="244"/>
      <c r="J10" s="243"/>
      <c r="K10" s="242"/>
      <c r="L10" s="243"/>
      <c r="M10" s="244"/>
      <c r="N10" s="243"/>
      <c r="O10" s="250"/>
      <c r="P10" s="243"/>
      <c r="Q10" s="252"/>
      <c r="R10" s="244"/>
      <c r="S10" s="197"/>
      <c r="T10" s="197"/>
      <c r="U10" s="196"/>
      <c r="V10" s="196"/>
      <c r="W10" s="196"/>
    </row>
    <row r="11" spans="1:23" ht="15" customHeight="1" x14ac:dyDescent="0.25">
      <c r="A11" s="190" t="s">
        <v>29</v>
      </c>
      <c r="B11" s="736"/>
      <c r="C11" s="244"/>
      <c r="D11" s="243"/>
      <c r="E11" s="244"/>
      <c r="F11" s="243"/>
      <c r="G11" s="244"/>
      <c r="H11" s="243"/>
      <c r="I11" s="244"/>
      <c r="J11" s="243"/>
      <c r="K11" s="242"/>
      <c r="L11" s="243"/>
      <c r="M11" s="244"/>
      <c r="N11" s="243"/>
      <c r="O11" s="250"/>
      <c r="P11" s="243"/>
      <c r="Q11" s="252"/>
      <c r="R11" s="244"/>
      <c r="S11" s="197"/>
      <c r="T11" s="197"/>
      <c r="U11" s="196"/>
      <c r="V11" s="196"/>
      <c r="W11" s="196"/>
    </row>
    <row r="12" spans="1:23" ht="15" customHeight="1" x14ac:dyDescent="0.25">
      <c r="A12" s="190" t="s">
        <v>30</v>
      </c>
      <c r="B12" s="737"/>
      <c r="C12" s="247"/>
      <c r="D12" s="248"/>
      <c r="E12" s="247"/>
      <c r="F12" s="248"/>
      <c r="G12" s="247"/>
      <c r="H12" s="248"/>
      <c r="I12" s="247"/>
      <c r="J12" s="248"/>
      <c r="K12" s="249"/>
      <c r="L12" s="248"/>
      <c r="M12" s="247"/>
      <c r="N12" s="248"/>
      <c r="O12" s="251"/>
      <c r="P12" s="259"/>
      <c r="Q12" s="253"/>
      <c r="R12" s="247"/>
      <c r="S12" s="197"/>
      <c r="T12" s="197"/>
      <c r="U12" s="196"/>
      <c r="V12" s="196"/>
      <c r="W12" s="196"/>
    </row>
    <row r="13" spans="1:23" ht="15" customHeight="1" x14ac:dyDescent="0.25">
      <c r="A13" s="190" t="s">
        <v>31</v>
      </c>
      <c r="B13" s="736"/>
      <c r="C13" s="244"/>
      <c r="D13" s="243"/>
      <c r="E13" s="244"/>
      <c r="F13" s="243"/>
      <c r="G13" s="244"/>
      <c r="H13" s="243"/>
      <c r="I13" s="244"/>
      <c r="J13" s="243"/>
      <c r="K13" s="242"/>
      <c r="L13" s="243"/>
      <c r="M13" s="244"/>
      <c r="N13" s="243"/>
      <c r="O13" s="250"/>
      <c r="P13" s="243"/>
      <c r="Q13" s="252"/>
      <c r="R13" s="244"/>
      <c r="S13" s="197"/>
      <c r="T13" s="197"/>
      <c r="U13" s="196"/>
      <c r="V13" s="196"/>
      <c r="W13" s="196"/>
    </row>
    <row r="14" spans="1:23" ht="15" customHeight="1" x14ac:dyDescent="0.25">
      <c r="A14" s="190" t="s">
        <v>32</v>
      </c>
      <c r="B14" s="736"/>
      <c r="C14" s="244"/>
      <c r="D14" s="243"/>
      <c r="E14" s="244"/>
      <c r="F14" s="243"/>
      <c r="G14" s="244"/>
      <c r="H14" s="243"/>
      <c r="I14" s="244"/>
      <c r="J14" s="243"/>
      <c r="K14" s="242"/>
      <c r="L14" s="243"/>
      <c r="M14" s="244"/>
      <c r="N14" s="243"/>
      <c r="O14" s="250"/>
      <c r="P14" s="243"/>
      <c r="Q14" s="252"/>
      <c r="R14" s="244"/>
      <c r="S14" s="197"/>
      <c r="T14" s="197"/>
      <c r="U14" s="196"/>
      <c r="V14" s="196"/>
      <c r="W14" s="196"/>
    </row>
    <row r="15" spans="1:23" ht="15" customHeight="1" x14ac:dyDescent="0.25">
      <c r="A15" s="190" t="s">
        <v>33</v>
      </c>
      <c r="B15" s="737"/>
      <c r="C15" s="247"/>
      <c r="D15" s="248"/>
      <c r="E15" s="247"/>
      <c r="F15" s="248"/>
      <c r="G15" s="247"/>
      <c r="H15" s="248"/>
      <c r="I15" s="247"/>
      <c r="J15" s="248"/>
      <c r="K15" s="249"/>
      <c r="L15" s="248"/>
      <c r="M15" s="247"/>
      <c r="N15" s="248"/>
      <c r="O15" s="251"/>
      <c r="P15" s="259"/>
      <c r="Q15" s="253"/>
      <c r="R15" s="247"/>
      <c r="S15" s="197"/>
      <c r="T15" s="197"/>
      <c r="U15" s="196"/>
      <c r="V15" s="196"/>
      <c r="W15" s="196"/>
    </row>
    <row r="16" spans="1:23" ht="15" customHeight="1" x14ac:dyDescent="0.25">
      <c r="A16" s="190" t="s">
        <v>34</v>
      </c>
      <c r="B16" s="736"/>
      <c r="C16" s="244"/>
      <c r="D16" s="243"/>
      <c r="E16" s="244"/>
      <c r="F16" s="243"/>
      <c r="G16" s="244"/>
      <c r="H16" s="243"/>
      <c r="I16" s="244"/>
      <c r="J16" s="243"/>
      <c r="K16" s="242"/>
      <c r="L16" s="243"/>
      <c r="M16" s="244"/>
      <c r="N16" s="243"/>
      <c r="O16" s="250"/>
      <c r="P16" s="243"/>
      <c r="Q16" s="252"/>
      <c r="R16" s="244"/>
      <c r="S16" s="197"/>
      <c r="T16" s="197"/>
      <c r="U16" s="196"/>
      <c r="V16" s="196"/>
      <c r="W16" s="196"/>
    </row>
    <row r="17" spans="1:23" ht="15" customHeight="1" x14ac:dyDescent="0.25">
      <c r="A17" s="190" t="s">
        <v>35</v>
      </c>
      <c r="B17" s="736"/>
      <c r="C17" s="244"/>
      <c r="D17" s="243"/>
      <c r="E17" s="244"/>
      <c r="F17" s="243"/>
      <c r="G17" s="244"/>
      <c r="H17" s="243"/>
      <c r="I17" s="244"/>
      <c r="J17" s="243"/>
      <c r="K17" s="242"/>
      <c r="L17" s="243"/>
      <c r="M17" s="244"/>
      <c r="N17" s="243"/>
      <c r="O17" s="250"/>
      <c r="P17" s="243"/>
      <c r="Q17" s="252"/>
      <c r="R17" s="244"/>
      <c r="S17" s="197"/>
      <c r="T17" s="197"/>
      <c r="U17" s="196"/>
      <c r="V17" s="196"/>
      <c r="W17" s="196"/>
    </row>
    <row r="18" spans="1:23" ht="15" customHeight="1" x14ac:dyDescent="0.25">
      <c r="A18" s="198" t="s">
        <v>36</v>
      </c>
      <c r="B18" s="737"/>
      <c r="C18" s="247"/>
      <c r="D18" s="248"/>
      <c r="E18" s="247"/>
      <c r="F18" s="248"/>
      <c r="G18" s="247"/>
      <c r="H18" s="248"/>
      <c r="I18" s="247"/>
      <c r="J18" s="248"/>
      <c r="K18" s="249"/>
      <c r="L18" s="248"/>
      <c r="M18" s="247"/>
      <c r="N18" s="248"/>
      <c r="O18" s="251"/>
      <c r="P18" s="259"/>
      <c r="Q18" s="253"/>
      <c r="R18" s="247"/>
      <c r="S18" s="336"/>
      <c r="T18" s="197"/>
      <c r="U18" s="196"/>
      <c r="V18" s="196"/>
      <c r="W18" s="196"/>
    </row>
    <row r="19" spans="1:23" ht="15" customHeight="1" x14ac:dyDescent="0.25">
      <c r="A19" s="190" t="s">
        <v>129</v>
      </c>
      <c r="B19" s="824">
        <f>SUM(B7:B9)</f>
        <v>1129989.7374799999</v>
      </c>
      <c r="C19" s="825">
        <f>SUM(C7:C9)</f>
        <v>4608871.7730799997</v>
      </c>
      <c r="D19" s="794">
        <f t="shared" ref="D19:J19" si="0">SUM(D7:D9)</f>
        <v>855619.27703999996</v>
      </c>
      <c r="E19" s="825">
        <f t="shared" si="0"/>
        <v>1439346.9259600001</v>
      </c>
      <c r="F19" s="794">
        <f t="shared" si="0"/>
        <v>1408330.1130999997</v>
      </c>
      <c r="G19" s="825">
        <f t="shared" si="0"/>
        <v>3442866.89249</v>
      </c>
      <c r="H19" s="794">
        <f t="shared" si="0"/>
        <v>1894182.3887499999</v>
      </c>
      <c r="I19" s="825">
        <f t="shared" si="0"/>
        <v>1571948.7732400002</v>
      </c>
      <c r="J19" s="794">
        <f t="shared" si="0"/>
        <v>1512160.3070099996</v>
      </c>
      <c r="K19" s="825">
        <f>SUM(K7:K9)</f>
        <v>3841449.5702399998</v>
      </c>
      <c r="L19" s="794">
        <f t="shared" ref="L19:R19" si="1">SUM(L7:L9)</f>
        <v>3923282.7539509996</v>
      </c>
      <c r="M19" s="825">
        <f t="shared" si="1"/>
        <v>4050187.4982000003</v>
      </c>
      <c r="N19" s="794">
        <f t="shared" si="1"/>
        <v>1384407.0936179999</v>
      </c>
      <c r="O19" s="826">
        <f t="shared" si="1"/>
        <v>1764031.0647499999</v>
      </c>
      <c r="P19" s="794">
        <f t="shared" si="1"/>
        <v>32826674.168908998</v>
      </c>
      <c r="Q19" s="827">
        <f t="shared" si="1"/>
        <v>626489.1773478</v>
      </c>
      <c r="R19" s="825">
        <f t="shared" si="1"/>
        <v>33453163.346256796</v>
      </c>
    </row>
    <row r="20" spans="1:23" ht="15" customHeight="1" x14ac:dyDescent="0.25">
      <c r="A20" s="190" t="s">
        <v>152</v>
      </c>
      <c r="B20" s="828">
        <f>SUM(B10:B12)</f>
        <v>0</v>
      </c>
      <c r="C20" s="829">
        <f>SUM(C10:C12)</f>
        <v>0</v>
      </c>
      <c r="D20" s="797">
        <f t="shared" ref="D20:J20" si="2">SUM(D10:D12)</f>
        <v>0</v>
      </c>
      <c r="E20" s="829">
        <f t="shared" si="2"/>
        <v>0</v>
      </c>
      <c r="F20" s="797">
        <f t="shared" si="2"/>
        <v>0</v>
      </c>
      <c r="G20" s="829">
        <f t="shared" si="2"/>
        <v>0</v>
      </c>
      <c r="H20" s="797">
        <f t="shared" si="2"/>
        <v>0</v>
      </c>
      <c r="I20" s="829">
        <f t="shared" si="2"/>
        <v>0</v>
      </c>
      <c r="J20" s="797">
        <f t="shared" si="2"/>
        <v>0</v>
      </c>
      <c r="K20" s="829">
        <f>SUM(K10:K12)</f>
        <v>0</v>
      </c>
      <c r="L20" s="797">
        <f t="shared" ref="L20:R20" si="3">SUM(L10:L12)</f>
        <v>0</v>
      </c>
      <c r="M20" s="829">
        <f t="shared" si="3"/>
        <v>0</v>
      </c>
      <c r="N20" s="797">
        <f t="shared" si="3"/>
        <v>0</v>
      </c>
      <c r="O20" s="830">
        <f t="shared" si="3"/>
        <v>0</v>
      </c>
      <c r="P20" s="797">
        <f t="shared" si="3"/>
        <v>0</v>
      </c>
      <c r="Q20" s="831">
        <f t="shared" si="3"/>
        <v>0</v>
      </c>
      <c r="R20" s="829">
        <f t="shared" si="3"/>
        <v>0</v>
      </c>
    </row>
    <row r="21" spans="1:23" ht="15" customHeight="1" x14ac:dyDescent="0.25">
      <c r="A21" s="190" t="s">
        <v>186</v>
      </c>
      <c r="B21" s="828">
        <f>SUM(B13:B15)</f>
        <v>0</v>
      </c>
      <c r="C21" s="829">
        <f>SUM(C13:C15)</f>
        <v>0</v>
      </c>
      <c r="D21" s="797">
        <f t="shared" ref="D21:J21" si="4">SUM(D13:D15)</f>
        <v>0</v>
      </c>
      <c r="E21" s="829">
        <f t="shared" si="4"/>
        <v>0</v>
      </c>
      <c r="F21" s="797">
        <f t="shared" si="4"/>
        <v>0</v>
      </c>
      <c r="G21" s="829">
        <f t="shared" si="4"/>
        <v>0</v>
      </c>
      <c r="H21" s="797">
        <f t="shared" si="4"/>
        <v>0</v>
      </c>
      <c r="I21" s="829">
        <f t="shared" si="4"/>
        <v>0</v>
      </c>
      <c r="J21" s="797">
        <f t="shared" si="4"/>
        <v>0</v>
      </c>
      <c r="K21" s="829">
        <f>SUM(K13:K15)</f>
        <v>0</v>
      </c>
      <c r="L21" s="797">
        <f t="shared" ref="L21:R21" si="5">SUM(L13:L15)</f>
        <v>0</v>
      </c>
      <c r="M21" s="829">
        <f t="shared" si="5"/>
        <v>0</v>
      </c>
      <c r="N21" s="797">
        <f t="shared" si="5"/>
        <v>0</v>
      </c>
      <c r="O21" s="830">
        <f t="shared" si="5"/>
        <v>0</v>
      </c>
      <c r="P21" s="797">
        <f t="shared" si="5"/>
        <v>0</v>
      </c>
      <c r="Q21" s="831">
        <f t="shared" si="5"/>
        <v>0</v>
      </c>
      <c r="R21" s="829">
        <f t="shared" si="5"/>
        <v>0</v>
      </c>
    </row>
    <row r="22" spans="1:23" ht="15" customHeight="1" x14ac:dyDescent="0.25">
      <c r="A22" s="198" t="s">
        <v>153</v>
      </c>
      <c r="B22" s="832">
        <f>SUM(B16:B18)</f>
        <v>0</v>
      </c>
      <c r="C22" s="833">
        <f>SUM(C16:C18)</f>
        <v>0</v>
      </c>
      <c r="D22" s="800">
        <f t="shared" ref="D22:J22" si="6">SUM(D16:D18)</f>
        <v>0</v>
      </c>
      <c r="E22" s="833">
        <f t="shared" si="6"/>
        <v>0</v>
      </c>
      <c r="F22" s="800">
        <f t="shared" si="6"/>
        <v>0</v>
      </c>
      <c r="G22" s="833">
        <f t="shared" si="6"/>
        <v>0</v>
      </c>
      <c r="H22" s="800">
        <f t="shared" si="6"/>
        <v>0</v>
      </c>
      <c r="I22" s="833">
        <f t="shared" si="6"/>
        <v>0</v>
      </c>
      <c r="J22" s="800">
        <f t="shared" si="6"/>
        <v>0</v>
      </c>
      <c r="K22" s="833">
        <f>SUM(K16:K18)</f>
        <v>0</v>
      </c>
      <c r="L22" s="800">
        <f t="shared" ref="L22:R22" si="7">SUM(L16:L18)</f>
        <v>0</v>
      </c>
      <c r="M22" s="833">
        <f t="shared" si="7"/>
        <v>0</v>
      </c>
      <c r="N22" s="800">
        <f t="shared" si="7"/>
        <v>0</v>
      </c>
      <c r="O22" s="834">
        <f t="shared" si="7"/>
        <v>0</v>
      </c>
      <c r="P22" s="800">
        <f t="shared" si="7"/>
        <v>0</v>
      </c>
      <c r="Q22" s="835">
        <f t="shared" si="7"/>
        <v>0</v>
      </c>
      <c r="R22" s="833">
        <f t="shared" si="7"/>
        <v>0</v>
      </c>
      <c r="S22" s="256"/>
    </row>
    <row r="23" spans="1:23" ht="15" customHeight="1" x14ac:dyDescent="0.25">
      <c r="A23" s="190" t="s">
        <v>154</v>
      </c>
      <c r="B23" s="738">
        <f>SUM(B7:B12)</f>
        <v>1129989.7374799999</v>
      </c>
      <c r="C23" s="480">
        <f>SUM(C7:C12)</f>
        <v>4608871.7730799997</v>
      </c>
      <c r="D23" s="477">
        <f t="shared" ref="D23:J23" si="8">SUM(D7:D12)</f>
        <v>855619.27703999996</v>
      </c>
      <c r="E23" s="480">
        <f t="shared" si="8"/>
        <v>1439346.9259600001</v>
      </c>
      <c r="F23" s="477">
        <f t="shared" si="8"/>
        <v>1408330.1130999997</v>
      </c>
      <c r="G23" s="480">
        <f t="shared" si="8"/>
        <v>3442866.89249</v>
      </c>
      <c r="H23" s="477">
        <f t="shared" si="8"/>
        <v>1894182.3887499999</v>
      </c>
      <c r="I23" s="480">
        <f t="shared" si="8"/>
        <v>1571948.7732400002</v>
      </c>
      <c r="J23" s="477">
        <f t="shared" si="8"/>
        <v>1512160.3070099996</v>
      </c>
      <c r="K23" s="480">
        <f>SUM(K7:K12)</f>
        <v>3841449.5702399998</v>
      </c>
      <c r="L23" s="477">
        <f t="shared" ref="L23:R23" si="9">SUM(L7:L12)</f>
        <v>3923282.7539509996</v>
      </c>
      <c r="M23" s="480">
        <f t="shared" si="9"/>
        <v>4050187.4982000003</v>
      </c>
      <c r="N23" s="477">
        <f t="shared" si="9"/>
        <v>1384407.0936179999</v>
      </c>
      <c r="O23" s="481">
        <f t="shared" si="9"/>
        <v>1764031.0647499999</v>
      </c>
      <c r="P23" s="477">
        <f t="shared" si="9"/>
        <v>32826674.168908998</v>
      </c>
      <c r="Q23" s="482">
        <f t="shared" si="9"/>
        <v>626489.1773478</v>
      </c>
      <c r="R23" s="480">
        <f t="shared" si="9"/>
        <v>33453163.346256796</v>
      </c>
    </row>
    <row r="24" spans="1:23" ht="15" customHeight="1" x14ac:dyDescent="0.25">
      <c r="A24" s="190" t="s">
        <v>155</v>
      </c>
      <c r="B24" s="738">
        <f>SUM(B13:B18)</f>
        <v>0</v>
      </c>
      <c r="C24" s="480">
        <f>SUM(C13:C18)</f>
        <v>0</v>
      </c>
      <c r="D24" s="477">
        <f t="shared" ref="D24:J24" si="10">SUM(D13:D18)</f>
        <v>0</v>
      </c>
      <c r="E24" s="480">
        <f t="shared" si="10"/>
        <v>0</v>
      </c>
      <c r="F24" s="477">
        <f t="shared" si="10"/>
        <v>0</v>
      </c>
      <c r="G24" s="480">
        <f t="shared" si="10"/>
        <v>0</v>
      </c>
      <c r="H24" s="477">
        <f t="shared" si="10"/>
        <v>0</v>
      </c>
      <c r="I24" s="480">
        <f t="shared" si="10"/>
        <v>0</v>
      </c>
      <c r="J24" s="477">
        <f t="shared" si="10"/>
        <v>0</v>
      </c>
      <c r="K24" s="480">
        <f>SUM(K13:K18)</f>
        <v>0</v>
      </c>
      <c r="L24" s="477">
        <f t="shared" ref="L24:R24" si="11">SUM(L13:L18)</f>
        <v>0</v>
      </c>
      <c r="M24" s="480">
        <f t="shared" si="11"/>
        <v>0</v>
      </c>
      <c r="N24" s="477">
        <f t="shared" si="11"/>
        <v>0</v>
      </c>
      <c r="O24" s="481">
        <f t="shared" si="11"/>
        <v>0</v>
      </c>
      <c r="P24" s="477">
        <f t="shared" si="11"/>
        <v>0</v>
      </c>
      <c r="Q24" s="482">
        <f t="shared" si="11"/>
        <v>0</v>
      </c>
      <c r="R24" s="480">
        <f t="shared" si="11"/>
        <v>0</v>
      </c>
    </row>
    <row r="25" spans="1:23" ht="15" customHeight="1" x14ac:dyDescent="0.25">
      <c r="A25" s="229" t="s">
        <v>142</v>
      </c>
      <c r="B25" s="836">
        <f>SUM(B7:B18)</f>
        <v>1129989.7374799999</v>
      </c>
      <c r="C25" s="837">
        <f>SUM(C7:C18)</f>
        <v>4608871.7730799997</v>
      </c>
      <c r="D25" s="803">
        <f t="shared" ref="D25:J25" si="12">SUM(D7:D18)</f>
        <v>855619.27703999996</v>
      </c>
      <c r="E25" s="837">
        <f t="shared" si="12"/>
        <v>1439346.9259600001</v>
      </c>
      <c r="F25" s="803">
        <f t="shared" si="12"/>
        <v>1408330.1130999997</v>
      </c>
      <c r="G25" s="837">
        <f t="shared" si="12"/>
        <v>3442866.89249</v>
      </c>
      <c r="H25" s="803">
        <f t="shared" si="12"/>
        <v>1894182.3887499999</v>
      </c>
      <c r="I25" s="837">
        <f t="shared" si="12"/>
        <v>1571948.7732400002</v>
      </c>
      <c r="J25" s="803">
        <f t="shared" si="12"/>
        <v>1512160.3070099996</v>
      </c>
      <c r="K25" s="837">
        <f>SUM(K7:K18)</f>
        <v>3841449.5702399998</v>
      </c>
      <c r="L25" s="803">
        <f t="shared" ref="L25:R25" si="13">SUM(L7:L18)</f>
        <v>3923282.7539509996</v>
      </c>
      <c r="M25" s="837">
        <f t="shared" si="13"/>
        <v>4050187.4982000003</v>
      </c>
      <c r="N25" s="803">
        <f t="shared" si="13"/>
        <v>1384407.0936179999</v>
      </c>
      <c r="O25" s="838">
        <f t="shared" si="13"/>
        <v>1764031.0647499999</v>
      </c>
      <c r="P25" s="803">
        <f t="shared" si="13"/>
        <v>32826674.168908998</v>
      </c>
      <c r="Q25" s="839">
        <f t="shared" si="13"/>
        <v>626489.1773478</v>
      </c>
      <c r="R25" s="837">
        <f t="shared" si="13"/>
        <v>33453163.346256796</v>
      </c>
      <c r="S25" s="337"/>
    </row>
    <row r="26" spans="1:23" ht="9.75" customHeight="1" x14ac:dyDescent="0.25">
      <c r="B26" s="739"/>
      <c r="P26" s="222"/>
      <c r="R26" s="734"/>
    </row>
    <row r="28" spans="1:23" ht="12" customHeight="1" x14ac:dyDescent="0.25">
      <c r="A28" s="209"/>
      <c r="B28" s="209"/>
      <c r="C28" s="209"/>
      <c r="H28" s="209"/>
      <c r="I28" s="209"/>
      <c r="J28" s="209"/>
      <c r="K28" s="209"/>
      <c r="O28" s="209"/>
      <c r="P28" s="209"/>
      <c r="Q28" s="209"/>
      <c r="R28" s="209"/>
    </row>
    <row r="29" spans="1:23" ht="12" customHeight="1" x14ac:dyDescent="0.25">
      <c r="E29" s="210"/>
      <c r="F29" s="210"/>
      <c r="G29" s="210"/>
      <c r="H29" s="210"/>
      <c r="L29" s="210"/>
      <c r="M29" s="210"/>
      <c r="N29" s="210"/>
    </row>
    <row r="30" spans="1:23" ht="12" customHeight="1" x14ac:dyDescent="0.25">
      <c r="E30" s="210"/>
      <c r="F30" s="210"/>
      <c r="G30" s="210"/>
      <c r="L30" s="210"/>
      <c r="M30" s="210"/>
      <c r="N30" s="210"/>
    </row>
    <row r="31" spans="1:23" ht="12" customHeight="1" x14ac:dyDescent="0.25">
      <c r="E31" s="210"/>
      <c r="F31" s="210"/>
      <c r="G31" s="210"/>
      <c r="L31" s="210"/>
      <c r="M31" s="210"/>
      <c r="N31" s="210"/>
    </row>
    <row r="32" spans="1:23" ht="12" customHeight="1" x14ac:dyDescent="0.25">
      <c r="E32" s="210"/>
      <c r="F32" s="210"/>
      <c r="G32" s="210"/>
      <c r="L32" s="210"/>
      <c r="M32" s="210"/>
      <c r="N32" s="210"/>
    </row>
    <row r="33" spans="5:14" ht="12" customHeight="1" x14ac:dyDescent="0.25">
      <c r="E33" s="210"/>
      <c r="F33" s="210"/>
      <c r="G33" s="210"/>
      <c r="L33" s="210"/>
      <c r="M33" s="210"/>
      <c r="N33" s="210"/>
    </row>
    <row r="34" spans="5:14" ht="12" customHeight="1" x14ac:dyDescent="0.25">
      <c r="E34" s="210"/>
      <c r="F34" s="210"/>
      <c r="G34" s="210"/>
      <c r="L34" s="210"/>
      <c r="M34" s="210"/>
      <c r="N34" s="210"/>
    </row>
    <row r="35" spans="5:14" ht="12" customHeight="1" x14ac:dyDescent="0.25">
      <c r="E35" s="210"/>
      <c r="F35" s="210"/>
      <c r="G35" s="210"/>
      <c r="L35" s="210"/>
      <c r="M35" s="210"/>
      <c r="N35" s="210"/>
    </row>
    <row r="36" spans="5:14" ht="12" customHeight="1" x14ac:dyDescent="0.25">
      <c r="E36" s="210"/>
      <c r="F36" s="210"/>
      <c r="G36" s="210"/>
      <c r="L36" s="210"/>
      <c r="M36" s="210"/>
      <c r="N36" s="210"/>
    </row>
    <row r="37" spans="5:14" ht="12" customHeight="1" x14ac:dyDescent="0.25">
      <c r="E37" s="210"/>
      <c r="F37" s="210"/>
      <c r="G37" s="210"/>
      <c r="L37" s="210"/>
      <c r="M37" s="210"/>
      <c r="N37" s="210"/>
    </row>
    <row r="38" spans="5:14" ht="12" customHeight="1" x14ac:dyDescent="0.25">
      <c r="E38" s="210"/>
      <c r="F38" s="210"/>
      <c r="G38" s="210"/>
      <c r="L38" s="210"/>
      <c r="M38" s="210"/>
      <c r="N38" s="210"/>
    </row>
    <row r="39" spans="5:14" ht="12" customHeight="1" x14ac:dyDescent="0.25">
      <c r="E39" s="210"/>
      <c r="F39" s="210"/>
      <c r="G39" s="210"/>
      <c r="L39" s="210"/>
      <c r="M39" s="210"/>
      <c r="N39" s="210"/>
    </row>
    <row r="40" spans="5:14" ht="12" customHeight="1" x14ac:dyDescent="0.25">
      <c r="E40" s="210"/>
      <c r="F40" s="210"/>
      <c r="G40" s="210"/>
      <c r="L40" s="210"/>
      <c r="M40" s="210"/>
      <c r="N40" s="210"/>
    </row>
    <row r="41" spans="5:14" ht="12" customHeight="1" x14ac:dyDescent="0.25"/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</sheetData>
  <mergeCells count="5">
    <mergeCell ref="A2:S2"/>
    <mergeCell ref="A3:I3"/>
    <mergeCell ref="B4:R4"/>
    <mergeCell ref="B5:R5"/>
    <mergeCell ref="Q1:S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view="pageBreakPreview" topLeftCell="A16" zoomScaleNormal="100" zoomScaleSheetLayoutView="100" workbookViewId="0">
      <selection activeCell="X35" sqref="X35"/>
    </sheetView>
  </sheetViews>
  <sheetFormatPr defaultRowHeight="12.75" x14ac:dyDescent="0.2"/>
  <cols>
    <col min="1" max="19" width="4.7109375" style="3" customWidth="1"/>
    <col min="20" max="20" width="5.85546875" style="3" customWidth="1"/>
    <col min="21" max="21" width="5.7109375" style="3" customWidth="1"/>
    <col min="22" max="16384" width="9.140625" style="3"/>
  </cols>
  <sheetData>
    <row r="1" spans="1:20" x14ac:dyDescent="0.2">
      <c r="E1" s="1072"/>
      <c r="F1" s="1072"/>
    </row>
    <row r="2" spans="1:20" ht="15.75" customHeight="1" x14ac:dyDescent="0.2">
      <c r="A2" s="1075" t="s">
        <v>201</v>
      </c>
      <c r="B2" s="1075"/>
      <c r="C2" s="1075"/>
      <c r="D2" s="1075"/>
      <c r="E2" s="1075"/>
      <c r="F2" s="1075"/>
      <c r="G2" s="1075"/>
      <c r="H2" s="1075"/>
      <c r="I2" s="1075"/>
      <c r="J2" s="1075"/>
      <c r="K2" s="1075"/>
      <c r="L2" s="1075"/>
      <c r="M2" s="1075"/>
      <c r="N2" s="1075"/>
      <c r="O2" s="1075"/>
      <c r="P2" s="1075"/>
      <c r="Q2" s="1075"/>
      <c r="R2" s="1075"/>
      <c r="S2" s="1075"/>
      <c r="T2" s="1075"/>
    </row>
    <row r="3" spans="1:20" ht="15" customHeight="1" x14ac:dyDescent="0.25">
      <c r="A3" s="1071">
        <f>T!G17</f>
        <v>2019</v>
      </c>
      <c r="B3" s="1071"/>
      <c r="E3" s="490"/>
      <c r="F3" s="490"/>
    </row>
    <row r="4" spans="1:20" ht="15" customHeight="1" x14ac:dyDescent="0.2">
      <c r="A4" s="1073" t="s">
        <v>319</v>
      </c>
      <c r="B4" s="1073"/>
      <c r="C4" s="1073"/>
      <c r="D4" s="1073"/>
      <c r="E4" s="1073"/>
      <c r="F4" s="1073"/>
      <c r="G4" s="1073"/>
      <c r="H4" s="1073"/>
      <c r="I4" s="1073"/>
      <c r="J4" s="1073"/>
      <c r="K4" s="1073"/>
      <c r="L4" s="1073"/>
      <c r="M4" s="1073"/>
      <c r="N4" s="1073"/>
      <c r="O4" s="1073"/>
      <c r="P4" s="1073"/>
      <c r="Q4" s="1073"/>
      <c r="R4" s="1073"/>
      <c r="S4" s="1073"/>
      <c r="T4" s="1073"/>
    </row>
    <row r="5" spans="1:20" ht="15" customHeight="1" x14ac:dyDescent="0.25">
      <c r="A5" s="494"/>
      <c r="C5" s="495"/>
      <c r="D5" s="495"/>
      <c r="E5" s="495"/>
      <c r="F5" s="495"/>
      <c r="G5" s="496"/>
      <c r="H5" s="497"/>
      <c r="I5" s="497"/>
    </row>
    <row r="6" spans="1:20" ht="15" customHeight="1" x14ac:dyDescent="0.25">
      <c r="A6" s="494"/>
      <c r="C6" s="495"/>
      <c r="D6" s="495"/>
      <c r="E6" s="495"/>
      <c r="F6" s="495"/>
      <c r="G6" s="496"/>
      <c r="H6" s="497"/>
      <c r="I6" s="497"/>
    </row>
    <row r="7" spans="1:20" ht="15" customHeight="1" x14ac:dyDescent="0.25">
      <c r="A7" s="494"/>
      <c r="B7" s="424"/>
      <c r="C7" s="424"/>
      <c r="D7" s="495"/>
      <c r="E7" s="495"/>
      <c r="F7" s="495"/>
      <c r="G7" s="498"/>
      <c r="H7" s="270"/>
      <c r="I7" s="497"/>
    </row>
    <row r="8" spans="1:20" ht="15" customHeight="1" x14ac:dyDescent="0.25">
      <c r="A8" s="494"/>
      <c r="B8" s="424"/>
      <c r="C8" s="424"/>
      <c r="D8" s="495"/>
      <c r="E8" s="495"/>
      <c r="F8" s="495"/>
      <c r="G8" s="498"/>
      <c r="H8" s="270"/>
      <c r="I8" s="497"/>
    </row>
    <row r="9" spans="1:20" ht="15" customHeight="1" x14ac:dyDescent="0.25">
      <c r="A9" s="494"/>
      <c r="B9" s="424"/>
      <c r="C9" s="424"/>
      <c r="D9" s="495"/>
      <c r="E9" s="495"/>
      <c r="F9" s="495"/>
      <c r="G9" s="498"/>
      <c r="H9" s="270"/>
      <c r="I9" s="497"/>
    </row>
    <row r="10" spans="1:20" ht="15" customHeight="1" x14ac:dyDescent="0.25">
      <c r="A10" s="494"/>
      <c r="B10" s="495"/>
      <c r="C10" s="495"/>
      <c r="D10" s="495"/>
      <c r="E10" s="495"/>
      <c r="F10" s="495"/>
      <c r="G10" s="498"/>
      <c r="H10" s="270"/>
      <c r="I10" s="497"/>
    </row>
    <row r="11" spans="1:20" ht="15" customHeight="1" x14ac:dyDescent="0.25">
      <c r="A11" s="494"/>
      <c r="B11" s="495"/>
      <c r="C11" s="495"/>
      <c r="D11" s="495"/>
      <c r="E11" s="495"/>
      <c r="F11" s="495"/>
      <c r="G11" s="496"/>
      <c r="H11" s="497"/>
      <c r="I11" s="497"/>
    </row>
    <row r="12" spans="1:20" ht="15" customHeight="1" x14ac:dyDescent="0.25">
      <c r="A12" s="494"/>
      <c r="B12" s="495"/>
      <c r="C12" s="495"/>
      <c r="D12" s="495"/>
      <c r="E12" s="495"/>
      <c r="F12" s="495"/>
      <c r="G12" s="496"/>
      <c r="H12" s="497"/>
      <c r="I12" s="497"/>
    </row>
    <row r="13" spans="1:20" ht="15" customHeight="1" x14ac:dyDescent="0.25">
      <c r="A13" s="494"/>
      <c r="B13" s="495"/>
      <c r="C13" s="495"/>
      <c r="D13" s="495"/>
      <c r="E13" s="495"/>
      <c r="F13" s="495"/>
      <c r="G13" s="496"/>
      <c r="H13" s="497"/>
      <c r="I13" s="497"/>
    </row>
    <row r="14" spans="1:20" ht="15" customHeight="1" x14ac:dyDescent="0.25">
      <c r="A14" s="494"/>
      <c r="B14" s="495"/>
      <c r="C14" s="495"/>
      <c r="D14" s="495"/>
      <c r="E14" s="495"/>
      <c r="F14" s="495"/>
      <c r="G14" s="496"/>
      <c r="H14" s="497"/>
      <c r="I14" s="497"/>
    </row>
    <row r="15" spans="1:20" ht="15" customHeight="1" x14ac:dyDescent="0.25">
      <c r="A15" s="494"/>
      <c r="B15" s="495"/>
      <c r="C15" s="495"/>
      <c r="D15" s="495"/>
      <c r="E15" s="495"/>
      <c r="F15" s="495"/>
      <c r="G15" s="496"/>
      <c r="H15" s="499"/>
      <c r="I15" s="499"/>
    </row>
    <row r="16" spans="1:20" ht="15" customHeight="1" x14ac:dyDescent="0.2">
      <c r="A16" s="281"/>
      <c r="B16" s="281"/>
      <c r="C16" s="281"/>
      <c r="D16" s="281"/>
      <c r="E16" s="281"/>
      <c r="F16" s="281"/>
      <c r="G16" s="4"/>
      <c r="H16" s="500"/>
      <c r="I16" s="500"/>
    </row>
    <row r="17" spans="1:20" ht="15" customHeight="1" x14ac:dyDescent="0.2">
      <c r="A17" s="281"/>
      <c r="B17" s="281"/>
      <c r="C17" s="281"/>
      <c r="D17" s="281"/>
      <c r="E17" s="281"/>
      <c r="F17" s="281"/>
    </row>
    <row r="18" spans="1:20" ht="15" customHeight="1" x14ac:dyDescent="0.2">
      <c r="A18" s="281"/>
      <c r="B18" s="281"/>
      <c r="C18" s="281"/>
      <c r="D18" s="281"/>
      <c r="E18" s="281"/>
      <c r="F18" s="281"/>
    </row>
    <row r="19" spans="1:20" ht="15" customHeight="1" x14ac:dyDescent="0.2">
      <c r="A19" s="281"/>
      <c r="B19" s="281"/>
      <c r="C19" s="281"/>
      <c r="D19" s="281"/>
      <c r="E19" s="281"/>
      <c r="F19" s="281"/>
    </row>
    <row r="20" spans="1:20" ht="15" customHeight="1" x14ac:dyDescent="0.2">
      <c r="A20" s="281"/>
      <c r="B20" s="281"/>
      <c r="C20" s="281"/>
      <c r="D20" s="281"/>
      <c r="E20" s="281"/>
      <c r="F20" s="281"/>
    </row>
    <row r="21" spans="1:20" ht="15" customHeight="1" x14ac:dyDescent="0.2">
      <c r="A21" s="281"/>
      <c r="B21" s="281"/>
      <c r="C21" s="281"/>
      <c r="D21" s="281"/>
      <c r="E21" s="281"/>
      <c r="F21" s="281"/>
    </row>
    <row r="22" spans="1:20" ht="12.95" customHeight="1" x14ac:dyDescent="0.25">
      <c r="B22" s="1074" t="s">
        <v>298</v>
      </c>
      <c r="C22" s="1074"/>
      <c r="D22" s="1074"/>
      <c r="E22" s="281"/>
      <c r="F22" s="4"/>
      <c r="G22" s="4"/>
      <c r="H22" s="4"/>
    </row>
    <row r="23" spans="1:20" ht="12.95" customHeight="1" x14ac:dyDescent="0.25">
      <c r="B23" s="1074" t="s">
        <v>285</v>
      </c>
      <c r="C23" s="1074"/>
      <c r="D23" s="1074"/>
      <c r="G23" s="373" t="s">
        <v>274</v>
      </c>
      <c r="P23" s="489" t="s">
        <v>277</v>
      </c>
    </row>
    <row r="24" spans="1:20" ht="12.95" customHeight="1" x14ac:dyDescent="0.25">
      <c r="B24" s="1074" t="s">
        <v>286</v>
      </c>
      <c r="C24" s="1074"/>
      <c r="D24" s="1074"/>
      <c r="G24" s="373" t="s">
        <v>275</v>
      </c>
      <c r="K24" s="373" t="s">
        <v>276</v>
      </c>
      <c r="P24" s="501" t="s">
        <v>280</v>
      </c>
    </row>
    <row r="25" spans="1:20" ht="12.95" customHeight="1" x14ac:dyDescent="0.25">
      <c r="B25" s="1074" t="s">
        <v>288</v>
      </c>
      <c r="C25" s="1074"/>
      <c r="D25" s="1074"/>
      <c r="G25" s="373" t="s">
        <v>278</v>
      </c>
      <c r="K25" s="487" t="s">
        <v>279</v>
      </c>
      <c r="P25" s="270" t="s">
        <v>287</v>
      </c>
    </row>
    <row r="26" spans="1:20" ht="15" customHeight="1" x14ac:dyDescent="0.2">
      <c r="A26" s="281"/>
      <c r="B26" s="281"/>
      <c r="C26" s="281"/>
      <c r="D26" s="281"/>
      <c r="E26" s="281"/>
      <c r="F26" s="281"/>
      <c r="H26" s="11"/>
      <c r="I26" s="11"/>
    </row>
    <row r="27" spans="1:20" ht="15" customHeight="1" x14ac:dyDescent="0.2">
      <c r="A27" s="1078"/>
      <c r="B27" s="1078"/>
      <c r="C27" s="1078"/>
      <c r="D27" s="1078"/>
      <c r="E27" s="1078"/>
      <c r="F27" s="1078"/>
      <c r="G27" s="1078"/>
      <c r="H27" s="1078"/>
      <c r="I27" s="1078"/>
      <c r="J27" s="1078"/>
      <c r="K27" s="1078"/>
      <c r="L27" s="1078"/>
      <c r="M27" s="1078"/>
      <c r="N27" s="1078"/>
      <c r="O27" s="1078"/>
      <c r="P27" s="1078"/>
      <c r="Q27" s="1078"/>
      <c r="R27" s="1078"/>
      <c r="S27" s="1078"/>
      <c r="T27" s="1078"/>
    </row>
    <row r="28" spans="1:20" ht="15" customHeight="1" x14ac:dyDescent="0.2">
      <c r="A28" s="1079" t="s">
        <v>320</v>
      </c>
      <c r="B28" s="1079"/>
      <c r="C28" s="1079"/>
      <c r="D28" s="1079"/>
      <c r="E28" s="1079"/>
      <c r="F28" s="1079"/>
      <c r="G28" s="1079"/>
      <c r="H28" s="1079"/>
      <c r="I28" s="1079"/>
      <c r="J28" s="1079"/>
      <c r="K28" s="1079"/>
      <c r="L28" s="1079"/>
      <c r="M28" s="1079"/>
      <c r="N28" s="1079"/>
      <c r="O28" s="1079"/>
      <c r="P28" s="1079"/>
      <c r="Q28" s="1079"/>
      <c r="R28" s="1079"/>
      <c r="S28" s="1079"/>
      <c r="T28" s="1079"/>
    </row>
    <row r="29" spans="1:20" ht="15" customHeight="1" x14ac:dyDescent="0.25">
      <c r="A29" s="263"/>
      <c r="B29" s="263"/>
      <c r="C29" s="502"/>
      <c r="D29" s="502"/>
      <c r="E29" s="502"/>
      <c r="F29" s="502"/>
      <c r="G29" s="265"/>
      <c r="H29" s="264"/>
      <c r="I29" s="264"/>
      <c r="J29" s="266"/>
    </row>
    <row r="30" spans="1:20" ht="15" customHeight="1" thickBot="1" x14ac:dyDescent="0.3">
      <c r="B30" s="1080" t="s">
        <v>163</v>
      </c>
      <c r="C30" s="1080"/>
      <c r="D30" s="1080"/>
      <c r="E30" s="1080"/>
      <c r="F30" s="267"/>
      <c r="G30" s="503"/>
      <c r="K30" s="504"/>
      <c r="P30" s="1080" t="s">
        <v>164</v>
      </c>
      <c r="Q30" s="1080"/>
      <c r="R30" s="1080"/>
      <c r="S30" s="1080"/>
    </row>
    <row r="31" spans="1:20" ht="15" customHeight="1" thickBot="1" x14ac:dyDescent="0.3">
      <c r="B31" s="1080"/>
      <c r="C31" s="1080"/>
      <c r="D31" s="1080"/>
      <c r="E31" s="1080"/>
      <c r="F31" s="488"/>
      <c r="G31" s="488"/>
      <c r="I31" s="1081" t="s">
        <v>321</v>
      </c>
      <c r="J31" s="1082"/>
      <c r="K31" s="1082"/>
      <c r="L31" s="1083"/>
      <c r="P31" s="1080"/>
      <c r="Q31" s="1080"/>
      <c r="R31" s="1080"/>
      <c r="S31" s="1080"/>
    </row>
    <row r="32" spans="1:20" ht="15" customHeight="1" x14ac:dyDescent="0.25">
      <c r="A32" s="268"/>
      <c r="B32" s="1080"/>
      <c r="C32" s="1080"/>
      <c r="D32" s="1080"/>
      <c r="E32" s="1080"/>
      <c r="F32" s="263"/>
      <c r="G32" s="263"/>
      <c r="H32" s="263"/>
      <c r="I32" s="505"/>
      <c r="J32" s="504"/>
      <c r="K32" s="504"/>
      <c r="L32" s="505"/>
      <c r="P32" s="1080"/>
      <c r="Q32" s="1080"/>
      <c r="R32" s="1080"/>
      <c r="S32" s="1080"/>
    </row>
    <row r="33" spans="1:20" ht="15" customHeight="1" x14ac:dyDescent="0.25">
      <c r="A33" s="1084"/>
      <c r="B33" s="1084"/>
      <c r="C33" s="269"/>
      <c r="D33" s="269"/>
      <c r="E33" s="1085"/>
      <c r="F33" s="1086"/>
      <c r="G33" s="270"/>
      <c r="H33" s="272"/>
      <c r="I33" s="506"/>
      <c r="J33" s="266"/>
    </row>
    <row r="34" spans="1:20" ht="15" customHeight="1" x14ac:dyDescent="0.25">
      <c r="C34" s="507"/>
      <c r="D34" s="262"/>
      <c r="E34" s="1086"/>
      <c r="F34" s="1086"/>
      <c r="G34" s="488"/>
      <c r="H34" s="506"/>
      <c r="I34" s="506"/>
      <c r="J34" s="266"/>
    </row>
    <row r="35" spans="1:20" ht="15" customHeight="1" x14ac:dyDescent="0.25">
      <c r="B35" s="1077" t="s">
        <v>123</v>
      </c>
      <c r="C35" s="1077"/>
      <c r="D35" s="1077"/>
      <c r="E35" s="1077"/>
      <c r="F35" s="488"/>
      <c r="G35" s="276"/>
      <c r="H35" s="276"/>
      <c r="I35" s="262"/>
      <c r="J35" s="262"/>
    </row>
    <row r="36" spans="1:20" ht="15" customHeight="1" x14ac:dyDescent="0.25">
      <c r="A36" s="486"/>
      <c r="B36" s="1077"/>
      <c r="C36" s="1077"/>
      <c r="D36" s="1077"/>
      <c r="E36" s="1077"/>
      <c r="F36" s="271"/>
      <c r="G36" s="271"/>
      <c r="I36" s="1087" t="s">
        <v>322</v>
      </c>
      <c r="J36" s="1088"/>
      <c r="K36" s="1088"/>
      <c r="L36" s="1089"/>
    </row>
    <row r="37" spans="1:20" ht="15" customHeight="1" x14ac:dyDescent="0.25">
      <c r="A37" s="263"/>
      <c r="B37" s="1077"/>
      <c r="C37" s="1077"/>
      <c r="D37" s="1077"/>
      <c r="E37" s="1077"/>
      <c r="F37" s="262"/>
      <c r="G37" s="262"/>
      <c r="I37" s="1090" t="s">
        <v>323</v>
      </c>
      <c r="J37" s="1080"/>
      <c r="K37" s="1080"/>
      <c r="L37" s="1091"/>
    </row>
    <row r="38" spans="1:20" ht="15" customHeight="1" x14ac:dyDescent="0.25">
      <c r="C38" s="508"/>
      <c r="D38" s="262"/>
      <c r="E38" s="262"/>
      <c r="F38" s="262"/>
      <c r="G38" s="262"/>
      <c r="I38" s="1090"/>
      <c r="J38" s="1080"/>
      <c r="K38" s="1080"/>
      <c r="L38" s="1091"/>
      <c r="P38" s="1076" t="s">
        <v>307</v>
      </c>
      <c r="Q38" s="1076"/>
      <c r="R38" s="1076"/>
      <c r="S38" s="1076"/>
    </row>
    <row r="39" spans="1:20" ht="15" customHeight="1" x14ac:dyDescent="0.25">
      <c r="B39" s="1077" t="s">
        <v>124</v>
      </c>
      <c r="C39" s="1077"/>
      <c r="D39" s="1077"/>
      <c r="E39" s="1077"/>
      <c r="F39" s="262"/>
      <c r="G39" s="262"/>
      <c r="I39" s="1092"/>
      <c r="J39" s="1093"/>
      <c r="K39" s="1093"/>
      <c r="L39" s="1094"/>
      <c r="P39" s="1076"/>
      <c r="Q39" s="1076"/>
      <c r="R39" s="1076"/>
      <c r="S39" s="1076"/>
    </row>
    <row r="40" spans="1:20" ht="15" customHeight="1" x14ac:dyDescent="0.25">
      <c r="A40" s="486"/>
      <c r="B40" s="1077"/>
      <c r="C40" s="1077"/>
      <c r="D40" s="1077"/>
      <c r="E40" s="1077"/>
      <c r="F40" s="273"/>
      <c r="G40" s="262"/>
      <c r="J40" s="266"/>
      <c r="R40" s="262"/>
      <c r="S40" s="262"/>
    </row>
    <row r="41" spans="1:20" ht="15" customHeight="1" thickBot="1" x14ac:dyDescent="0.3">
      <c r="A41" s="486"/>
      <c r="B41" s="1077"/>
      <c r="C41" s="1077"/>
      <c r="D41" s="1077"/>
      <c r="E41" s="1077"/>
      <c r="F41" s="262"/>
      <c r="G41" s="274"/>
      <c r="J41" s="262"/>
      <c r="R41" s="262"/>
      <c r="S41" s="262"/>
    </row>
    <row r="42" spans="1:20" ht="15" customHeight="1" x14ac:dyDescent="0.25">
      <c r="A42" s="486"/>
      <c r="B42" s="509"/>
      <c r="C42" s="509"/>
      <c r="D42" s="509"/>
      <c r="E42" s="509"/>
      <c r="F42" s="262"/>
      <c r="G42" s="274"/>
      <c r="J42" s="262"/>
      <c r="P42" s="1095" t="s">
        <v>316</v>
      </c>
      <c r="Q42" s="1096"/>
      <c r="R42" s="1096"/>
      <c r="S42" s="1097"/>
      <c r="T42" s="1098" t="s">
        <v>43</v>
      </c>
    </row>
    <row r="43" spans="1:20" ht="15" customHeight="1" x14ac:dyDescent="0.25">
      <c r="A43" s="1084"/>
      <c r="B43" s="1084"/>
      <c r="C43" s="275"/>
      <c r="D43" s="262"/>
      <c r="E43" s="262"/>
      <c r="F43" s="262"/>
      <c r="G43" s="274"/>
      <c r="J43" s="266"/>
      <c r="P43" s="1099" t="s">
        <v>324</v>
      </c>
      <c r="Q43" s="1080"/>
      <c r="R43" s="1080"/>
      <c r="S43" s="1100"/>
      <c r="T43" s="1098"/>
    </row>
    <row r="44" spans="1:20" ht="15" customHeight="1" x14ac:dyDescent="0.25">
      <c r="B44" s="1101" t="s">
        <v>325</v>
      </c>
      <c r="C44" s="1101"/>
      <c r="D44" s="1101"/>
      <c r="E44" s="1101"/>
      <c r="F44" s="262"/>
      <c r="G44" s="262"/>
      <c r="P44" s="1099"/>
      <c r="Q44" s="1080"/>
      <c r="R44" s="1080"/>
      <c r="S44" s="1100"/>
      <c r="T44" s="1098"/>
    </row>
    <row r="45" spans="1:20" ht="15" customHeight="1" x14ac:dyDescent="0.25">
      <c r="B45" s="1101"/>
      <c r="C45" s="1101"/>
      <c r="D45" s="1101"/>
      <c r="E45" s="1101"/>
      <c r="F45" s="488"/>
      <c r="G45" s="488"/>
      <c r="I45" s="1102" t="s">
        <v>326</v>
      </c>
      <c r="J45" s="1103"/>
      <c r="K45" s="1103"/>
      <c r="L45" s="1104"/>
      <c r="P45" s="1105" t="s">
        <v>327</v>
      </c>
      <c r="Q45" s="1106"/>
      <c r="R45" s="1106"/>
      <c r="S45" s="1107"/>
      <c r="T45" s="1098"/>
    </row>
    <row r="46" spans="1:20" ht="15" customHeight="1" thickBot="1" x14ac:dyDescent="0.3">
      <c r="A46" s="510"/>
      <c r="F46" s="262"/>
      <c r="G46" s="262"/>
      <c r="I46" s="1108" t="s">
        <v>125</v>
      </c>
      <c r="J46" s="1101"/>
      <c r="K46" s="1101"/>
      <c r="L46" s="1109"/>
      <c r="P46" s="1105"/>
      <c r="Q46" s="1106"/>
      <c r="R46" s="1106"/>
      <c r="S46" s="1107"/>
      <c r="T46" s="1098"/>
    </row>
    <row r="47" spans="1:20" ht="15" customHeight="1" thickBot="1" x14ac:dyDescent="0.3">
      <c r="A47" s="510"/>
      <c r="B47" s="510"/>
      <c r="C47" s="1113" t="s">
        <v>328</v>
      </c>
      <c r="D47" s="1114"/>
      <c r="E47" s="1114"/>
      <c r="F47" s="1115"/>
      <c r="I47" s="1108"/>
      <c r="J47" s="1101"/>
      <c r="K47" s="1101"/>
      <c r="L47" s="1109"/>
      <c r="P47" s="1116" t="s">
        <v>127</v>
      </c>
      <c r="Q47" s="1101"/>
      <c r="R47" s="1101"/>
      <c r="S47" s="1117"/>
      <c r="T47" s="1098"/>
    </row>
    <row r="48" spans="1:20" ht="15" customHeight="1" x14ac:dyDescent="0.25">
      <c r="F48" s="262"/>
      <c r="G48" s="262"/>
      <c r="I48" s="1110"/>
      <c r="J48" s="1111"/>
      <c r="K48" s="1111"/>
      <c r="L48" s="1112"/>
      <c r="P48" s="1116"/>
      <c r="Q48" s="1101"/>
      <c r="R48" s="1101"/>
      <c r="S48" s="1117"/>
      <c r="T48" s="1098"/>
    </row>
    <row r="49" spans="1:20" ht="15" customHeight="1" x14ac:dyDescent="0.25">
      <c r="B49" s="1101" t="s">
        <v>329</v>
      </c>
      <c r="C49" s="1101"/>
      <c r="D49" s="1101"/>
      <c r="E49" s="1101"/>
      <c r="G49" s="274"/>
      <c r="J49" s="278"/>
      <c r="P49" s="1116"/>
      <c r="Q49" s="1101"/>
      <c r="R49" s="1101"/>
      <c r="S49" s="1117"/>
      <c r="T49" s="1098"/>
    </row>
    <row r="50" spans="1:20" ht="15" customHeight="1" x14ac:dyDescent="0.25">
      <c r="A50" s="209"/>
      <c r="B50" s="1101"/>
      <c r="C50" s="1101"/>
      <c r="D50" s="1101"/>
      <c r="E50" s="1101"/>
      <c r="G50" s="274"/>
      <c r="J50" s="278"/>
      <c r="P50" s="1116"/>
      <c r="Q50" s="1101"/>
      <c r="R50" s="1101"/>
      <c r="S50" s="1117"/>
      <c r="T50" s="1098"/>
    </row>
    <row r="51" spans="1:20" ht="15" customHeight="1" x14ac:dyDescent="0.25">
      <c r="A51" s="486"/>
      <c r="B51" s="486"/>
      <c r="D51" s="279"/>
      <c r="E51" s="262"/>
      <c r="F51" s="262"/>
      <c r="G51" s="263"/>
      <c r="H51" s="4"/>
      <c r="I51" s="1127" t="s">
        <v>330</v>
      </c>
      <c r="J51" s="1127"/>
      <c r="K51" s="1127"/>
      <c r="L51" s="1127"/>
      <c r="P51" s="1118" t="s">
        <v>331</v>
      </c>
      <c r="Q51" s="1119"/>
      <c r="R51" s="1119"/>
      <c r="S51" s="1120"/>
      <c r="T51" s="1098"/>
    </row>
    <row r="52" spans="1:20" ht="15" customHeight="1" x14ac:dyDescent="0.25">
      <c r="A52" s="486"/>
      <c r="B52" s="486"/>
      <c r="D52" s="262"/>
      <c r="E52" s="262"/>
      <c r="F52" s="262"/>
      <c r="G52" s="262"/>
      <c r="H52" s="511"/>
      <c r="I52" s="1127"/>
      <c r="J52" s="1127"/>
      <c r="K52" s="1127"/>
      <c r="L52" s="1127"/>
      <c r="P52" s="1118"/>
      <c r="Q52" s="1119"/>
      <c r="R52" s="1119"/>
      <c r="S52" s="1120"/>
      <c r="T52" s="1098"/>
    </row>
    <row r="53" spans="1:20" ht="15" customHeight="1" x14ac:dyDescent="0.2">
      <c r="B53" s="1121" t="s">
        <v>332</v>
      </c>
      <c r="C53" s="1121"/>
      <c r="D53" s="1121"/>
      <c r="E53" s="1121"/>
      <c r="P53" s="1122" t="s">
        <v>162</v>
      </c>
      <c r="Q53" s="1121"/>
      <c r="R53" s="1121"/>
      <c r="S53" s="1123"/>
      <c r="T53" s="1098"/>
    </row>
    <row r="54" spans="1:20" ht="15" customHeight="1" thickBot="1" x14ac:dyDescent="0.25">
      <c r="B54" s="1121"/>
      <c r="C54" s="1121"/>
      <c r="D54" s="1121"/>
      <c r="E54" s="1121"/>
      <c r="P54" s="1124"/>
      <c r="Q54" s="1125"/>
      <c r="R54" s="1125"/>
      <c r="S54" s="1126"/>
      <c r="T54" s="1098"/>
    </row>
    <row r="55" spans="1:20" ht="15" customHeight="1" x14ac:dyDescent="0.2"/>
    <row r="56" spans="1:20" ht="15" customHeight="1" x14ac:dyDescent="0.2"/>
    <row r="57" spans="1:20" ht="15" customHeight="1" x14ac:dyDescent="0.2"/>
    <row r="58" spans="1:20" ht="15" customHeight="1" x14ac:dyDescent="0.2"/>
    <row r="59" spans="1:20" ht="15" customHeight="1" x14ac:dyDescent="0.2"/>
    <row r="60" spans="1:20" ht="15" customHeight="1" x14ac:dyDescent="0.2"/>
  </sheetData>
  <mergeCells count="35">
    <mergeCell ref="P42:S42"/>
    <mergeCell ref="T42:T54"/>
    <mergeCell ref="A43:B43"/>
    <mergeCell ref="P43:S44"/>
    <mergeCell ref="B44:E45"/>
    <mergeCell ref="I45:L45"/>
    <mergeCell ref="P45:S46"/>
    <mergeCell ref="I46:L48"/>
    <mergeCell ref="C47:F47"/>
    <mergeCell ref="P47:S50"/>
    <mergeCell ref="P51:S52"/>
    <mergeCell ref="B53:E54"/>
    <mergeCell ref="P53:S54"/>
    <mergeCell ref="B49:E50"/>
    <mergeCell ref="I51:L52"/>
    <mergeCell ref="P38:S39"/>
    <mergeCell ref="B39:E41"/>
    <mergeCell ref="B24:D24"/>
    <mergeCell ref="B25:D25"/>
    <mergeCell ref="A27:T27"/>
    <mergeCell ref="A28:T28"/>
    <mergeCell ref="B30:E32"/>
    <mergeCell ref="P30:S32"/>
    <mergeCell ref="I31:L31"/>
    <mergeCell ref="A33:B33"/>
    <mergeCell ref="E33:F34"/>
    <mergeCell ref="B35:E37"/>
    <mergeCell ref="I36:L36"/>
    <mergeCell ref="I37:L39"/>
    <mergeCell ref="A3:B3"/>
    <mergeCell ref="E1:F1"/>
    <mergeCell ref="A4:T4"/>
    <mergeCell ref="B22:D22"/>
    <mergeCell ref="B23:D23"/>
    <mergeCell ref="A2:T2"/>
  </mergeCells>
  <pageMargins left="0.6692913385826772" right="0.19685039370078741" top="0.31496062992125984" bottom="0.19685039370078741" header="0.23622047244094491" footer="0.15748031496062992"/>
  <pageSetup paperSize="9" firstPageNumber="37" orientation="portrait" useFirstPageNumber="1" r:id="rId1"/>
  <headerFooter scaleWithDoc="0" alignWithMargins="0">
    <oddFooter>&amp;C32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D33"/>
  <sheetViews>
    <sheetView view="pageBreakPreview" zoomScaleNormal="100" zoomScaleSheetLayoutView="100" workbookViewId="0"/>
  </sheetViews>
  <sheetFormatPr defaultRowHeight="11.25" x14ac:dyDescent="0.2"/>
  <cols>
    <col min="1" max="1" width="10.5703125" style="1" customWidth="1"/>
    <col min="2" max="2" width="2.7109375" style="6" customWidth="1"/>
    <col min="3" max="3" width="65.5703125" style="1" customWidth="1"/>
    <col min="4" max="4" width="11.7109375" style="1" customWidth="1"/>
    <col min="5" max="5" width="9.140625" style="1"/>
    <col min="6" max="6" width="11.7109375" style="1" customWidth="1"/>
    <col min="7" max="8" width="9.140625" style="1"/>
    <col min="9" max="9" width="11.7109375" style="1" customWidth="1"/>
    <col min="10" max="16384" width="9.140625" style="1"/>
  </cols>
  <sheetData>
    <row r="1" spans="1:4" x14ac:dyDescent="0.2">
      <c r="D1" s="21"/>
    </row>
    <row r="2" spans="1:4" ht="30" customHeight="1" x14ac:dyDescent="0.25">
      <c r="A2" s="909" t="s">
        <v>195</v>
      </c>
      <c r="B2" s="909"/>
      <c r="C2" s="909"/>
      <c r="D2" s="909"/>
    </row>
    <row r="3" spans="1:4" ht="30" customHeight="1" x14ac:dyDescent="0.2">
      <c r="A3" s="892" t="str">
        <f>T!E17&amp;" "&amp;T!G17</f>
        <v>I. čtvrtletí 2019</v>
      </c>
    </row>
    <row r="4" spans="1:4" ht="30" customHeight="1" x14ac:dyDescent="0.2">
      <c r="A4" s="8"/>
      <c r="B4" s="5"/>
      <c r="C4" s="907"/>
      <c r="D4" s="908"/>
    </row>
    <row r="5" spans="1:4" ht="30" customHeight="1" x14ac:dyDescent="0.2">
      <c r="A5" s="8"/>
      <c r="B5" s="5"/>
      <c r="C5" s="907"/>
      <c r="D5" s="908"/>
    </row>
    <row r="6" spans="1:4" ht="30" customHeight="1" x14ac:dyDescent="0.2">
      <c r="A6" s="8"/>
      <c r="B6" s="5"/>
      <c r="C6" s="907"/>
      <c r="D6" s="908"/>
    </row>
    <row r="7" spans="1:4" ht="30" customHeight="1" x14ac:dyDescent="0.2">
      <c r="A7" s="8"/>
      <c r="B7" s="5"/>
      <c r="C7" s="907"/>
      <c r="D7" s="908"/>
    </row>
    <row r="8" spans="1:4" ht="30" customHeight="1" x14ac:dyDescent="0.2">
      <c r="A8" s="8"/>
      <c r="B8" s="5"/>
      <c r="C8" s="907"/>
      <c r="D8" s="908"/>
    </row>
    <row r="9" spans="1:4" ht="30" customHeight="1" x14ac:dyDescent="0.2">
      <c r="A9" s="8"/>
      <c r="B9" s="5"/>
      <c r="C9" s="907"/>
      <c r="D9" s="908"/>
    </row>
    <row r="10" spans="1:4" ht="30" customHeight="1" x14ac:dyDescent="0.2">
      <c r="A10" s="8"/>
      <c r="B10" s="5"/>
      <c r="C10" s="10"/>
      <c r="D10" s="9"/>
    </row>
    <row r="11" spans="1:4" ht="30" customHeight="1" x14ac:dyDescent="0.2">
      <c r="A11" s="8"/>
      <c r="B11" s="5"/>
      <c r="C11" s="10"/>
      <c r="D11" s="9"/>
    </row>
    <row r="12" spans="1:4" ht="30" customHeight="1" x14ac:dyDescent="0.2">
      <c r="A12" s="8"/>
      <c r="B12" s="5"/>
      <c r="C12" s="10"/>
      <c r="D12" s="9"/>
    </row>
    <row r="13" spans="1:4" ht="30" customHeight="1" x14ac:dyDescent="0.2">
      <c r="A13" s="8"/>
      <c r="B13" s="5"/>
      <c r="C13" s="10"/>
      <c r="D13" s="9"/>
    </row>
    <row r="14" spans="1:4" ht="30" customHeight="1" x14ac:dyDescent="0.2">
      <c r="A14" s="8"/>
      <c r="B14" s="5"/>
      <c r="C14" s="10"/>
      <c r="D14" s="9"/>
    </row>
    <row r="15" spans="1:4" ht="23.1" customHeight="1" x14ac:dyDescent="0.2">
      <c r="A15" s="2"/>
      <c r="B15" s="7"/>
      <c r="C15" s="9"/>
      <c r="D15" s="9"/>
    </row>
    <row r="16" spans="1:4" ht="23.1" customHeight="1" x14ac:dyDescent="0.2">
      <c r="A16" s="2"/>
      <c r="B16" s="7"/>
      <c r="C16" s="9"/>
      <c r="D16" s="9"/>
    </row>
    <row r="17" spans="1:4" ht="23.1" customHeight="1" x14ac:dyDescent="0.2">
      <c r="A17" s="2"/>
      <c r="B17" s="7"/>
      <c r="C17" s="9"/>
      <c r="D17" s="9"/>
    </row>
    <row r="18" spans="1:4" ht="23.1" customHeight="1" x14ac:dyDescent="0.2">
      <c r="A18" s="2"/>
      <c r="B18" s="7"/>
      <c r="C18" s="9"/>
      <c r="D18" s="9"/>
    </row>
    <row r="19" spans="1:4" ht="23.1" customHeight="1" x14ac:dyDescent="0.2">
      <c r="A19" s="2"/>
      <c r="B19" s="14"/>
      <c r="C19" s="13"/>
      <c r="D19" s="13"/>
    </row>
    <row r="20" spans="1:4" ht="23.1" customHeight="1" x14ac:dyDescent="0.2">
      <c r="A20" s="2"/>
      <c r="B20" s="14"/>
      <c r="C20" s="13"/>
      <c r="D20" s="13"/>
    </row>
    <row r="21" spans="1:4" ht="23.1" customHeight="1" x14ac:dyDescent="0.2">
      <c r="A21" s="2"/>
      <c r="B21" s="14"/>
      <c r="C21" s="13"/>
      <c r="D21" s="13"/>
    </row>
    <row r="22" spans="1:4" ht="23.1" customHeight="1" x14ac:dyDescent="0.2">
      <c r="A22" s="2"/>
      <c r="B22" s="14"/>
      <c r="C22" s="15"/>
      <c r="D22" s="15"/>
    </row>
    <row r="23" spans="1:4" ht="23.1" customHeight="1" x14ac:dyDescent="0.2">
      <c r="A23" s="2"/>
      <c r="B23" s="14"/>
      <c r="C23" s="15"/>
      <c r="D23" s="15"/>
    </row>
    <row r="24" spans="1:4" ht="23.1" customHeight="1" x14ac:dyDescent="0.2">
      <c r="A24" s="2"/>
      <c r="B24" s="14"/>
      <c r="C24" s="13"/>
      <c r="D24" s="13"/>
    </row>
    <row r="25" spans="1:4" ht="23.1" customHeight="1" x14ac:dyDescent="0.2">
      <c r="A25" s="12"/>
    </row>
    <row r="26" spans="1:4" ht="23.1" customHeight="1" x14ac:dyDescent="0.2">
      <c r="A26" s="2"/>
    </row>
    <row r="27" spans="1:4" ht="23.1" customHeight="1" x14ac:dyDescent="0.2">
      <c r="A27" s="17"/>
      <c r="B27" s="18"/>
      <c r="C27" s="19"/>
      <c r="D27" s="19"/>
    </row>
    <row r="28" spans="1:4" ht="23.1" customHeight="1" x14ac:dyDescent="0.2">
      <c r="A28" s="17"/>
      <c r="B28" s="20"/>
      <c r="C28" s="16"/>
      <c r="D28" s="16"/>
    </row>
    <row r="29" spans="1:4" ht="23.1" customHeight="1" x14ac:dyDescent="0.2">
      <c r="A29" s="17"/>
      <c r="B29" s="14"/>
      <c r="C29" s="15"/>
      <c r="D29" s="15"/>
    </row>
    <row r="30" spans="1:4" ht="23.1" customHeight="1" x14ac:dyDescent="0.2">
      <c r="A30" s="2"/>
      <c r="B30" s="7"/>
      <c r="C30" s="908"/>
      <c r="D30" s="908"/>
    </row>
    <row r="31" spans="1:4" ht="23.1" customHeight="1" x14ac:dyDescent="0.2">
      <c r="A31" s="2"/>
      <c r="B31" s="7"/>
      <c r="C31" s="908"/>
      <c r="D31" s="908"/>
    </row>
    <row r="32" spans="1:4" ht="23.1" customHeight="1" x14ac:dyDescent="0.2">
      <c r="A32" s="2"/>
      <c r="B32" s="7"/>
      <c r="C32" s="908"/>
      <c r="D32" s="908"/>
    </row>
    <row r="33" spans="1:4" ht="30" customHeight="1" x14ac:dyDescent="0.2">
      <c r="A33" s="910"/>
      <c r="B33" s="910"/>
      <c r="C33" s="910"/>
      <c r="D33" s="910"/>
    </row>
  </sheetData>
  <mergeCells count="11">
    <mergeCell ref="C8:D8"/>
    <mergeCell ref="C9:D9"/>
    <mergeCell ref="C32:D32"/>
    <mergeCell ref="A33:D33"/>
    <mergeCell ref="C30:D30"/>
    <mergeCell ref="C31:D31"/>
    <mergeCell ref="C4:D4"/>
    <mergeCell ref="C5:D5"/>
    <mergeCell ref="C6:D6"/>
    <mergeCell ref="A2:D2"/>
    <mergeCell ref="C7:D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view="pageBreakPreview" topLeftCell="A13" zoomScaleNormal="100" zoomScaleSheetLayoutView="100" workbookViewId="0"/>
  </sheetViews>
  <sheetFormatPr defaultRowHeight="12.75" x14ac:dyDescent="0.25"/>
  <cols>
    <col min="1" max="1" width="11.140625" style="30" customWidth="1"/>
    <col min="2" max="2" width="8.85546875" style="30" customWidth="1"/>
    <col min="3" max="3" width="12.7109375" style="30" customWidth="1"/>
    <col min="4" max="11" width="8.28515625" style="30" customWidth="1"/>
    <col min="12" max="12" width="1.7109375" style="30" customWidth="1"/>
    <col min="13" max="16384" width="9.140625" style="30"/>
  </cols>
  <sheetData>
    <row r="1" spans="1:17" x14ac:dyDescent="0.25">
      <c r="K1" s="928" t="s">
        <v>221</v>
      </c>
      <c r="L1" s="928"/>
    </row>
    <row r="2" spans="1:17" ht="15.75" x14ac:dyDescent="0.25">
      <c r="A2" s="929" t="s">
        <v>131</v>
      </c>
      <c r="B2" s="929"/>
      <c r="C2" s="929"/>
      <c r="D2" s="929"/>
      <c r="E2" s="929"/>
      <c r="F2" s="929"/>
      <c r="G2" s="929"/>
      <c r="H2" s="929"/>
      <c r="I2" s="929"/>
      <c r="J2" s="929"/>
      <c r="K2" s="929"/>
      <c r="L2" s="929"/>
    </row>
    <row r="3" spans="1:17" ht="18" customHeight="1" x14ac:dyDescent="0.25">
      <c r="A3" s="820" t="str">
        <f>T!E17&amp;" "&amp;T!G17</f>
        <v>I. čtvrtletí 2019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7" ht="20.25" customHeight="1" x14ac:dyDescent="0.25">
      <c r="C4" s="128"/>
      <c r="D4" s="930"/>
      <c r="E4" s="931"/>
      <c r="F4" s="931"/>
      <c r="G4" s="931"/>
      <c r="H4" s="931"/>
      <c r="I4" s="931"/>
      <c r="J4" s="931"/>
      <c r="K4" s="931"/>
      <c r="L4" s="39"/>
    </row>
    <row r="5" spans="1:17" s="127" customFormat="1" ht="40.5" customHeight="1" x14ac:dyDescent="0.25">
      <c r="B5" s="128"/>
      <c r="C5" s="128"/>
      <c r="D5" s="932" t="s">
        <v>336</v>
      </c>
      <c r="E5" s="933"/>
      <c r="F5" s="933"/>
      <c r="G5" s="934"/>
      <c r="H5" s="935" t="s">
        <v>1</v>
      </c>
      <c r="I5" s="935"/>
      <c r="J5" s="935"/>
      <c r="K5" s="935"/>
      <c r="L5" s="129"/>
    </row>
    <row r="6" spans="1:17" ht="20.100000000000001" customHeight="1" thickBot="1" x14ac:dyDescent="0.3">
      <c r="A6" s="39"/>
      <c r="B6" s="62"/>
      <c r="C6" s="39"/>
      <c r="D6" s="54" t="str">
        <f>T!J20</f>
        <v>Leden</v>
      </c>
      <c r="E6" s="48" t="str">
        <f>T!J21</f>
        <v>Únor</v>
      </c>
      <c r="F6" s="48" t="str">
        <f>T!J22</f>
        <v>Březen</v>
      </c>
      <c r="G6" s="615" t="str">
        <f>T!E17</f>
        <v>I. čtvrtletí</v>
      </c>
      <c r="H6" s="48" t="str">
        <f>D6</f>
        <v>Leden</v>
      </c>
      <c r="I6" s="48" t="str">
        <f>E6</f>
        <v>Únor</v>
      </c>
      <c r="J6" s="48" t="str">
        <f>F6</f>
        <v>Březen</v>
      </c>
      <c r="K6" s="745" t="str">
        <f>G6</f>
        <v>I. čtvrtletí</v>
      </c>
      <c r="L6" s="63"/>
    </row>
    <row r="7" spans="1:17" ht="14.1" customHeight="1" x14ac:dyDescent="0.25">
      <c r="A7" s="923" t="s">
        <v>130</v>
      </c>
      <c r="B7" s="926" t="s">
        <v>79</v>
      </c>
      <c r="C7" s="49" t="s">
        <v>81</v>
      </c>
      <c r="D7" s="55">
        <v>3226514.1185779087</v>
      </c>
      <c r="E7" s="50">
        <v>2825506.2918029325</v>
      </c>
      <c r="F7" s="50">
        <v>3032714.8602173226</v>
      </c>
      <c r="G7" s="616">
        <f>SUM(D7:F7)</f>
        <v>9084735.2705981638</v>
      </c>
      <c r="H7" s="50">
        <v>34445653.015000001</v>
      </c>
      <c r="I7" s="50">
        <v>30147638.611999996</v>
      </c>
      <c r="J7" s="50">
        <v>32355587.923</v>
      </c>
      <c r="K7" s="746">
        <f>SUM(H7:J7)</f>
        <v>96948879.549999997</v>
      </c>
      <c r="L7" s="64"/>
      <c r="N7" s="425"/>
      <c r="O7" s="425"/>
      <c r="P7" s="425"/>
      <c r="Q7" s="425"/>
    </row>
    <row r="8" spans="1:17" ht="14.1" customHeight="1" x14ac:dyDescent="0.25">
      <c r="A8" s="912"/>
      <c r="B8" s="921"/>
      <c r="C8" s="37" t="s">
        <v>82</v>
      </c>
      <c r="D8" s="56">
        <v>258.91311839076315</v>
      </c>
      <c r="E8" s="32">
        <v>200.93021033528191</v>
      </c>
      <c r="F8" s="32">
        <v>182.26261687150114</v>
      </c>
      <c r="G8" s="617">
        <f>SUM(D8:F8)</f>
        <v>642.10594559754622</v>
      </c>
      <c r="H8" s="32">
        <v>2718.5722619999997</v>
      </c>
      <c r="I8" s="32">
        <v>2109.8166870000005</v>
      </c>
      <c r="J8" s="32">
        <v>1913.7382260000002</v>
      </c>
      <c r="K8" s="747">
        <f t="shared" ref="K8:K48" si="0">SUM(H8:J8)</f>
        <v>6742.1271750000005</v>
      </c>
      <c r="L8" s="63"/>
      <c r="N8" s="425"/>
      <c r="O8" s="425"/>
      <c r="P8" s="425"/>
      <c r="Q8" s="425"/>
    </row>
    <row r="9" spans="1:17" ht="14.1" customHeight="1" x14ac:dyDescent="0.25">
      <c r="A9" s="912"/>
      <c r="B9" s="922"/>
      <c r="C9" s="38" t="s">
        <v>83</v>
      </c>
      <c r="D9" s="57">
        <v>3226773.0316962996</v>
      </c>
      <c r="E9" s="35">
        <v>2825707.2220132677</v>
      </c>
      <c r="F9" s="35">
        <v>3032897.122834194</v>
      </c>
      <c r="G9" s="618">
        <f t="shared" ref="G9" si="1">SUM(D9:F9)</f>
        <v>9085377.3765437622</v>
      </c>
      <c r="H9" s="35">
        <v>34448371.587261997</v>
      </c>
      <c r="I9" s="35">
        <v>30149748.428686995</v>
      </c>
      <c r="J9" s="35">
        <v>32357501.661226001</v>
      </c>
      <c r="K9" s="748">
        <f t="shared" si="0"/>
        <v>96955621.677175</v>
      </c>
      <c r="L9" s="63"/>
      <c r="N9" s="425"/>
      <c r="O9" s="425"/>
      <c r="P9" s="425"/>
      <c r="Q9" s="425"/>
    </row>
    <row r="10" spans="1:17" ht="14.1" customHeight="1" x14ac:dyDescent="0.25">
      <c r="A10" s="912"/>
      <c r="B10" s="920" t="s">
        <v>80</v>
      </c>
      <c r="C10" s="36" t="s">
        <v>81</v>
      </c>
      <c r="D10" s="58">
        <v>2582049.9725709464</v>
      </c>
      <c r="E10" s="31">
        <v>2176689.786897352</v>
      </c>
      <c r="F10" s="31">
        <v>2257530.7279248866</v>
      </c>
      <c r="G10" s="617">
        <f>SUM(D10:F10)</f>
        <v>7016270.4873931855</v>
      </c>
      <c r="H10" s="31">
        <v>27556605.331999999</v>
      </c>
      <c r="I10" s="31">
        <v>23225677.432999998</v>
      </c>
      <c r="J10" s="31">
        <v>24093467.463999998</v>
      </c>
      <c r="K10" s="749">
        <f t="shared" si="0"/>
        <v>74875750.229000002</v>
      </c>
      <c r="L10" s="63"/>
      <c r="N10" s="425"/>
      <c r="O10" s="425"/>
      <c r="P10" s="425"/>
      <c r="Q10" s="425"/>
    </row>
    <row r="11" spans="1:17" ht="14.1" customHeight="1" x14ac:dyDescent="0.25">
      <c r="A11" s="912"/>
      <c r="B11" s="921"/>
      <c r="C11" s="37" t="s">
        <v>82</v>
      </c>
      <c r="D11" s="56">
        <v>41.756291151475835</v>
      </c>
      <c r="E11" s="32">
        <v>31.683142976001726</v>
      </c>
      <c r="F11" s="32">
        <v>27.860408523890626</v>
      </c>
      <c r="G11" s="617">
        <f>SUM(D11:F11)</f>
        <v>101.29984265136819</v>
      </c>
      <c r="H11" s="32">
        <v>446.43373709999997</v>
      </c>
      <c r="I11" s="32">
        <v>338.49056890000003</v>
      </c>
      <c r="J11" s="32">
        <v>297.34216379999998</v>
      </c>
      <c r="K11" s="749">
        <f t="shared" si="0"/>
        <v>1082.2664697999999</v>
      </c>
      <c r="L11" s="63"/>
      <c r="N11" s="425"/>
      <c r="O11" s="425"/>
      <c r="P11" s="425"/>
      <c r="Q11" s="425"/>
    </row>
    <row r="12" spans="1:17" ht="14.1" customHeight="1" x14ac:dyDescent="0.25">
      <c r="A12" s="912"/>
      <c r="B12" s="922"/>
      <c r="C12" s="38" t="s">
        <v>83</v>
      </c>
      <c r="D12" s="57">
        <v>2582091.728862098</v>
      </c>
      <c r="E12" s="35">
        <v>2176721.4700403279</v>
      </c>
      <c r="F12" s="35">
        <v>2257558.5883334107</v>
      </c>
      <c r="G12" s="618">
        <f t="shared" ref="G12" si="2">SUM(D12:F12)</f>
        <v>7016371.7872358374</v>
      </c>
      <c r="H12" s="35">
        <v>27557051.765737098</v>
      </c>
      <c r="I12" s="35">
        <v>23226015.923568897</v>
      </c>
      <c r="J12" s="35">
        <v>24093764.806163799</v>
      </c>
      <c r="K12" s="748">
        <f t="shared" si="0"/>
        <v>74876832.495469794</v>
      </c>
      <c r="L12" s="63"/>
      <c r="N12" s="425"/>
      <c r="O12" s="425"/>
      <c r="P12" s="425"/>
      <c r="Q12" s="425"/>
    </row>
    <row r="13" spans="1:17" ht="14.1" customHeight="1" x14ac:dyDescent="0.25">
      <c r="A13" s="912"/>
      <c r="B13" s="916" t="s">
        <v>135</v>
      </c>
      <c r="C13" s="36" t="s">
        <v>81</v>
      </c>
      <c r="D13" s="58">
        <v>644464.14600696228</v>
      </c>
      <c r="E13" s="31">
        <v>648816.50490558054</v>
      </c>
      <c r="F13" s="31">
        <v>775184.13229243597</v>
      </c>
      <c r="G13" s="617">
        <f>SUM(D13:F13)</f>
        <v>2068464.7832049788</v>
      </c>
      <c r="H13" s="31">
        <v>6889047.6830000021</v>
      </c>
      <c r="I13" s="31">
        <v>6921961.1789999977</v>
      </c>
      <c r="J13" s="31">
        <v>8262120.4590000026</v>
      </c>
      <c r="K13" s="749">
        <f t="shared" si="0"/>
        <v>22073129.321000002</v>
      </c>
      <c r="L13" s="63"/>
      <c r="N13" s="425"/>
      <c r="O13" s="425"/>
      <c r="P13" s="425"/>
      <c r="Q13" s="425"/>
    </row>
    <row r="14" spans="1:17" ht="14.1" customHeight="1" x14ac:dyDescent="0.25">
      <c r="A14" s="912"/>
      <c r="B14" s="921"/>
      <c r="C14" s="37" t="s">
        <v>82</v>
      </c>
      <c r="D14" s="56">
        <v>217.15682723928731</v>
      </c>
      <c r="E14" s="32">
        <v>169.24706735928018</v>
      </c>
      <c r="F14" s="32">
        <v>154.4022083476105</v>
      </c>
      <c r="G14" s="617">
        <f>SUM(D14:F14)</f>
        <v>540.80610294617804</v>
      </c>
      <c r="H14" s="32">
        <v>2272.1385248999995</v>
      </c>
      <c r="I14" s="32">
        <v>1771.3261181000005</v>
      </c>
      <c r="J14" s="32">
        <v>1616.3960622000002</v>
      </c>
      <c r="K14" s="749">
        <f t="shared" si="0"/>
        <v>5659.8607052000007</v>
      </c>
      <c r="L14" s="63"/>
      <c r="N14" s="425"/>
      <c r="O14" s="425"/>
      <c r="P14" s="425"/>
      <c r="Q14" s="425"/>
    </row>
    <row r="15" spans="1:17" ht="14.1" customHeight="1" thickBot="1" x14ac:dyDescent="0.3">
      <c r="A15" s="913"/>
      <c r="B15" s="927"/>
      <c r="C15" s="51" t="s">
        <v>83</v>
      </c>
      <c r="D15" s="59">
        <v>644681.3028342016</v>
      </c>
      <c r="E15" s="52">
        <v>648985.75197293982</v>
      </c>
      <c r="F15" s="52">
        <v>775338.53450078354</v>
      </c>
      <c r="G15" s="619">
        <f t="shared" ref="G15:G52" si="3">SUM(D15:F15)</f>
        <v>2069005.589307925</v>
      </c>
      <c r="H15" s="52">
        <v>6891319.8215249022</v>
      </c>
      <c r="I15" s="52">
        <v>6923732.5051180981</v>
      </c>
      <c r="J15" s="52">
        <v>8263736.8550622026</v>
      </c>
      <c r="K15" s="750">
        <f t="shared" si="0"/>
        <v>22078789.181705203</v>
      </c>
      <c r="L15" s="65"/>
      <c r="N15" s="425"/>
      <c r="O15" s="425"/>
      <c r="P15" s="425"/>
      <c r="Q15" s="425"/>
    </row>
    <row r="16" spans="1:17" ht="14.1" customHeight="1" x14ac:dyDescent="0.25">
      <c r="A16" s="923" t="s">
        <v>133</v>
      </c>
      <c r="B16" s="921" t="s">
        <v>84</v>
      </c>
      <c r="C16" s="37" t="s">
        <v>293</v>
      </c>
      <c r="D16" s="56">
        <v>626638.74800000002</v>
      </c>
      <c r="E16" s="32">
        <v>350215.59499999997</v>
      </c>
      <c r="F16" s="32">
        <v>77653.464000000007</v>
      </c>
      <c r="G16" s="617">
        <f t="shared" si="3"/>
        <v>1054507.807</v>
      </c>
      <c r="H16" s="32">
        <v>6694994.7539999997</v>
      </c>
      <c r="I16" s="32">
        <v>3739965.0669999998</v>
      </c>
      <c r="J16" s="32">
        <v>828464.25800000003</v>
      </c>
      <c r="K16" s="749">
        <f t="shared" si="0"/>
        <v>11263424.078999998</v>
      </c>
      <c r="L16" s="63"/>
      <c r="N16" s="425"/>
      <c r="O16" s="425"/>
      <c r="P16" s="425"/>
      <c r="Q16" s="425"/>
    </row>
    <row r="17" spans="1:17" ht="14.1" customHeight="1" x14ac:dyDescent="0.25">
      <c r="A17" s="912"/>
      <c r="B17" s="921"/>
      <c r="C17" s="37" t="s">
        <v>132</v>
      </c>
      <c r="D17" s="56">
        <v>44.411999999999999</v>
      </c>
      <c r="E17" s="32">
        <v>3083.7610000000004</v>
      </c>
      <c r="F17" s="32">
        <v>10036.166999999999</v>
      </c>
      <c r="G17" s="617">
        <f>SUM(D17:F17)</f>
        <v>13164.34</v>
      </c>
      <c r="H17" s="32">
        <v>474.46430999999859</v>
      </c>
      <c r="I17" s="32">
        <v>32908.25</v>
      </c>
      <c r="J17" s="32">
        <v>107109.005</v>
      </c>
      <c r="K17" s="749">
        <f t="shared" si="0"/>
        <v>140491.71931000001</v>
      </c>
      <c r="L17" s="63"/>
      <c r="N17" s="425"/>
      <c r="O17" s="425"/>
      <c r="P17" s="425"/>
      <c r="Q17" s="425"/>
    </row>
    <row r="18" spans="1:17" ht="14.1" customHeight="1" x14ac:dyDescent="0.25">
      <c r="A18" s="912"/>
      <c r="B18" s="921"/>
      <c r="C18" s="37" t="s">
        <v>203</v>
      </c>
      <c r="D18" s="56">
        <v>19972.875</v>
      </c>
      <c r="E18" s="32">
        <v>752.65399999999954</v>
      </c>
      <c r="F18" s="32">
        <v>0</v>
      </c>
      <c r="G18" s="617">
        <f>SUM(D18:F18)</f>
        <v>20725.528999999999</v>
      </c>
      <c r="H18" s="32">
        <v>213800.64869</v>
      </c>
      <c r="I18" s="32">
        <v>8045.2300000000032</v>
      </c>
      <c r="J18" s="32">
        <v>0</v>
      </c>
      <c r="K18" s="749">
        <f t="shared" si="0"/>
        <v>221845.87869000001</v>
      </c>
      <c r="L18" s="63"/>
      <c r="N18" s="425"/>
      <c r="O18" s="425"/>
      <c r="P18" s="425"/>
      <c r="Q18" s="425"/>
    </row>
    <row r="19" spans="1:17" ht="14.1" customHeight="1" x14ac:dyDescent="0.25">
      <c r="A19" s="912"/>
      <c r="B19" s="922"/>
      <c r="C19" s="38" t="s">
        <v>83</v>
      </c>
      <c r="D19" s="57">
        <v>646656.03500000003</v>
      </c>
      <c r="E19" s="35">
        <v>354052.00999999995</v>
      </c>
      <c r="F19" s="35">
        <v>87689.631000000008</v>
      </c>
      <c r="G19" s="618">
        <f>SUM(D19:F19)</f>
        <v>1088397.676</v>
      </c>
      <c r="H19" s="35">
        <v>6909269.8669999996</v>
      </c>
      <c r="I19" s="35">
        <v>3780918.5469999998</v>
      </c>
      <c r="J19" s="35">
        <v>935573.26300000004</v>
      </c>
      <c r="K19" s="748">
        <f>SUM(H19:J19)</f>
        <v>11625761.676999999</v>
      </c>
      <c r="L19" s="63"/>
      <c r="N19" s="425"/>
      <c r="O19" s="425"/>
      <c r="P19" s="425"/>
      <c r="Q19" s="425"/>
    </row>
    <row r="20" spans="1:17" ht="14.1" customHeight="1" x14ac:dyDescent="0.25">
      <c r="A20" s="912"/>
      <c r="B20" s="920" t="s">
        <v>85</v>
      </c>
      <c r="C20" s="37" t="s">
        <v>293</v>
      </c>
      <c r="D20" s="58">
        <v>459.20600000000002</v>
      </c>
      <c r="E20" s="31">
        <v>0</v>
      </c>
      <c r="F20" s="31">
        <v>16136.038</v>
      </c>
      <c r="G20" s="617">
        <f t="shared" si="3"/>
        <v>16595.243999999999</v>
      </c>
      <c r="H20" s="31">
        <v>4898.615065</v>
      </c>
      <c r="I20" s="31">
        <v>0</v>
      </c>
      <c r="J20" s="31">
        <v>172317.17442199998</v>
      </c>
      <c r="K20" s="749">
        <f t="shared" si="0"/>
        <v>177215.78948699997</v>
      </c>
      <c r="L20" s="63"/>
      <c r="N20" s="425"/>
      <c r="O20" s="425"/>
      <c r="P20" s="425"/>
      <c r="Q20" s="425"/>
    </row>
    <row r="21" spans="1:17" ht="14.1" customHeight="1" x14ac:dyDescent="0.25">
      <c r="A21" s="912"/>
      <c r="B21" s="921"/>
      <c r="C21" s="37" t="s">
        <v>132</v>
      </c>
      <c r="D21" s="56">
        <v>168.85900000000001</v>
      </c>
      <c r="E21" s="32">
        <v>29.799999999999997</v>
      </c>
      <c r="F21" s="32">
        <v>33.268999999999998</v>
      </c>
      <c r="G21" s="617">
        <f t="shared" si="3"/>
        <v>231.928</v>
      </c>
      <c r="H21" s="32">
        <v>1808.3312879999958</v>
      </c>
      <c r="I21" s="32">
        <v>319.30599999999998</v>
      </c>
      <c r="J21" s="32">
        <v>354.99200000000002</v>
      </c>
      <c r="K21" s="749">
        <f t="shared" si="0"/>
        <v>2482.629287999996</v>
      </c>
      <c r="L21" s="63"/>
      <c r="N21" s="425"/>
      <c r="O21" s="425"/>
      <c r="P21" s="425"/>
      <c r="Q21" s="425"/>
    </row>
    <row r="22" spans="1:17" ht="14.1" customHeight="1" x14ac:dyDescent="0.25">
      <c r="A22" s="912"/>
      <c r="B22" s="921"/>
      <c r="C22" s="37" t="s">
        <v>203</v>
      </c>
      <c r="D22" s="56">
        <v>19973.507000000001</v>
      </c>
      <c r="E22" s="32">
        <v>15231.258000000002</v>
      </c>
      <c r="F22" s="32">
        <v>17636.186999999998</v>
      </c>
      <c r="G22" s="617">
        <f t="shared" si="3"/>
        <v>52840.951999999997</v>
      </c>
      <c r="H22" s="32">
        <v>213848.42671200001</v>
      </c>
      <c r="I22" s="32">
        <v>162837.32299999997</v>
      </c>
      <c r="J22" s="32">
        <v>188273.29399999999</v>
      </c>
      <c r="K22" s="749">
        <f t="shared" si="0"/>
        <v>564959.04371200001</v>
      </c>
      <c r="L22" s="63"/>
      <c r="N22" s="425"/>
      <c r="O22" s="425"/>
      <c r="P22" s="425"/>
      <c r="Q22" s="425"/>
    </row>
    <row r="23" spans="1:17" ht="14.1" customHeight="1" x14ac:dyDescent="0.25">
      <c r="A23" s="912"/>
      <c r="B23" s="922"/>
      <c r="C23" s="38" t="s">
        <v>83</v>
      </c>
      <c r="D23" s="57">
        <v>20601.572</v>
      </c>
      <c r="E23" s="35">
        <v>15261.058000000001</v>
      </c>
      <c r="F23" s="35">
        <v>33805.493999999999</v>
      </c>
      <c r="G23" s="618">
        <f t="shared" si="3"/>
        <v>69668.124000000011</v>
      </c>
      <c r="H23" s="35">
        <v>220555.37306500002</v>
      </c>
      <c r="I23" s="35">
        <v>163156.62899999999</v>
      </c>
      <c r="J23" s="35">
        <v>360945.46042199997</v>
      </c>
      <c r="K23" s="748">
        <f t="shared" si="0"/>
        <v>744657.46248700004</v>
      </c>
      <c r="L23" s="63"/>
      <c r="N23" s="443"/>
      <c r="O23" s="425"/>
      <c r="P23" s="425"/>
      <c r="Q23" s="425"/>
    </row>
    <row r="24" spans="1:17" ht="14.1" customHeight="1" x14ac:dyDescent="0.25">
      <c r="A24" s="912"/>
      <c r="B24" s="916" t="s">
        <v>136</v>
      </c>
      <c r="C24" s="37" t="s">
        <v>293</v>
      </c>
      <c r="D24" s="58">
        <v>626179.54200000002</v>
      </c>
      <c r="E24" s="31">
        <v>350215.59499999997</v>
      </c>
      <c r="F24" s="31">
        <v>61517.426000000007</v>
      </c>
      <c r="G24" s="620">
        <f t="shared" si="3"/>
        <v>1037912.563</v>
      </c>
      <c r="H24" s="31">
        <v>6690096.1389349997</v>
      </c>
      <c r="I24" s="31">
        <v>3739965.0669999998</v>
      </c>
      <c r="J24" s="31">
        <v>656147.08357800008</v>
      </c>
      <c r="K24" s="751">
        <f t="shared" si="0"/>
        <v>11086208.289512999</v>
      </c>
      <c r="L24" s="63"/>
      <c r="N24" s="443"/>
      <c r="O24" s="425"/>
      <c r="P24" s="425"/>
      <c r="Q24" s="425"/>
    </row>
    <row r="25" spans="1:17" ht="14.1" customHeight="1" x14ac:dyDescent="0.25">
      <c r="A25" s="912"/>
      <c r="B25" s="921"/>
      <c r="C25" s="37" t="s">
        <v>132</v>
      </c>
      <c r="D25" s="56">
        <v>-124.447</v>
      </c>
      <c r="E25" s="32">
        <v>3053.9610000000002</v>
      </c>
      <c r="F25" s="32">
        <v>10002.897999999999</v>
      </c>
      <c r="G25" s="617">
        <f t="shared" si="3"/>
        <v>12932.412</v>
      </c>
      <c r="H25" s="32">
        <v>-1333.8669779999973</v>
      </c>
      <c r="I25" s="32">
        <v>32588.944</v>
      </c>
      <c r="J25" s="32">
        <v>106754.01300000001</v>
      </c>
      <c r="K25" s="747">
        <f t="shared" si="0"/>
        <v>138009.09002200002</v>
      </c>
      <c r="L25" s="63"/>
      <c r="N25" s="425"/>
      <c r="O25" s="425"/>
      <c r="P25" s="425"/>
      <c r="Q25" s="425"/>
    </row>
    <row r="26" spans="1:17" ht="14.1" customHeight="1" x14ac:dyDescent="0.25">
      <c r="A26" s="912"/>
      <c r="B26" s="921"/>
      <c r="C26" s="37" t="s">
        <v>203</v>
      </c>
      <c r="D26" s="56">
        <v>-0.63200000000142609</v>
      </c>
      <c r="E26" s="32">
        <v>-14478.604000000003</v>
      </c>
      <c r="F26" s="32">
        <v>-17636.186999999998</v>
      </c>
      <c r="G26" s="617">
        <f t="shared" si="3"/>
        <v>-32115.423000000003</v>
      </c>
      <c r="H26" s="32">
        <v>-47.778022000013152</v>
      </c>
      <c r="I26" s="32">
        <v>-154792.09299999996</v>
      </c>
      <c r="J26" s="32">
        <v>-188273.29399999999</v>
      </c>
      <c r="K26" s="747">
        <f t="shared" si="0"/>
        <v>-343113.16502199997</v>
      </c>
      <c r="L26" s="63"/>
      <c r="N26" s="425"/>
      <c r="O26" s="425"/>
      <c r="P26" s="425"/>
      <c r="Q26" s="425"/>
    </row>
    <row r="27" spans="1:17" ht="14.1" customHeight="1" x14ac:dyDescent="0.25">
      <c r="A27" s="912"/>
      <c r="B27" s="922"/>
      <c r="C27" s="38" t="s">
        <v>83</v>
      </c>
      <c r="D27" s="57">
        <v>626054.46299999999</v>
      </c>
      <c r="E27" s="35">
        <v>338790.95199999999</v>
      </c>
      <c r="F27" s="35">
        <v>53884.13700000001</v>
      </c>
      <c r="G27" s="618">
        <f t="shared" si="3"/>
        <v>1018729.552</v>
      </c>
      <c r="H27" s="35">
        <v>6688714.4939350002</v>
      </c>
      <c r="I27" s="35">
        <v>3617761.9180000001</v>
      </c>
      <c r="J27" s="35">
        <v>574627.80257800012</v>
      </c>
      <c r="K27" s="752">
        <f t="shared" si="0"/>
        <v>10881104.214513</v>
      </c>
      <c r="L27" s="63"/>
      <c r="N27" s="425"/>
      <c r="O27" s="425"/>
      <c r="P27" s="425"/>
      <c r="Q27" s="425"/>
    </row>
    <row r="28" spans="1:17" ht="14.1" customHeight="1" thickBot="1" x14ac:dyDescent="0.3">
      <c r="A28" s="913"/>
      <c r="B28" s="924" t="s">
        <v>139</v>
      </c>
      <c r="C28" s="925"/>
      <c r="D28" s="59">
        <v>1577859.0068421697</v>
      </c>
      <c r="E28" s="52">
        <v>1237747.0878421699</v>
      </c>
      <c r="F28" s="52">
        <v>1182724.7508421696</v>
      </c>
      <c r="G28" s="619">
        <f>F28</f>
        <v>1182724.7508421696</v>
      </c>
      <c r="H28" s="52">
        <v>17009167.906424787</v>
      </c>
      <c r="I28" s="52">
        <v>13377056.319023788</v>
      </c>
      <c r="J28" s="52">
        <v>12789987.990778787</v>
      </c>
      <c r="K28" s="750">
        <f>J28</f>
        <v>12789987.990778787</v>
      </c>
      <c r="L28" s="63"/>
      <c r="N28" s="425"/>
      <c r="O28" s="425"/>
      <c r="P28" s="425"/>
      <c r="Q28" s="425"/>
    </row>
    <row r="29" spans="1:17" ht="14.1" customHeight="1" x14ac:dyDescent="0.25">
      <c r="A29" s="912" t="s">
        <v>134</v>
      </c>
      <c r="B29" s="914" t="s">
        <v>87</v>
      </c>
      <c r="C29" s="37" t="s">
        <v>86</v>
      </c>
      <c r="D29" s="56">
        <v>9310.1740000000009</v>
      </c>
      <c r="E29" s="32">
        <v>8297.7780000000002</v>
      </c>
      <c r="F29" s="32">
        <v>9569.8479999999981</v>
      </c>
      <c r="G29" s="617">
        <f t="shared" si="3"/>
        <v>27177.8</v>
      </c>
      <c r="H29" s="32">
        <v>100286.48792740001</v>
      </c>
      <c r="I29" s="32">
        <v>89368.671326000011</v>
      </c>
      <c r="J29" s="32">
        <v>103156.80962500001</v>
      </c>
      <c r="K29" s="749">
        <f t="shared" si="0"/>
        <v>292811.96887840005</v>
      </c>
      <c r="L29" s="64"/>
      <c r="N29" s="425"/>
      <c r="O29" s="425"/>
      <c r="P29" s="425"/>
      <c r="Q29" s="425"/>
    </row>
    <row r="30" spans="1:17" ht="14.1" customHeight="1" x14ac:dyDescent="0.25">
      <c r="A30" s="912"/>
      <c r="B30" s="914"/>
      <c r="C30" s="37" t="s">
        <v>93</v>
      </c>
      <c r="D30" s="56">
        <v>1065.2670000000007</v>
      </c>
      <c r="E30" s="32">
        <v>829.26400000000126</v>
      </c>
      <c r="F30" s="32">
        <v>897.12699999999973</v>
      </c>
      <c r="G30" s="617">
        <f t="shared" si="3"/>
        <v>2791.6580000000017</v>
      </c>
      <c r="H30" s="32">
        <v>11617.296999999988</v>
      </c>
      <c r="I30" s="32">
        <v>9057.9698600000102</v>
      </c>
      <c r="J30" s="32">
        <v>9706.2200000000012</v>
      </c>
      <c r="K30" s="749">
        <f t="shared" si="0"/>
        <v>30381.486859999997</v>
      </c>
      <c r="L30" s="63"/>
      <c r="N30" s="425"/>
      <c r="O30" s="425"/>
      <c r="P30" s="425"/>
      <c r="Q30" s="425"/>
    </row>
    <row r="31" spans="1:17" ht="14.1" customHeight="1" x14ac:dyDescent="0.25">
      <c r="A31" s="912"/>
      <c r="B31" s="915"/>
      <c r="C31" s="38" t="s">
        <v>83</v>
      </c>
      <c r="D31" s="57">
        <v>10375.441000000003</v>
      </c>
      <c r="E31" s="35">
        <v>9127.0420000000013</v>
      </c>
      <c r="F31" s="35">
        <v>10466.974999999999</v>
      </c>
      <c r="G31" s="618">
        <f t="shared" si="3"/>
        <v>29969.458000000002</v>
      </c>
      <c r="H31" s="35">
        <v>111903.7849274</v>
      </c>
      <c r="I31" s="35">
        <v>98426.641186000023</v>
      </c>
      <c r="J31" s="35">
        <v>112863.02962500001</v>
      </c>
      <c r="K31" s="748">
        <f t="shared" si="0"/>
        <v>323193.45573840005</v>
      </c>
      <c r="L31" s="63"/>
      <c r="N31" s="425"/>
      <c r="O31" s="425"/>
      <c r="P31" s="425"/>
      <c r="Q31" s="425"/>
    </row>
    <row r="32" spans="1:17" ht="14.1" customHeight="1" x14ac:dyDescent="0.25">
      <c r="A32" s="912"/>
      <c r="B32" s="916" t="s">
        <v>88</v>
      </c>
      <c r="C32" s="36" t="s">
        <v>86</v>
      </c>
      <c r="D32" s="58">
        <v>1321.98</v>
      </c>
      <c r="E32" s="31">
        <v>1144.6690000000001</v>
      </c>
      <c r="F32" s="31">
        <v>1085.17</v>
      </c>
      <c r="G32" s="617">
        <f t="shared" si="3"/>
        <v>3551.8190000000004</v>
      </c>
      <c r="H32" s="31">
        <v>13882.749</v>
      </c>
      <c r="I32" s="31">
        <v>11987.353999999999</v>
      </c>
      <c r="J32" s="31">
        <v>11358.054</v>
      </c>
      <c r="K32" s="749">
        <f t="shared" si="0"/>
        <v>37228.156999999999</v>
      </c>
      <c r="L32" s="63"/>
      <c r="N32" s="425"/>
      <c r="O32" s="425"/>
      <c r="P32" s="425"/>
      <c r="Q32" s="425"/>
    </row>
    <row r="33" spans="1:17" ht="14.1" customHeight="1" x14ac:dyDescent="0.25">
      <c r="A33" s="912"/>
      <c r="B33" s="914"/>
      <c r="C33" s="37" t="s">
        <v>93</v>
      </c>
      <c r="D33" s="56">
        <v>0</v>
      </c>
      <c r="E33" s="32">
        <v>0</v>
      </c>
      <c r="F33" s="32">
        <v>0</v>
      </c>
      <c r="G33" s="617">
        <f t="shared" si="3"/>
        <v>0</v>
      </c>
      <c r="H33" s="32">
        <v>0</v>
      </c>
      <c r="I33" s="32">
        <v>0</v>
      </c>
      <c r="J33" s="32">
        <v>0</v>
      </c>
      <c r="K33" s="749">
        <f t="shared" si="0"/>
        <v>0</v>
      </c>
      <c r="L33" s="63"/>
      <c r="N33" s="425"/>
      <c r="O33" s="425"/>
      <c r="P33" s="425"/>
      <c r="Q33" s="425"/>
    </row>
    <row r="34" spans="1:17" ht="14.1" customHeight="1" x14ac:dyDescent="0.25">
      <c r="A34" s="912"/>
      <c r="B34" s="915"/>
      <c r="C34" s="38" t="s">
        <v>83</v>
      </c>
      <c r="D34" s="57">
        <v>1321.98</v>
      </c>
      <c r="E34" s="35">
        <v>1144.6690000000001</v>
      </c>
      <c r="F34" s="35">
        <v>1085.17</v>
      </c>
      <c r="G34" s="618">
        <f t="shared" si="3"/>
        <v>3551.8190000000004</v>
      </c>
      <c r="H34" s="35">
        <v>13882.749</v>
      </c>
      <c r="I34" s="35">
        <v>11987.353999999999</v>
      </c>
      <c r="J34" s="35">
        <v>11358.054</v>
      </c>
      <c r="K34" s="748">
        <f t="shared" si="0"/>
        <v>37228.156999999999</v>
      </c>
      <c r="L34" s="63"/>
      <c r="N34" s="425"/>
      <c r="O34" s="425"/>
      <c r="P34" s="425"/>
      <c r="Q34" s="425"/>
    </row>
    <row r="35" spans="1:17" ht="14.1" customHeight="1" x14ac:dyDescent="0.25">
      <c r="A35" s="912"/>
      <c r="B35" s="916" t="s">
        <v>83</v>
      </c>
      <c r="C35" s="36" t="s">
        <v>86</v>
      </c>
      <c r="D35" s="58">
        <v>10632.154</v>
      </c>
      <c r="E35" s="31">
        <v>9442.4470000000001</v>
      </c>
      <c r="F35" s="31">
        <v>10655.017999999998</v>
      </c>
      <c r="G35" s="617">
        <f t="shared" si="3"/>
        <v>30729.618999999999</v>
      </c>
      <c r="H35" s="31">
        <v>114169.23692740001</v>
      </c>
      <c r="I35" s="31">
        <v>101356.025326</v>
      </c>
      <c r="J35" s="31">
        <v>114514.86362500001</v>
      </c>
      <c r="K35" s="749">
        <f t="shared" si="0"/>
        <v>330040.12587839999</v>
      </c>
      <c r="L35" s="63"/>
      <c r="N35" s="425"/>
      <c r="O35" s="425"/>
      <c r="P35" s="425"/>
      <c r="Q35" s="425"/>
    </row>
    <row r="36" spans="1:17" ht="14.1" customHeight="1" x14ac:dyDescent="0.25">
      <c r="A36" s="912"/>
      <c r="B36" s="914"/>
      <c r="C36" s="37" t="s">
        <v>93</v>
      </c>
      <c r="D36" s="56">
        <v>1065.2670000000007</v>
      </c>
      <c r="E36" s="32">
        <v>829.26400000000126</v>
      </c>
      <c r="F36" s="32">
        <v>897.12699999999973</v>
      </c>
      <c r="G36" s="617">
        <f t="shared" si="3"/>
        <v>2791.6580000000017</v>
      </c>
      <c r="H36" s="32">
        <v>11617.296999999988</v>
      </c>
      <c r="I36" s="32">
        <v>9057.9698600000102</v>
      </c>
      <c r="J36" s="32">
        <v>9706.2200000000012</v>
      </c>
      <c r="K36" s="749">
        <f t="shared" si="0"/>
        <v>30381.486859999997</v>
      </c>
      <c r="L36" s="63"/>
      <c r="N36" s="425"/>
      <c r="O36" s="425"/>
      <c r="P36" s="425"/>
      <c r="Q36" s="425"/>
    </row>
    <row r="37" spans="1:17" ht="14.1" customHeight="1" thickBot="1" x14ac:dyDescent="0.3">
      <c r="A37" s="913"/>
      <c r="B37" s="917"/>
      <c r="C37" s="51" t="s">
        <v>83</v>
      </c>
      <c r="D37" s="59">
        <v>11697.421000000002</v>
      </c>
      <c r="E37" s="52">
        <v>10271.711000000001</v>
      </c>
      <c r="F37" s="52">
        <v>11552.144999999999</v>
      </c>
      <c r="G37" s="619">
        <f t="shared" si="3"/>
        <v>33521.277000000002</v>
      </c>
      <c r="H37" s="52">
        <v>125786.5339274</v>
      </c>
      <c r="I37" s="52">
        <v>110413.99518600001</v>
      </c>
      <c r="J37" s="52">
        <v>124221.08362500001</v>
      </c>
      <c r="K37" s="750">
        <f t="shared" si="0"/>
        <v>360421.61273840006</v>
      </c>
      <c r="L37" s="65"/>
      <c r="N37" s="425"/>
      <c r="O37" s="425"/>
      <c r="P37" s="425"/>
      <c r="Q37" s="425"/>
    </row>
    <row r="38" spans="1:17" ht="14.1" customHeight="1" x14ac:dyDescent="0.25">
      <c r="A38" s="912" t="s">
        <v>202</v>
      </c>
      <c r="B38" s="916" t="s">
        <v>137</v>
      </c>
      <c r="C38" s="36" t="s">
        <v>220</v>
      </c>
      <c r="D38" s="58">
        <v>1195416.7415516595</v>
      </c>
      <c r="E38" s="31">
        <v>937934.48869734979</v>
      </c>
      <c r="F38" s="31">
        <v>807923.50699000014</v>
      </c>
      <c r="G38" s="617">
        <f t="shared" si="3"/>
        <v>2941274.7372390092</v>
      </c>
      <c r="H38" s="31">
        <v>12780644.537608</v>
      </c>
      <c r="I38" s="31">
        <v>10019528.270349996</v>
      </c>
      <c r="J38" s="31">
        <v>8621476.1698100008</v>
      </c>
      <c r="K38" s="749">
        <f t="shared" si="0"/>
        <v>31421648.977767996</v>
      </c>
      <c r="L38" s="63"/>
      <c r="N38" s="425"/>
      <c r="O38" s="425"/>
      <c r="P38" s="425"/>
      <c r="Q38" s="425"/>
    </row>
    <row r="39" spans="1:17" ht="14.1" customHeight="1" x14ac:dyDescent="0.25">
      <c r="A39" s="912"/>
      <c r="B39" s="914"/>
      <c r="C39" s="37" t="s">
        <v>89</v>
      </c>
      <c r="D39" s="56">
        <v>21840.955660291595</v>
      </c>
      <c r="E39" s="32">
        <v>18217.006440674268</v>
      </c>
      <c r="F39" s="32">
        <v>14716.144530453144</v>
      </c>
      <c r="G39" s="617">
        <f t="shared" si="3"/>
        <v>54774.106631419003</v>
      </c>
      <c r="H39" s="32">
        <v>233511.28879999998</v>
      </c>
      <c r="I39" s="32">
        <v>194603.7275028</v>
      </c>
      <c r="J39" s="32">
        <v>157034.26738</v>
      </c>
      <c r="K39" s="749">
        <f t="shared" si="0"/>
        <v>585149.28368280001</v>
      </c>
      <c r="L39" s="63"/>
      <c r="N39" s="425"/>
      <c r="O39" s="425"/>
      <c r="P39" s="425"/>
      <c r="Q39" s="425"/>
    </row>
    <row r="40" spans="1:17" ht="14.1" customHeight="1" x14ac:dyDescent="0.25">
      <c r="A40" s="912"/>
      <c r="B40" s="915"/>
      <c r="C40" s="38" t="s">
        <v>83</v>
      </c>
      <c r="D40" s="57">
        <v>1217257.697211951</v>
      </c>
      <c r="E40" s="35">
        <v>956151.4951380241</v>
      </c>
      <c r="F40" s="35">
        <v>822639.65152045328</v>
      </c>
      <c r="G40" s="618">
        <f t="shared" si="3"/>
        <v>2996048.8438704284</v>
      </c>
      <c r="H40" s="35">
        <v>13014155.826407999</v>
      </c>
      <c r="I40" s="35">
        <v>10214131.997852797</v>
      </c>
      <c r="J40" s="35">
        <v>8778510.43719</v>
      </c>
      <c r="K40" s="748">
        <f t="shared" si="0"/>
        <v>32006798.261450794</v>
      </c>
      <c r="L40" s="63"/>
      <c r="N40" s="425"/>
      <c r="O40" s="425"/>
      <c r="P40" s="425"/>
      <c r="Q40" s="425"/>
    </row>
    <row r="41" spans="1:17" ht="14.1" customHeight="1" x14ac:dyDescent="0.25">
      <c r="A41" s="912"/>
      <c r="B41" s="916" t="s">
        <v>138</v>
      </c>
      <c r="C41" s="36" t="s">
        <v>220</v>
      </c>
      <c r="D41" s="58">
        <v>1321.98</v>
      </c>
      <c r="E41" s="31">
        <v>1144.6689999999999</v>
      </c>
      <c r="F41" s="31">
        <v>1085.1699999999998</v>
      </c>
      <c r="G41" s="617">
        <f t="shared" si="3"/>
        <v>3551.8189999999995</v>
      </c>
      <c r="H41" s="31">
        <v>13882.749</v>
      </c>
      <c r="I41" s="31">
        <v>11987.354000000001</v>
      </c>
      <c r="J41" s="31">
        <v>11358.054</v>
      </c>
      <c r="K41" s="749">
        <f t="shared" si="0"/>
        <v>37228.157000000007</v>
      </c>
      <c r="L41" s="63"/>
      <c r="N41" s="425"/>
      <c r="O41" s="425"/>
      <c r="P41" s="425"/>
      <c r="Q41" s="425"/>
    </row>
    <row r="42" spans="1:17" ht="14.1" customHeight="1" x14ac:dyDescent="0.25">
      <c r="A42" s="912"/>
      <c r="B42" s="914"/>
      <c r="C42" s="37" t="s">
        <v>89</v>
      </c>
      <c r="D42" s="56">
        <v>0</v>
      </c>
      <c r="E42" s="32">
        <v>0</v>
      </c>
      <c r="F42" s="32">
        <v>0</v>
      </c>
      <c r="G42" s="617">
        <f t="shared" si="3"/>
        <v>0</v>
      </c>
      <c r="H42" s="32">
        <v>0</v>
      </c>
      <c r="I42" s="32">
        <v>0</v>
      </c>
      <c r="J42" s="32">
        <v>0</v>
      </c>
      <c r="K42" s="749">
        <f t="shared" si="0"/>
        <v>0</v>
      </c>
      <c r="L42" s="63"/>
      <c r="N42" s="425"/>
      <c r="O42" s="425"/>
      <c r="P42" s="425"/>
      <c r="Q42" s="425"/>
    </row>
    <row r="43" spans="1:17" ht="14.1" customHeight="1" x14ac:dyDescent="0.25">
      <c r="A43" s="912"/>
      <c r="B43" s="915"/>
      <c r="C43" s="38" t="s">
        <v>83</v>
      </c>
      <c r="D43" s="57">
        <v>1321.98</v>
      </c>
      <c r="E43" s="35">
        <v>1144.6689999999999</v>
      </c>
      <c r="F43" s="35">
        <v>1085.1699999999998</v>
      </c>
      <c r="G43" s="618">
        <f t="shared" si="3"/>
        <v>3551.8189999999995</v>
      </c>
      <c r="H43" s="35">
        <v>13882.749</v>
      </c>
      <c r="I43" s="35">
        <v>11987.354000000001</v>
      </c>
      <c r="J43" s="35">
        <v>11358.054</v>
      </c>
      <c r="K43" s="748">
        <f t="shared" si="0"/>
        <v>37228.157000000007</v>
      </c>
      <c r="L43" s="63"/>
      <c r="N43" s="425"/>
      <c r="O43" s="425"/>
      <c r="P43" s="425"/>
      <c r="Q43" s="425"/>
    </row>
    <row r="44" spans="1:17" ht="14.1" customHeight="1" x14ac:dyDescent="0.25">
      <c r="A44" s="912"/>
      <c r="B44" s="918" t="s">
        <v>290</v>
      </c>
      <c r="C44" s="919"/>
      <c r="D44" s="379">
        <v>1065.2670000000007</v>
      </c>
      <c r="E44" s="378">
        <v>829.26400000000126</v>
      </c>
      <c r="F44" s="378">
        <v>897.12699999999973</v>
      </c>
      <c r="G44" s="621">
        <f t="shared" si="3"/>
        <v>2791.6580000000017</v>
      </c>
      <c r="H44" s="378">
        <v>11617.296999999988</v>
      </c>
      <c r="I44" s="378">
        <v>9057.9698600000102</v>
      </c>
      <c r="J44" s="378">
        <v>9706.2200000000012</v>
      </c>
      <c r="K44" s="753">
        <f t="shared" si="0"/>
        <v>30381.486859999997</v>
      </c>
      <c r="L44" s="63"/>
      <c r="N44" s="425"/>
      <c r="O44" s="425"/>
      <c r="P44" s="425"/>
      <c r="Q44" s="425"/>
    </row>
    <row r="45" spans="1:17" ht="14.1" customHeight="1" x14ac:dyDescent="0.25">
      <c r="A45" s="912"/>
      <c r="B45" s="918" t="s">
        <v>284</v>
      </c>
      <c r="C45" s="919"/>
      <c r="D45" s="379">
        <v>63969.497000000003</v>
      </c>
      <c r="E45" s="378">
        <v>45055.175000000003</v>
      </c>
      <c r="F45" s="378">
        <v>19063.526000000002</v>
      </c>
      <c r="G45" s="621">
        <f t="shared" si="3"/>
        <v>128088.198</v>
      </c>
      <c r="H45" s="378">
        <v>683284.35499999998</v>
      </c>
      <c r="I45" s="378">
        <v>481025.45099999994</v>
      </c>
      <c r="J45" s="378">
        <v>203487.228141</v>
      </c>
      <c r="K45" s="753">
        <f t="shared" si="0"/>
        <v>1367797.0341409999</v>
      </c>
      <c r="L45" s="63"/>
      <c r="N45" s="425"/>
      <c r="O45" s="425"/>
      <c r="P45" s="425"/>
      <c r="Q45" s="425"/>
    </row>
    <row r="46" spans="1:17" ht="14.1" customHeight="1" x14ac:dyDescent="0.25">
      <c r="A46" s="912"/>
      <c r="B46" s="914" t="s">
        <v>90</v>
      </c>
      <c r="C46" s="37" t="s">
        <v>220</v>
      </c>
      <c r="D46" s="56">
        <v>1260708.2185516595</v>
      </c>
      <c r="E46" s="32">
        <v>984134.33269734983</v>
      </c>
      <c r="F46" s="32">
        <v>828072.20299000014</v>
      </c>
      <c r="G46" s="617">
        <f t="shared" si="3"/>
        <v>3072914.7542390097</v>
      </c>
      <c r="H46" s="32">
        <v>13477811.641608</v>
      </c>
      <c r="I46" s="32">
        <v>10512541.075349996</v>
      </c>
      <c r="J46" s="32">
        <v>8836321.4519510008</v>
      </c>
      <c r="K46" s="749">
        <f t="shared" si="0"/>
        <v>32826674.168908995</v>
      </c>
      <c r="L46" s="63"/>
      <c r="N46" s="425"/>
      <c r="O46" s="425"/>
      <c r="P46" s="425"/>
      <c r="Q46" s="425"/>
    </row>
    <row r="47" spans="1:17" ht="14.1" customHeight="1" x14ac:dyDescent="0.25">
      <c r="A47" s="912"/>
      <c r="B47" s="914"/>
      <c r="C47" s="37" t="s">
        <v>310</v>
      </c>
      <c r="D47" s="56">
        <v>23110.507660291594</v>
      </c>
      <c r="E47" s="32">
        <v>19308.67644067427</v>
      </c>
      <c r="F47" s="32">
        <v>16173.027530453144</v>
      </c>
      <c r="G47" s="617">
        <f t="shared" si="3"/>
        <v>58592.211631419013</v>
      </c>
      <c r="H47" s="32">
        <v>247314.88324099997</v>
      </c>
      <c r="I47" s="32">
        <v>206463.65189580002</v>
      </c>
      <c r="J47" s="32">
        <v>172710.642211</v>
      </c>
      <c r="K47" s="749">
        <f t="shared" si="0"/>
        <v>626489.1773478</v>
      </c>
      <c r="L47" s="63"/>
      <c r="N47" s="425"/>
      <c r="O47" s="425"/>
      <c r="P47" s="425"/>
      <c r="Q47" s="425"/>
    </row>
    <row r="48" spans="1:17" ht="14.1" customHeight="1" thickBot="1" x14ac:dyDescent="0.3">
      <c r="A48" s="913"/>
      <c r="B48" s="917"/>
      <c r="C48" s="51" t="s">
        <v>83</v>
      </c>
      <c r="D48" s="59">
        <v>1283818.7262119511</v>
      </c>
      <c r="E48" s="52">
        <v>1003443.0091380241</v>
      </c>
      <c r="F48" s="52">
        <v>844245.2305204533</v>
      </c>
      <c r="G48" s="619">
        <f>SUM(D48:F48)</f>
        <v>3131506.9658704284</v>
      </c>
      <c r="H48" s="52">
        <v>13725126.524848999</v>
      </c>
      <c r="I48" s="52">
        <v>10719004.727245796</v>
      </c>
      <c r="J48" s="52">
        <v>9009032.0941620003</v>
      </c>
      <c r="K48" s="754">
        <f t="shared" si="0"/>
        <v>33453163.3462568</v>
      </c>
      <c r="L48" s="65"/>
      <c r="N48" s="425"/>
      <c r="O48" s="425"/>
      <c r="P48" s="425"/>
      <c r="Q48" s="425"/>
    </row>
    <row r="49" spans="1:17" ht="5.0999999999999996" customHeight="1" x14ac:dyDescent="0.25">
      <c r="A49" s="45"/>
      <c r="B49" s="46"/>
      <c r="C49" s="47"/>
      <c r="D49" s="56"/>
      <c r="E49" s="32"/>
      <c r="F49" s="32"/>
      <c r="G49" s="33"/>
      <c r="H49" s="32"/>
      <c r="I49" s="32"/>
      <c r="J49" s="32"/>
      <c r="K49" s="32"/>
      <c r="L49" s="63"/>
      <c r="N49" s="425"/>
      <c r="O49" s="425"/>
      <c r="P49" s="425"/>
      <c r="Q49" s="425"/>
    </row>
    <row r="50" spans="1:17" ht="5.0999999999999996" customHeight="1" x14ac:dyDescent="0.25">
      <c r="A50" s="45"/>
      <c r="B50" s="46"/>
      <c r="C50" s="47"/>
      <c r="D50" s="32"/>
      <c r="E50" s="32"/>
      <c r="F50" s="32"/>
      <c r="G50" s="32"/>
      <c r="H50" s="32"/>
      <c r="I50" s="32"/>
      <c r="J50" s="32"/>
      <c r="K50" s="32"/>
      <c r="L50" s="39"/>
      <c r="N50" s="425"/>
      <c r="O50" s="425"/>
      <c r="P50" s="425"/>
      <c r="Q50" s="425"/>
    </row>
    <row r="51" spans="1:17" ht="5.0999999999999996" customHeight="1" x14ac:dyDescent="0.25">
      <c r="A51" s="42"/>
      <c r="B51" s="43"/>
      <c r="C51" s="44"/>
      <c r="D51" s="57"/>
      <c r="E51" s="35"/>
      <c r="F51" s="35"/>
      <c r="G51" s="33"/>
      <c r="H51" s="34"/>
      <c r="I51" s="35"/>
      <c r="J51" s="35"/>
      <c r="K51" s="32"/>
      <c r="L51" s="53"/>
      <c r="N51" s="425"/>
      <c r="O51" s="425"/>
      <c r="P51" s="425"/>
      <c r="Q51" s="425"/>
    </row>
    <row r="52" spans="1:17" ht="14.1" customHeight="1" x14ac:dyDescent="0.25">
      <c r="A52" s="911" t="s">
        <v>304</v>
      </c>
      <c r="B52" s="911"/>
      <c r="C52" s="911"/>
      <c r="D52" s="379">
        <v>1385.539377749199</v>
      </c>
      <c r="E52" s="378">
        <v>5394.5941650841851</v>
      </c>
      <c r="F52" s="378">
        <v>3470.4140196698718</v>
      </c>
      <c r="G52" s="621">
        <f t="shared" si="3"/>
        <v>10250.547562503256</v>
      </c>
      <c r="H52" s="386">
        <v>19305.675461702049</v>
      </c>
      <c r="I52" s="378">
        <v>67096.308941699564</v>
      </c>
      <c r="J52" s="378">
        <v>46446.352896798402</v>
      </c>
      <c r="K52" s="753">
        <f>SUM(H52:J52)</f>
        <v>132848.33730020002</v>
      </c>
      <c r="L52" s="60"/>
      <c r="N52" s="425"/>
      <c r="O52" s="425"/>
      <c r="P52" s="425"/>
      <c r="Q52" s="425"/>
    </row>
    <row r="53" spans="1:17" ht="5.0999999999999996" customHeight="1" x14ac:dyDescent="0.25">
      <c r="D53" s="61"/>
      <c r="H53" s="40"/>
      <c r="L53" s="61"/>
    </row>
    <row r="55" spans="1:17" x14ac:dyDescent="0.25">
      <c r="I55" s="449"/>
    </row>
    <row r="56" spans="1:17" x14ac:dyDescent="0.25">
      <c r="I56" s="449"/>
    </row>
    <row r="57" spans="1:17" x14ac:dyDescent="0.25">
      <c r="I57" s="449"/>
    </row>
  </sheetData>
  <mergeCells count="25">
    <mergeCell ref="K1:L1"/>
    <mergeCell ref="A2:L2"/>
    <mergeCell ref="D4:K4"/>
    <mergeCell ref="D5:G5"/>
    <mergeCell ref="H5:K5"/>
    <mergeCell ref="B7:B9"/>
    <mergeCell ref="B10:B12"/>
    <mergeCell ref="B13:B15"/>
    <mergeCell ref="A7:A15"/>
    <mergeCell ref="B16:B19"/>
    <mergeCell ref="B20:B23"/>
    <mergeCell ref="B24:B27"/>
    <mergeCell ref="A16:A28"/>
    <mergeCell ref="B28:C28"/>
    <mergeCell ref="B46:B48"/>
    <mergeCell ref="A38:A48"/>
    <mergeCell ref="A52:C52"/>
    <mergeCell ref="A29:A37"/>
    <mergeCell ref="B29:B31"/>
    <mergeCell ref="B32:B34"/>
    <mergeCell ref="B35:B37"/>
    <mergeCell ref="B38:B40"/>
    <mergeCell ref="B41:B43"/>
    <mergeCell ref="B44:C44"/>
    <mergeCell ref="B45:C4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view="pageBreakPreview" zoomScaleNormal="100" zoomScaleSheetLayoutView="100" workbookViewId="0">
      <selection activeCell="B8" sqref="B8:S10"/>
    </sheetView>
  </sheetViews>
  <sheetFormatPr defaultRowHeight="12.75" x14ac:dyDescent="0.25"/>
  <cols>
    <col min="1" max="1" width="7.7109375" style="187" customWidth="1"/>
    <col min="2" max="19" width="7.42578125" style="187" customWidth="1"/>
    <col min="20" max="20" width="1.7109375" style="187" customWidth="1"/>
    <col min="21" max="21" width="9.28515625" style="187" bestFit="1" customWidth="1"/>
    <col min="22" max="22" width="11.42578125" style="187" bestFit="1" customWidth="1"/>
    <col min="23" max="261" width="9.140625" style="187"/>
    <col min="262" max="274" width="10.7109375" style="187" customWidth="1"/>
    <col min="275" max="517" width="9.140625" style="187"/>
    <col min="518" max="530" width="10.7109375" style="187" customWidth="1"/>
    <col min="531" max="773" width="9.140625" style="187"/>
    <col min="774" max="786" width="10.7109375" style="187" customWidth="1"/>
    <col min="787" max="1029" width="9.140625" style="187"/>
    <col min="1030" max="1042" width="10.7109375" style="187" customWidth="1"/>
    <col min="1043" max="1285" width="9.140625" style="187"/>
    <col min="1286" max="1298" width="10.7109375" style="187" customWidth="1"/>
    <col min="1299" max="1541" width="9.140625" style="187"/>
    <col min="1542" max="1554" width="10.7109375" style="187" customWidth="1"/>
    <col min="1555" max="1797" width="9.140625" style="187"/>
    <col min="1798" max="1810" width="10.7109375" style="187" customWidth="1"/>
    <col min="1811" max="2053" width="9.140625" style="187"/>
    <col min="2054" max="2066" width="10.7109375" style="187" customWidth="1"/>
    <col min="2067" max="2309" width="9.140625" style="187"/>
    <col min="2310" max="2322" width="10.7109375" style="187" customWidth="1"/>
    <col min="2323" max="2565" width="9.140625" style="187"/>
    <col min="2566" max="2578" width="10.7109375" style="187" customWidth="1"/>
    <col min="2579" max="2821" width="9.140625" style="187"/>
    <col min="2822" max="2834" width="10.7109375" style="187" customWidth="1"/>
    <col min="2835" max="3077" width="9.140625" style="187"/>
    <col min="3078" max="3090" width="10.7109375" style="187" customWidth="1"/>
    <col min="3091" max="3333" width="9.140625" style="187"/>
    <col min="3334" max="3346" width="10.7109375" style="187" customWidth="1"/>
    <col min="3347" max="3589" width="9.140625" style="187"/>
    <col min="3590" max="3602" width="10.7109375" style="187" customWidth="1"/>
    <col min="3603" max="3845" width="9.140625" style="187"/>
    <col min="3846" max="3858" width="10.7109375" style="187" customWidth="1"/>
    <col min="3859" max="4101" width="9.140625" style="187"/>
    <col min="4102" max="4114" width="10.7109375" style="187" customWidth="1"/>
    <col min="4115" max="4357" width="9.140625" style="187"/>
    <col min="4358" max="4370" width="10.7109375" style="187" customWidth="1"/>
    <col min="4371" max="4613" width="9.140625" style="187"/>
    <col min="4614" max="4626" width="10.7109375" style="187" customWidth="1"/>
    <col min="4627" max="4869" width="9.140625" style="187"/>
    <col min="4870" max="4882" width="10.7109375" style="187" customWidth="1"/>
    <col min="4883" max="5125" width="9.140625" style="187"/>
    <col min="5126" max="5138" width="10.7109375" style="187" customWidth="1"/>
    <col min="5139" max="5381" width="9.140625" style="187"/>
    <col min="5382" max="5394" width="10.7109375" style="187" customWidth="1"/>
    <col min="5395" max="5637" width="9.140625" style="187"/>
    <col min="5638" max="5650" width="10.7109375" style="187" customWidth="1"/>
    <col min="5651" max="5893" width="9.140625" style="187"/>
    <col min="5894" max="5906" width="10.7109375" style="187" customWidth="1"/>
    <col min="5907" max="6149" width="9.140625" style="187"/>
    <col min="6150" max="6162" width="10.7109375" style="187" customWidth="1"/>
    <col min="6163" max="6405" width="9.140625" style="187"/>
    <col min="6406" max="6418" width="10.7109375" style="187" customWidth="1"/>
    <col min="6419" max="6661" width="9.140625" style="187"/>
    <col min="6662" max="6674" width="10.7109375" style="187" customWidth="1"/>
    <col min="6675" max="6917" width="9.140625" style="187"/>
    <col min="6918" max="6930" width="10.7109375" style="187" customWidth="1"/>
    <col min="6931" max="7173" width="9.140625" style="187"/>
    <col min="7174" max="7186" width="10.7109375" style="187" customWidth="1"/>
    <col min="7187" max="7429" width="9.140625" style="187"/>
    <col min="7430" max="7442" width="10.7109375" style="187" customWidth="1"/>
    <col min="7443" max="7685" width="9.140625" style="187"/>
    <col min="7686" max="7698" width="10.7109375" style="187" customWidth="1"/>
    <col min="7699" max="7941" width="9.140625" style="187"/>
    <col min="7942" max="7954" width="10.7109375" style="187" customWidth="1"/>
    <col min="7955" max="8197" width="9.140625" style="187"/>
    <col min="8198" max="8210" width="10.7109375" style="187" customWidth="1"/>
    <col min="8211" max="8453" width="9.140625" style="187"/>
    <col min="8454" max="8466" width="10.7109375" style="187" customWidth="1"/>
    <col min="8467" max="8709" width="9.140625" style="187"/>
    <col min="8710" max="8722" width="10.7109375" style="187" customWidth="1"/>
    <col min="8723" max="8965" width="9.140625" style="187"/>
    <col min="8966" max="8978" width="10.7109375" style="187" customWidth="1"/>
    <col min="8979" max="9221" width="9.140625" style="187"/>
    <col min="9222" max="9234" width="10.7109375" style="187" customWidth="1"/>
    <col min="9235" max="9477" width="9.140625" style="187"/>
    <col min="9478" max="9490" width="10.7109375" style="187" customWidth="1"/>
    <col min="9491" max="9733" width="9.140625" style="187"/>
    <col min="9734" max="9746" width="10.7109375" style="187" customWidth="1"/>
    <col min="9747" max="9989" width="9.140625" style="187"/>
    <col min="9990" max="10002" width="10.7109375" style="187" customWidth="1"/>
    <col min="10003" max="10245" width="9.140625" style="187"/>
    <col min="10246" max="10258" width="10.7109375" style="187" customWidth="1"/>
    <col min="10259" max="10501" width="9.140625" style="187"/>
    <col min="10502" max="10514" width="10.7109375" style="187" customWidth="1"/>
    <col min="10515" max="10757" width="9.140625" style="187"/>
    <col min="10758" max="10770" width="10.7109375" style="187" customWidth="1"/>
    <col min="10771" max="11013" width="9.140625" style="187"/>
    <col min="11014" max="11026" width="10.7109375" style="187" customWidth="1"/>
    <col min="11027" max="11269" width="9.140625" style="187"/>
    <col min="11270" max="11282" width="10.7109375" style="187" customWidth="1"/>
    <col min="11283" max="11525" width="9.140625" style="187"/>
    <col min="11526" max="11538" width="10.7109375" style="187" customWidth="1"/>
    <col min="11539" max="11781" width="9.140625" style="187"/>
    <col min="11782" max="11794" width="10.7109375" style="187" customWidth="1"/>
    <col min="11795" max="12037" width="9.140625" style="187"/>
    <col min="12038" max="12050" width="10.7109375" style="187" customWidth="1"/>
    <col min="12051" max="12293" width="9.140625" style="187"/>
    <col min="12294" max="12306" width="10.7109375" style="187" customWidth="1"/>
    <col min="12307" max="12549" width="9.140625" style="187"/>
    <col min="12550" max="12562" width="10.7109375" style="187" customWidth="1"/>
    <col min="12563" max="12805" width="9.140625" style="187"/>
    <col min="12806" max="12818" width="10.7109375" style="187" customWidth="1"/>
    <col min="12819" max="13061" width="9.140625" style="187"/>
    <col min="13062" max="13074" width="10.7109375" style="187" customWidth="1"/>
    <col min="13075" max="13317" width="9.140625" style="187"/>
    <col min="13318" max="13330" width="10.7109375" style="187" customWidth="1"/>
    <col min="13331" max="13573" width="9.140625" style="187"/>
    <col min="13574" max="13586" width="10.7109375" style="187" customWidth="1"/>
    <col min="13587" max="13829" width="9.140625" style="187"/>
    <col min="13830" max="13842" width="10.7109375" style="187" customWidth="1"/>
    <col min="13843" max="14085" width="9.140625" style="187"/>
    <col min="14086" max="14098" width="10.7109375" style="187" customWidth="1"/>
    <col min="14099" max="14341" width="9.140625" style="187"/>
    <col min="14342" max="14354" width="10.7109375" style="187" customWidth="1"/>
    <col min="14355" max="14597" width="9.140625" style="187"/>
    <col min="14598" max="14610" width="10.7109375" style="187" customWidth="1"/>
    <col min="14611" max="14853" width="9.140625" style="187"/>
    <col min="14854" max="14866" width="10.7109375" style="187" customWidth="1"/>
    <col min="14867" max="15109" width="9.140625" style="187"/>
    <col min="15110" max="15122" width="10.7109375" style="187" customWidth="1"/>
    <col min="15123" max="15365" width="9.140625" style="187"/>
    <col min="15366" max="15378" width="10.7109375" style="187" customWidth="1"/>
    <col min="15379" max="15621" width="9.140625" style="187"/>
    <col min="15622" max="15634" width="10.7109375" style="187" customWidth="1"/>
    <col min="15635" max="15877" width="9.140625" style="187"/>
    <col min="15878" max="15890" width="10.7109375" style="187" customWidth="1"/>
    <col min="15891" max="16133" width="9.140625" style="187"/>
    <col min="16134" max="16146" width="10.7109375" style="187" customWidth="1"/>
    <col min="16147" max="16384" width="9.140625" style="187"/>
  </cols>
  <sheetData>
    <row r="1" spans="1:24" x14ac:dyDescent="0.25">
      <c r="R1" s="939" t="s">
        <v>222</v>
      </c>
      <c r="S1" s="939"/>
      <c r="T1" s="939"/>
    </row>
    <row r="2" spans="1:24" ht="20.100000000000001" customHeight="1" x14ac:dyDescent="0.25">
      <c r="A2" s="938" t="s">
        <v>97</v>
      </c>
      <c r="B2" s="938"/>
      <c r="C2" s="938"/>
      <c r="D2" s="938"/>
      <c r="E2" s="938"/>
      <c r="F2" s="938"/>
      <c r="G2" s="938"/>
      <c r="H2" s="938"/>
      <c r="I2" s="938"/>
      <c r="J2" s="938"/>
      <c r="K2" s="938"/>
      <c r="L2" s="938"/>
      <c r="M2" s="938"/>
      <c r="N2" s="938"/>
      <c r="O2" s="938"/>
      <c r="P2" s="938"/>
      <c r="Q2" s="938"/>
      <c r="R2" s="938"/>
      <c r="S2" s="938"/>
      <c r="T2" s="938"/>
    </row>
    <row r="3" spans="1:24" ht="20.100000000000001" customHeight="1" x14ac:dyDescent="0.25">
      <c r="A3" s="819">
        <f>T!G17</f>
        <v>2019</v>
      </c>
      <c r="B3" s="212"/>
      <c r="C3" s="212"/>
      <c r="D3" s="212"/>
      <c r="E3" s="212"/>
      <c r="F3" s="212"/>
      <c r="G3" s="212"/>
      <c r="H3" s="212"/>
      <c r="I3" s="212"/>
      <c r="J3" s="211"/>
      <c r="K3" s="212"/>
      <c r="L3" s="212"/>
      <c r="M3" s="212"/>
      <c r="N3" s="212"/>
      <c r="O3" s="212"/>
      <c r="P3" s="212"/>
      <c r="Q3" s="212"/>
      <c r="R3" s="212"/>
    </row>
    <row r="4" spans="1:24" ht="17.25" customHeight="1" x14ac:dyDescent="0.25">
      <c r="A4" s="213"/>
      <c r="B4" s="936"/>
      <c r="C4" s="937"/>
      <c r="D4" s="937"/>
      <c r="E4" s="937"/>
      <c r="F4" s="937"/>
      <c r="G4" s="937"/>
      <c r="H4" s="937"/>
      <c r="I4" s="937"/>
      <c r="J4" s="937"/>
      <c r="K4" s="937"/>
      <c r="L4" s="937"/>
      <c r="M4" s="937"/>
      <c r="N4" s="937"/>
      <c r="O4" s="937"/>
      <c r="P4" s="937"/>
      <c r="Q4" s="937"/>
      <c r="R4" s="937"/>
      <c r="S4" s="937"/>
    </row>
    <row r="5" spans="1:24" ht="50.1" customHeight="1" x14ac:dyDescent="0.25">
      <c r="A5" s="213"/>
      <c r="B5" s="944" t="s">
        <v>337</v>
      </c>
      <c r="C5" s="945"/>
      <c r="D5" s="945"/>
      <c r="E5" s="945"/>
      <c r="F5" s="945"/>
      <c r="G5" s="945"/>
      <c r="H5" s="945"/>
      <c r="I5" s="945"/>
      <c r="J5" s="946"/>
      <c r="K5" s="947" t="s">
        <v>12</v>
      </c>
      <c r="L5" s="948"/>
      <c r="M5" s="948"/>
      <c r="N5" s="948"/>
      <c r="O5" s="948"/>
      <c r="P5" s="948"/>
      <c r="Q5" s="948"/>
      <c r="R5" s="948"/>
      <c r="S5" s="949"/>
    </row>
    <row r="6" spans="1:24" ht="52.5" customHeight="1" x14ac:dyDescent="0.25">
      <c r="A6" s="188"/>
      <c r="B6" s="950" t="s">
        <v>91</v>
      </c>
      <c r="C6" s="940"/>
      <c r="D6" s="940"/>
      <c r="E6" s="940" t="s">
        <v>95</v>
      </c>
      <c r="F6" s="940"/>
      <c r="G6" s="940"/>
      <c r="H6" s="941" t="s">
        <v>156</v>
      </c>
      <c r="I6" s="942" t="s">
        <v>305</v>
      </c>
      <c r="J6" s="943" t="s">
        <v>42</v>
      </c>
      <c r="K6" s="950" t="s">
        <v>91</v>
      </c>
      <c r="L6" s="940"/>
      <c r="M6" s="940"/>
      <c r="N6" s="940" t="s">
        <v>95</v>
      </c>
      <c r="O6" s="940"/>
      <c r="P6" s="940"/>
      <c r="Q6" s="941" t="s">
        <v>156</v>
      </c>
      <c r="R6" s="942" t="s">
        <v>305</v>
      </c>
      <c r="S6" s="943" t="s">
        <v>42</v>
      </c>
    </row>
    <row r="7" spans="1:24" ht="28.5" customHeight="1" x14ac:dyDescent="0.25">
      <c r="A7" s="189" t="s">
        <v>140</v>
      </c>
      <c r="B7" s="225" t="s">
        <v>79</v>
      </c>
      <c r="C7" s="226" t="s">
        <v>80</v>
      </c>
      <c r="D7" s="227" t="s">
        <v>135</v>
      </c>
      <c r="E7" s="228" t="s">
        <v>84</v>
      </c>
      <c r="F7" s="226" t="s">
        <v>85</v>
      </c>
      <c r="G7" s="227" t="s">
        <v>136</v>
      </c>
      <c r="H7" s="941"/>
      <c r="I7" s="941"/>
      <c r="J7" s="943"/>
      <c r="K7" s="225" t="s">
        <v>79</v>
      </c>
      <c r="L7" s="226" t="s">
        <v>80</v>
      </c>
      <c r="M7" s="227" t="s">
        <v>135</v>
      </c>
      <c r="N7" s="228" t="s">
        <v>84</v>
      </c>
      <c r="O7" s="226" t="s">
        <v>85</v>
      </c>
      <c r="P7" s="227" t="s">
        <v>136</v>
      </c>
      <c r="Q7" s="941"/>
      <c r="R7" s="941"/>
      <c r="S7" s="943"/>
      <c r="T7" s="223"/>
    </row>
    <row r="8" spans="1:24" ht="14.1" customHeight="1" x14ac:dyDescent="0.25">
      <c r="A8" s="190" t="s">
        <v>25</v>
      </c>
      <c r="B8" s="204">
        <v>3226.7730316962998</v>
      </c>
      <c r="C8" s="217">
        <v>2582.0917288620981</v>
      </c>
      <c r="D8" s="206">
        <v>644.68130283420169</v>
      </c>
      <c r="E8" s="207">
        <v>646.65603500000009</v>
      </c>
      <c r="F8" s="205">
        <v>20.601572000000001</v>
      </c>
      <c r="G8" s="206">
        <v>626.05446300000006</v>
      </c>
      <c r="H8" s="214">
        <v>11.697421000000002</v>
      </c>
      <c r="I8" s="214">
        <v>1.3855393777491991</v>
      </c>
      <c r="J8" s="218">
        <v>1283.8187262119511</v>
      </c>
      <c r="K8" s="204">
        <v>34448.371587261994</v>
      </c>
      <c r="L8" s="217">
        <v>27557.051765737098</v>
      </c>
      <c r="M8" s="206">
        <v>6891.3198215248958</v>
      </c>
      <c r="N8" s="207">
        <v>6909.269867</v>
      </c>
      <c r="O8" s="205">
        <v>220.55537306500003</v>
      </c>
      <c r="P8" s="206">
        <v>6688.7144939350001</v>
      </c>
      <c r="Q8" s="214">
        <v>125.7865339274</v>
      </c>
      <c r="R8" s="214">
        <v>19.305675461702048</v>
      </c>
      <c r="S8" s="218">
        <v>13725.126524849</v>
      </c>
      <c r="T8" s="195"/>
      <c r="U8" s="195"/>
      <c r="V8" s="196"/>
      <c r="W8" s="196"/>
      <c r="X8" s="196"/>
    </row>
    <row r="9" spans="1:24" ht="14.1" customHeight="1" x14ac:dyDescent="0.25">
      <c r="A9" s="190" t="s">
        <v>26</v>
      </c>
      <c r="B9" s="191">
        <v>2825.7072220132677</v>
      </c>
      <c r="C9" s="192">
        <v>2176.7214700403279</v>
      </c>
      <c r="D9" s="193">
        <v>648.98575197293985</v>
      </c>
      <c r="E9" s="194">
        <v>354.05200999999994</v>
      </c>
      <c r="F9" s="192">
        <v>15.261058</v>
      </c>
      <c r="G9" s="193">
        <v>338.79095199999995</v>
      </c>
      <c r="H9" s="216">
        <v>10.271711000000002</v>
      </c>
      <c r="I9" s="216">
        <v>5.3945941650841851</v>
      </c>
      <c r="J9" s="219">
        <v>1003.4430091380241</v>
      </c>
      <c r="K9" s="191">
        <v>30149.748428686995</v>
      </c>
      <c r="L9" s="192">
        <v>23226.015923568895</v>
      </c>
      <c r="M9" s="193">
        <v>6923.7325051180997</v>
      </c>
      <c r="N9" s="194">
        <v>3780.9185469999998</v>
      </c>
      <c r="O9" s="192">
        <v>163.15662899999998</v>
      </c>
      <c r="P9" s="193">
        <v>3617.7619179999997</v>
      </c>
      <c r="Q9" s="216">
        <v>110.41399518600001</v>
      </c>
      <c r="R9" s="216">
        <v>67.096308941699562</v>
      </c>
      <c r="S9" s="219">
        <v>10719.004727245796</v>
      </c>
      <c r="T9" s="197"/>
      <c r="U9" s="197"/>
      <c r="V9" s="196"/>
      <c r="W9" s="196"/>
      <c r="X9" s="196"/>
    </row>
    <row r="10" spans="1:24" ht="14.1" customHeight="1" x14ac:dyDescent="0.25">
      <c r="A10" s="231" t="s">
        <v>27</v>
      </c>
      <c r="B10" s="199">
        <v>3032.8971228341939</v>
      </c>
      <c r="C10" s="200">
        <v>2257.5585883334106</v>
      </c>
      <c r="D10" s="201">
        <v>775.33853450078323</v>
      </c>
      <c r="E10" s="202">
        <v>87.689631000000006</v>
      </c>
      <c r="F10" s="200">
        <v>33.805493999999996</v>
      </c>
      <c r="G10" s="201">
        <v>53.88413700000001</v>
      </c>
      <c r="H10" s="215">
        <v>11.552144999999999</v>
      </c>
      <c r="I10" s="215">
        <v>3.4704140196698718</v>
      </c>
      <c r="J10" s="220">
        <v>844.24523052045333</v>
      </c>
      <c r="K10" s="199">
        <v>32357.501661226001</v>
      </c>
      <c r="L10" s="200">
        <v>24093.764806163799</v>
      </c>
      <c r="M10" s="201">
        <v>8263.7368550622014</v>
      </c>
      <c r="N10" s="202">
        <v>935.573263</v>
      </c>
      <c r="O10" s="200">
        <v>360.945460422</v>
      </c>
      <c r="P10" s="201">
        <v>574.627802578</v>
      </c>
      <c r="Q10" s="215">
        <v>124.22108362500002</v>
      </c>
      <c r="R10" s="215">
        <v>46.446352896798402</v>
      </c>
      <c r="S10" s="220">
        <v>9009.0320941620012</v>
      </c>
      <c r="T10" s="203"/>
      <c r="U10" s="203"/>
      <c r="V10" s="196"/>
      <c r="W10" s="196"/>
      <c r="X10" s="196"/>
    </row>
    <row r="11" spans="1:24" ht="14.1" customHeight="1" x14ac:dyDescent="0.25">
      <c r="A11" s="231" t="s">
        <v>28</v>
      </c>
      <c r="B11" s="204"/>
      <c r="C11" s="205"/>
      <c r="D11" s="206"/>
      <c r="E11" s="207"/>
      <c r="F11" s="205"/>
      <c r="G11" s="206"/>
      <c r="H11" s="214"/>
      <c r="I11" s="214"/>
      <c r="J11" s="218"/>
      <c r="K11" s="204"/>
      <c r="L11" s="205"/>
      <c r="M11" s="206"/>
      <c r="N11" s="207"/>
      <c r="O11" s="205"/>
      <c r="P11" s="206"/>
      <c r="Q11" s="214"/>
      <c r="R11" s="214"/>
      <c r="S11" s="218"/>
      <c r="T11" s="197"/>
      <c r="U11" s="197"/>
      <c r="V11" s="196"/>
      <c r="W11" s="196"/>
      <c r="X11" s="196"/>
    </row>
    <row r="12" spans="1:24" ht="14.1" customHeight="1" x14ac:dyDescent="0.25">
      <c r="A12" s="231" t="s">
        <v>29</v>
      </c>
      <c r="B12" s="191"/>
      <c r="C12" s="192"/>
      <c r="D12" s="193"/>
      <c r="E12" s="194"/>
      <c r="F12" s="192"/>
      <c r="G12" s="193"/>
      <c r="H12" s="216"/>
      <c r="I12" s="216"/>
      <c r="J12" s="219"/>
      <c r="K12" s="191"/>
      <c r="L12" s="192"/>
      <c r="M12" s="193"/>
      <c r="N12" s="194"/>
      <c r="O12" s="192"/>
      <c r="P12" s="193"/>
      <c r="Q12" s="216"/>
      <c r="R12" s="216"/>
      <c r="S12" s="219"/>
      <c r="T12" s="197"/>
      <c r="U12" s="197"/>
      <c r="V12" s="196"/>
      <c r="W12" s="196"/>
      <c r="X12" s="196"/>
    </row>
    <row r="13" spans="1:24" ht="14.1" customHeight="1" x14ac:dyDescent="0.25">
      <c r="A13" s="231" t="s">
        <v>30</v>
      </c>
      <c r="B13" s="199"/>
      <c r="C13" s="200"/>
      <c r="D13" s="201"/>
      <c r="E13" s="202"/>
      <c r="F13" s="200"/>
      <c r="G13" s="201"/>
      <c r="H13" s="215"/>
      <c r="I13" s="215"/>
      <c r="J13" s="220"/>
      <c r="K13" s="199"/>
      <c r="L13" s="200"/>
      <c r="M13" s="201"/>
      <c r="N13" s="202"/>
      <c r="O13" s="200"/>
      <c r="P13" s="201"/>
      <c r="Q13" s="215"/>
      <c r="R13" s="215"/>
      <c r="S13" s="220"/>
      <c r="T13" s="197"/>
      <c r="U13" s="197"/>
      <c r="V13" s="196"/>
      <c r="W13" s="196"/>
      <c r="X13" s="196"/>
    </row>
    <row r="14" spans="1:24" ht="14.1" customHeight="1" x14ac:dyDescent="0.25">
      <c r="A14" s="231" t="s">
        <v>31</v>
      </c>
      <c r="B14" s="204"/>
      <c r="C14" s="205"/>
      <c r="D14" s="206"/>
      <c r="E14" s="207"/>
      <c r="F14" s="205"/>
      <c r="G14" s="206"/>
      <c r="H14" s="214"/>
      <c r="I14" s="214"/>
      <c r="J14" s="218"/>
      <c r="K14" s="204"/>
      <c r="L14" s="205"/>
      <c r="M14" s="206"/>
      <c r="N14" s="207"/>
      <c r="O14" s="205"/>
      <c r="P14" s="206"/>
      <c r="Q14" s="214"/>
      <c r="R14" s="214"/>
      <c r="S14" s="218"/>
      <c r="T14" s="197"/>
      <c r="U14" s="197"/>
      <c r="V14" s="196"/>
      <c r="W14" s="196"/>
      <c r="X14" s="196"/>
    </row>
    <row r="15" spans="1:24" ht="14.1" customHeight="1" x14ac:dyDescent="0.25">
      <c r="A15" s="231" t="s">
        <v>32</v>
      </c>
      <c r="B15" s="191"/>
      <c r="C15" s="192"/>
      <c r="D15" s="193"/>
      <c r="E15" s="194"/>
      <c r="F15" s="192"/>
      <c r="G15" s="193"/>
      <c r="H15" s="216"/>
      <c r="I15" s="216"/>
      <c r="J15" s="219"/>
      <c r="K15" s="191"/>
      <c r="L15" s="192"/>
      <c r="M15" s="193"/>
      <c r="N15" s="194"/>
      <c r="O15" s="192"/>
      <c r="P15" s="193"/>
      <c r="Q15" s="216"/>
      <c r="R15" s="216"/>
      <c r="S15" s="219"/>
      <c r="T15" s="197"/>
      <c r="U15" s="197"/>
      <c r="V15" s="196"/>
      <c r="W15" s="196"/>
      <c r="X15" s="196"/>
    </row>
    <row r="16" spans="1:24" ht="14.1" customHeight="1" x14ac:dyDescent="0.25">
      <c r="A16" s="231" t="s">
        <v>33</v>
      </c>
      <c r="B16" s="199"/>
      <c r="C16" s="200"/>
      <c r="D16" s="201"/>
      <c r="E16" s="202"/>
      <c r="F16" s="200"/>
      <c r="G16" s="201"/>
      <c r="H16" s="215"/>
      <c r="I16" s="215"/>
      <c r="J16" s="220"/>
      <c r="K16" s="199"/>
      <c r="L16" s="200"/>
      <c r="M16" s="201"/>
      <c r="N16" s="202"/>
      <c r="O16" s="200"/>
      <c r="P16" s="201"/>
      <c r="Q16" s="215"/>
      <c r="R16" s="215"/>
      <c r="S16" s="220"/>
      <c r="T16" s="197"/>
      <c r="U16" s="197"/>
      <c r="V16" s="196"/>
      <c r="W16" s="196"/>
      <c r="X16" s="196"/>
    </row>
    <row r="17" spans="1:24" ht="14.1" customHeight="1" x14ac:dyDescent="0.25">
      <c r="A17" s="190" t="s">
        <v>34</v>
      </c>
      <c r="B17" s="204"/>
      <c r="C17" s="205"/>
      <c r="D17" s="206"/>
      <c r="E17" s="207"/>
      <c r="F17" s="205"/>
      <c r="G17" s="206"/>
      <c r="H17" s="214"/>
      <c r="I17" s="214"/>
      <c r="J17" s="218"/>
      <c r="K17" s="204"/>
      <c r="L17" s="205"/>
      <c r="M17" s="206"/>
      <c r="N17" s="207"/>
      <c r="O17" s="205"/>
      <c r="P17" s="206"/>
      <c r="Q17" s="214"/>
      <c r="R17" s="214"/>
      <c r="S17" s="218"/>
      <c r="T17" s="197"/>
      <c r="U17" s="197"/>
      <c r="V17" s="196"/>
      <c r="W17" s="196"/>
      <c r="X17" s="196"/>
    </row>
    <row r="18" spans="1:24" ht="14.1" customHeight="1" x14ac:dyDescent="0.25">
      <c r="A18" s="190" t="s">
        <v>35</v>
      </c>
      <c r="B18" s="191"/>
      <c r="C18" s="192"/>
      <c r="D18" s="193"/>
      <c r="E18" s="194"/>
      <c r="F18" s="192"/>
      <c r="G18" s="193"/>
      <c r="H18" s="216"/>
      <c r="I18" s="216"/>
      <c r="J18" s="219"/>
      <c r="K18" s="191"/>
      <c r="L18" s="192"/>
      <c r="M18" s="193"/>
      <c r="N18" s="194"/>
      <c r="O18" s="192"/>
      <c r="P18" s="193"/>
      <c r="Q18" s="216"/>
      <c r="R18" s="216"/>
      <c r="S18" s="219"/>
      <c r="T18" s="197"/>
      <c r="U18" s="197"/>
      <c r="V18" s="196"/>
      <c r="W18" s="196"/>
      <c r="X18" s="196"/>
    </row>
    <row r="19" spans="1:24" ht="14.1" customHeight="1" x14ac:dyDescent="0.25">
      <c r="A19" s="198" t="s">
        <v>36</v>
      </c>
      <c r="B19" s="199"/>
      <c r="C19" s="200"/>
      <c r="D19" s="201"/>
      <c r="E19" s="202"/>
      <c r="F19" s="200"/>
      <c r="G19" s="201"/>
      <c r="H19" s="215"/>
      <c r="I19" s="215"/>
      <c r="J19" s="220"/>
      <c r="K19" s="199"/>
      <c r="L19" s="200"/>
      <c r="M19" s="201"/>
      <c r="N19" s="202"/>
      <c r="O19" s="200"/>
      <c r="P19" s="201"/>
      <c r="Q19" s="215"/>
      <c r="R19" s="215"/>
      <c r="S19" s="220"/>
      <c r="T19" s="230"/>
      <c r="U19" s="197"/>
      <c r="V19" s="196"/>
      <c r="W19" s="196"/>
      <c r="X19" s="196"/>
    </row>
    <row r="20" spans="1:24" ht="14.1" customHeight="1" x14ac:dyDescent="0.25">
      <c r="A20" s="190" t="s">
        <v>129</v>
      </c>
      <c r="B20" s="609">
        <f>SUM(B8:B10)</f>
        <v>9085.3773765437618</v>
      </c>
      <c r="C20" s="610">
        <f>SUM(C8:C10)</f>
        <v>7016.3717872358366</v>
      </c>
      <c r="D20" s="611">
        <f t="shared" ref="D20:J20" si="0">SUM(D8:D10)</f>
        <v>2069.0055893079248</v>
      </c>
      <c r="E20" s="612">
        <f t="shared" si="0"/>
        <v>1088.397676</v>
      </c>
      <c r="F20" s="610">
        <f t="shared" si="0"/>
        <v>69.668124000000006</v>
      </c>
      <c r="G20" s="611">
        <f t="shared" si="0"/>
        <v>1018.729552</v>
      </c>
      <c r="H20" s="613">
        <f t="shared" si="0"/>
        <v>33.521276999999998</v>
      </c>
      <c r="I20" s="613">
        <f t="shared" si="0"/>
        <v>10.250547562503257</v>
      </c>
      <c r="J20" s="614">
        <f t="shared" si="0"/>
        <v>3131.5069658704288</v>
      </c>
      <c r="K20" s="755">
        <f>SUM(K8:K10)</f>
        <v>96955.62167717499</v>
      </c>
      <c r="L20" s="756">
        <f t="shared" ref="L20:S20" si="1">SUM(L8:L10)</f>
        <v>74876.832495469789</v>
      </c>
      <c r="M20" s="757">
        <f t="shared" si="1"/>
        <v>22078.789181705197</v>
      </c>
      <c r="N20" s="758">
        <f t="shared" si="1"/>
        <v>11625.761677</v>
      </c>
      <c r="O20" s="756">
        <f t="shared" si="1"/>
        <v>744.65746248699998</v>
      </c>
      <c r="P20" s="757">
        <f t="shared" si="1"/>
        <v>10881.104214513</v>
      </c>
      <c r="Q20" s="759">
        <f t="shared" si="1"/>
        <v>360.42161273840003</v>
      </c>
      <c r="R20" s="759">
        <f t="shared" si="1"/>
        <v>132.8483373002</v>
      </c>
      <c r="S20" s="760">
        <f t="shared" si="1"/>
        <v>33453.163346256799</v>
      </c>
    </row>
    <row r="21" spans="1:24" ht="14.1" customHeight="1" x14ac:dyDescent="0.25">
      <c r="A21" s="190" t="s">
        <v>152</v>
      </c>
      <c r="B21" s="531">
        <f>SUM(B11:B13)</f>
        <v>0</v>
      </c>
      <c r="C21" s="532">
        <f>SUM(C11:C13)</f>
        <v>0</v>
      </c>
      <c r="D21" s="533">
        <f t="shared" ref="D21:J21" si="2">SUM(D11:D13)</f>
        <v>0</v>
      </c>
      <c r="E21" s="534">
        <f t="shared" si="2"/>
        <v>0</v>
      </c>
      <c r="F21" s="532">
        <f t="shared" si="2"/>
        <v>0</v>
      </c>
      <c r="G21" s="533">
        <f t="shared" si="2"/>
        <v>0</v>
      </c>
      <c r="H21" s="535">
        <f t="shared" si="2"/>
        <v>0</v>
      </c>
      <c r="I21" s="535">
        <f t="shared" si="2"/>
        <v>0</v>
      </c>
      <c r="J21" s="536">
        <f t="shared" si="2"/>
        <v>0</v>
      </c>
      <c r="K21" s="767">
        <f>SUM(K11:K13)</f>
        <v>0</v>
      </c>
      <c r="L21" s="768">
        <f t="shared" ref="L21:S21" si="3">SUM(L11:L13)</f>
        <v>0</v>
      </c>
      <c r="M21" s="769">
        <f t="shared" si="3"/>
        <v>0</v>
      </c>
      <c r="N21" s="770">
        <f t="shared" si="3"/>
        <v>0</v>
      </c>
      <c r="O21" s="768">
        <f t="shared" si="3"/>
        <v>0</v>
      </c>
      <c r="P21" s="769">
        <f t="shared" si="3"/>
        <v>0</v>
      </c>
      <c r="Q21" s="771">
        <f t="shared" si="3"/>
        <v>0</v>
      </c>
      <c r="R21" s="771">
        <f t="shared" si="3"/>
        <v>0</v>
      </c>
      <c r="S21" s="772">
        <f t="shared" si="3"/>
        <v>0</v>
      </c>
    </row>
    <row r="22" spans="1:24" ht="14.1" customHeight="1" x14ac:dyDescent="0.25">
      <c r="A22" s="190" t="s">
        <v>186</v>
      </c>
      <c r="B22" s="531">
        <f>SUM(B14:B16)</f>
        <v>0</v>
      </c>
      <c r="C22" s="532">
        <f>SUM(C14:C16)</f>
        <v>0</v>
      </c>
      <c r="D22" s="533">
        <f t="shared" ref="D22:J22" si="4">SUM(D14:D16)</f>
        <v>0</v>
      </c>
      <c r="E22" s="534">
        <f t="shared" si="4"/>
        <v>0</v>
      </c>
      <c r="F22" s="532">
        <f t="shared" si="4"/>
        <v>0</v>
      </c>
      <c r="G22" s="533">
        <f t="shared" si="4"/>
        <v>0</v>
      </c>
      <c r="H22" s="535">
        <f t="shared" si="4"/>
        <v>0</v>
      </c>
      <c r="I22" s="535">
        <f>SUM(I14:I16)</f>
        <v>0</v>
      </c>
      <c r="J22" s="536">
        <f t="shared" si="4"/>
        <v>0</v>
      </c>
      <c r="K22" s="767">
        <f>SUM(K14:K16)</f>
        <v>0</v>
      </c>
      <c r="L22" s="768">
        <f t="shared" ref="L22:S22" si="5">SUM(L14:L16)</f>
        <v>0</v>
      </c>
      <c r="M22" s="769">
        <f t="shared" si="5"/>
        <v>0</v>
      </c>
      <c r="N22" s="770">
        <f t="shared" si="5"/>
        <v>0</v>
      </c>
      <c r="O22" s="768">
        <f t="shared" si="5"/>
        <v>0</v>
      </c>
      <c r="P22" s="769">
        <f t="shared" si="5"/>
        <v>0</v>
      </c>
      <c r="Q22" s="771">
        <f t="shared" si="5"/>
        <v>0</v>
      </c>
      <c r="R22" s="771">
        <f t="shared" si="5"/>
        <v>0</v>
      </c>
      <c r="S22" s="772">
        <f t="shared" si="5"/>
        <v>0</v>
      </c>
    </row>
    <row r="23" spans="1:24" ht="14.1" customHeight="1" x14ac:dyDescent="0.25">
      <c r="A23" s="232" t="s">
        <v>153</v>
      </c>
      <c r="B23" s="537">
        <f>SUM(B17:B19)</f>
        <v>0</v>
      </c>
      <c r="C23" s="538">
        <f>SUM(C17:C19)</f>
        <v>0</v>
      </c>
      <c r="D23" s="539">
        <f t="shared" ref="D23:J23" si="6">SUM(D17:D19)</f>
        <v>0</v>
      </c>
      <c r="E23" s="540">
        <f t="shared" si="6"/>
        <v>0</v>
      </c>
      <c r="F23" s="538">
        <f t="shared" si="6"/>
        <v>0</v>
      </c>
      <c r="G23" s="539">
        <f t="shared" si="6"/>
        <v>0</v>
      </c>
      <c r="H23" s="541">
        <f t="shared" si="6"/>
        <v>0</v>
      </c>
      <c r="I23" s="541">
        <f t="shared" si="6"/>
        <v>0</v>
      </c>
      <c r="J23" s="542">
        <f t="shared" si="6"/>
        <v>0</v>
      </c>
      <c r="K23" s="773">
        <f>SUM(K17:K19)</f>
        <v>0</v>
      </c>
      <c r="L23" s="774">
        <f t="shared" ref="L23:R23" si="7">SUM(L17:L19)</f>
        <v>0</v>
      </c>
      <c r="M23" s="775">
        <f t="shared" si="7"/>
        <v>0</v>
      </c>
      <c r="N23" s="776">
        <f t="shared" si="7"/>
        <v>0</v>
      </c>
      <c r="O23" s="774">
        <f t="shared" si="7"/>
        <v>0</v>
      </c>
      <c r="P23" s="775">
        <f t="shared" si="7"/>
        <v>0</v>
      </c>
      <c r="Q23" s="777">
        <f t="shared" si="7"/>
        <v>0</v>
      </c>
      <c r="R23" s="777">
        <f t="shared" si="7"/>
        <v>0</v>
      </c>
      <c r="S23" s="778">
        <f>SUM(S17:S19)</f>
        <v>0</v>
      </c>
      <c r="T23" s="223"/>
    </row>
    <row r="24" spans="1:24" ht="14.1" customHeight="1" x14ac:dyDescent="0.25">
      <c r="A24" s="190" t="s">
        <v>154</v>
      </c>
      <c r="B24" s="450">
        <f>SUM(B8:B13)</f>
        <v>9085.3773765437618</v>
      </c>
      <c r="C24" s="452">
        <f>SUM(C8:C13)</f>
        <v>7016.3717872358366</v>
      </c>
      <c r="D24" s="453">
        <f t="shared" ref="D24:J24" si="8">SUM(D8:D13)</f>
        <v>2069.0055893079248</v>
      </c>
      <c r="E24" s="454">
        <f t="shared" si="8"/>
        <v>1088.397676</v>
      </c>
      <c r="F24" s="452">
        <f t="shared" si="8"/>
        <v>69.668124000000006</v>
      </c>
      <c r="G24" s="453">
        <f t="shared" si="8"/>
        <v>1018.729552</v>
      </c>
      <c r="H24" s="455">
        <f t="shared" si="8"/>
        <v>33.521276999999998</v>
      </c>
      <c r="I24" s="455">
        <f t="shared" si="8"/>
        <v>10.250547562503257</v>
      </c>
      <c r="J24" s="456">
        <f t="shared" si="8"/>
        <v>3131.5069658704288</v>
      </c>
      <c r="K24" s="450">
        <f>SUM(K8:K13)</f>
        <v>96955.62167717499</v>
      </c>
      <c r="L24" s="452">
        <f t="shared" ref="L24:S24" si="9">SUM(L8:L13)</f>
        <v>74876.832495469789</v>
      </c>
      <c r="M24" s="453">
        <f t="shared" si="9"/>
        <v>22078.789181705197</v>
      </c>
      <c r="N24" s="454">
        <f t="shared" si="9"/>
        <v>11625.761677</v>
      </c>
      <c r="O24" s="452">
        <f t="shared" si="9"/>
        <v>744.65746248699998</v>
      </c>
      <c r="P24" s="453">
        <f t="shared" si="9"/>
        <v>10881.104214513</v>
      </c>
      <c r="Q24" s="455">
        <f t="shared" si="9"/>
        <v>360.42161273840003</v>
      </c>
      <c r="R24" s="455">
        <f t="shared" si="9"/>
        <v>132.8483373002</v>
      </c>
      <c r="S24" s="456">
        <f t="shared" si="9"/>
        <v>33453.163346256799</v>
      </c>
    </row>
    <row r="25" spans="1:24" ht="14.1" customHeight="1" x14ac:dyDescent="0.25">
      <c r="A25" s="190" t="s">
        <v>155</v>
      </c>
      <c r="B25" s="451">
        <f>SUM(B14:B19)</f>
        <v>0</v>
      </c>
      <c r="C25" s="457">
        <f>SUM(C14:C19)</f>
        <v>0</v>
      </c>
      <c r="D25" s="458">
        <f t="shared" ref="D25:J25" si="10">SUM(D14:D19)</f>
        <v>0</v>
      </c>
      <c r="E25" s="459">
        <f t="shared" si="10"/>
        <v>0</v>
      </c>
      <c r="F25" s="457">
        <f t="shared" si="10"/>
        <v>0</v>
      </c>
      <c r="G25" s="458">
        <f t="shared" si="10"/>
        <v>0</v>
      </c>
      <c r="H25" s="460">
        <f t="shared" si="10"/>
        <v>0</v>
      </c>
      <c r="I25" s="460">
        <f t="shared" si="10"/>
        <v>0</v>
      </c>
      <c r="J25" s="461">
        <f t="shared" si="10"/>
        <v>0</v>
      </c>
      <c r="K25" s="451">
        <f>SUM(K14:K19)</f>
        <v>0</v>
      </c>
      <c r="L25" s="457">
        <f t="shared" ref="L25:S25" si="11">SUM(L14:L19)</f>
        <v>0</v>
      </c>
      <c r="M25" s="458">
        <f t="shared" si="11"/>
        <v>0</v>
      </c>
      <c r="N25" s="459">
        <f t="shared" si="11"/>
        <v>0</v>
      </c>
      <c r="O25" s="457">
        <f t="shared" si="11"/>
        <v>0</v>
      </c>
      <c r="P25" s="458">
        <f t="shared" si="11"/>
        <v>0</v>
      </c>
      <c r="Q25" s="460">
        <f t="shared" si="11"/>
        <v>0</v>
      </c>
      <c r="R25" s="460">
        <f t="shared" si="11"/>
        <v>0</v>
      </c>
      <c r="S25" s="461">
        <f t="shared" si="11"/>
        <v>0</v>
      </c>
    </row>
    <row r="26" spans="1:24" ht="14.1" customHeight="1" x14ac:dyDescent="0.25">
      <c r="A26" s="229" t="s">
        <v>142</v>
      </c>
      <c r="B26" s="543">
        <f>SUM(B8:B19)</f>
        <v>9085.3773765437618</v>
      </c>
      <c r="C26" s="544">
        <f>SUM(C8:C19)</f>
        <v>7016.3717872358366</v>
      </c>
      <c r="D26" s="545">
        <f t="shared" ref="D26:J26" si="12">SUM(D8:D19)</f>
        <v>2069.0055893079248</v>
      </c>
      <c r="E26" s="546">
        <f t="shared" si="12"/>
        <v>1088.397676</v>
      </c>
      <c r="F26" s="544">
        <f t="shared" si="12"/>
        <v>69.668124000000006</v>
      </c>
      <c r="G26" s="545">
        <f t="shared" si="12"/>
        <v>1018.729552</v>
      </c>
      <c r="H26" s="547">
        <f t="shared" si="12"/>
        <v>33.521276999999998</v>
      </c>
      <c r="I26" s="547">
        <f t="shared" si="12"/>
        <v>10.250547562503257</v>
      </c>
      <c r="J26" s="548">
        <f t="shared" si="12"/>
        <v>3131.5069658704288</v>
      </c>
      <c r="K26" s="761">
        <f>SUM(K8:K19)</f>
        <v>96955.62167717499</v>
      </c>
      <c r="L26" s="762">
        <f t="shared" ref="L26:S26" si="13">SUM(L8:L19)</f>
        <v>74876.832495469789</v>
      </c>
      <c r="M26" s="763">
        <f t="shared" si="13"/>
        <v>22078.789181705197</v>
      </c>
      <c r="N26" s="764">
        <f t="shared" si="13"/>
        <v>11625.761677</v>
      </c>
      <c r="O26" s="762">
        <f t="shared" si="13"/>
        <v>744.65746248699998</v>
      </c>
      <c r="P26" s="763">
        <f t="shared" si="13"/>
        <v>10881.104214513</v>
      </c>
      <c r="Q26" s="765">
        <f t="shared" si="13"/>
        <v>360.42161273840003</v>
      </c>
      <c r="R26" s="765">
        <f t="shared" si="13"/>
        <v>132.8483373002</v>
      </c>
      <c r="S26" s="766">
        <f t="shared" si="13"/>
        <v>33453.163346256799</v>
      </c>
      <c r="T26" s="224"/>
    </row>
    <row r="27" spans="1:24" ht="9.75" customHeight="1" x14ac:dyDescent="0.25">
      <c r="B27" s="208"/>
      <c r="H27" s="222"/>
      <c r="I27" s="222"/>
      <c r="J27" s="221"/>
      <c r="K27" s="208"/>
      <c r="Q27" s="222"/>
      <c r="R27" s="222"/>
      <c r="S27" s="221"/>
    </row>
    <row r="29" spans="1:24" ht="12" customHeight="1" x14ac:dyDescent="0.25">
      <c r="A29" s="209"/>
      <c r="B29" s="209"/>
      <c r="C29" s="209"/>
      <c r="H29" s="209"/>
      <c r="I29" s="209"/>
      <c r="J29" s="209"/>
      <c r="K29" s="209"/>
      <c r="O29" s="209"/>
      <c r="P29" s="209"/>
      <c r="Q29" s="209"/>
      <c r="R29" s="209"/>
    </row>
    <row r="30" spans="1:24" ht="12" customHeight="1" x14ac:dyDescent="0.25">
      <c r="E30" s="210"/>
      <c r="F30" s="210"/>
      <c r="G30" s="210"/>
      <c r="H30" s="210"/>
      <c r="L30" s="210"/>
      <c r="M30" s="210"/>
      <c r="N30" s="210"/>
    </row>
    <row r="31" spans="1:24" ht="12" customHeight="1" x14ac:dyDescent="0.25">
      <c r="E31" s="210"/>
      <c r="F31" s="210"/>
      <c r="G31" s="210"/>
      <c r="L31" s="210"/>
      <c r="M31" s="210"/>
      <c r="N31" s="210"/>
    </row>
    <row r="32" spans="1:24" ht="12" customHeight="1" x14ac:dyDescent="0.25">
      <c r="E32" s="210"/>
      <c r="F32" s="210"/>
      <c r="G32" s="210"/>
      <c r="L32" s="210"/>
      <c r="M32" s="210"/>
      <c r="N32" s="210"/>
    </row>
    <row r="33" spans="5:14" ht="12" customHeight="1" x14ac:dyDescent="0.25">
      <c r="E33" s="210"/>
      <c r="F33" s="210"/>
      <c r="G33" s="210"/>
      <c r="L33" s="210"/>
      <c r="M33" s="210"/>
      <c r="N33" s="210"/>
    </row>
    <row r="34" spans="5:14" ht="12" customHeight="1" x14ac:dyDescent="0.25">
      <c r="E34" s="210"/>
      <c r="F34" s="210"/>
      <c r="G34" s="210"/>
      <c r="L34" s="210"/>
      <c r="M34" s="210"/>
      <c r="N34" s="210"/>
    </row>
    <row r="35" spans="5:14" ht="12" customHeight="1" x14ac:dyDescent="0.25">
      <c r="E35" s="210"/>
      <c r="F35" s="210"/>
      <c r="G35" s="210"/>
      <c r="L35" s="210"/>
      <c r="M35" s="210"/>
      <c r="N35" s="210"/>
    </row>
    <row r="36" spans="5:14" ht="12" customHeight="1" x14ac:dyDescent="0.25">
      <c r="E36" s="210"/>
      <c r="F36" s="210"/>
      <c r="G36" s="210"/>
      <c r="L36" s="210"/>
      <c r="M36" s="210"/>
      <c r="N36" s="210"/>
    </row>
    <row r="37" spans="5:14" ht="12" customHeight="1" x14ac:dyDescent="0.25">
      <c r="E37" s="210"/>
      <c r="F37" s="210"/>
      <c r="G37" s="210"/>
      <c r="L37" s="210"/>
      <c r="M37" s="210"/>
      <c r="N37" s="210"/>
    </row>
    <row r="38" spans="5:14" ht="12" customHeight="1" x14ac:dyDescent="0.25">
      <c r="E38" s="210"/>
      <c r="F38" s="210"/>
      <c r="G38" s="210"/>
      <c r="L38" s="210"/>
      <c r="M38" s="210"/>
      <c r="N38" s="210"/>
    </row>
    <row r="39" spans="5:14" ht="12" customHeight="1" x14ac:dyDescent="0.25">
      <c r="E39" s="210"/>
      <c r="F39" s="210"/>
      <c r="G39" s="210"/>
      <c r="L39" s="210"/>
      <c r="M39" s="210"/>
      <c r="N39" s="210"/>
    </row>
    <row r="40" spans="5:14" ht="12" customHeight="1" x14ac:dyDescent="0.25">
      <c r="E40" s="210"/>
      <c r="F40" s="210"/>
      <c r="G40" s="210"/>
      <c r="L40" s="210"/>
      <c r="M40" s="210"/>
      <c r="N40" s="210"/>
    </row>
    <row r="41" spans="5:14" ht="12" customHeight="1" x14ac:dyDescent="0.25">
      <c r="E41" s="210"/>
      <c r="F41" s="210"/>
      <c r="G41" s="210"/>
      <c r="L41" s="210"/>
      <c r="M41" s="210"/>
      <c r="N41" s="210"/>
    </row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  <row r="46" spans="5:14" ht="12" customHeight="1" x14ac:dyDescent="0.25"/>
  </sheetData>
  <mergeCells count="15">
    <mergeCell ref="B4:S4"/>
    <mergeCell ref="A2:T2"/>
    <mergeCell ref="R1:T1"/>
    <mergeCell ref="N6:P6"/>
    <mergeCell ref="H6:H7"/>
    <mergeCell ref="I6:I7"/>
    <mergeCell ref="J6:J7"/>
    <mergeCell ref="B5:J5"/>
    <mergeCell ref="K5:S5"/>
    <mergeCell ref="Q6:Q7"/>
    <mergeCell ref="R6:R7"/>
    <mergeCell ref="S6:S7"/>
    <mergeCell ref="B6:D6"/>
    <mergeCell ref="E6:G6"/>
    <mergeCell ref="K6:M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view="pageBreakPreview" zoomScaleNormal="100" zoomScaleSheetLayoutView="100" workbookViewId="0">
      <selection activeCell="S11" sqref="S11"/>
    </sheetView>
  </sheetViews>
  <sheetFormatPr defaultRowHeight="12.75" x14ac:dyDescent="0.25"/>
  <cols>
    <col min="1" max="1" width="7.140625" style="187" customWidth="1"/>
    <col min="2" max="3" width="7.7109375" style="187" customWidth="1"/>
    <col min="4" max="4" width="6.7109375" style="187" customWidth="1"/>
    <col min="5" max="6" width="7.7109375" style="187" customWidth="1"/>
    <col min="7" max="7" width="6.7109375" style="187" customWidth="1"/>
    <col min="8" max="13" width="7.7109375" style="187" customWidth="1"/>
    <col min="14" max="18" width="6.28515625" style="187" customWidth="1"/>
    <col min="19" max="20" width="5.7109375" style="187" customWidth="1"/>
    <col min="21" max="21" width="1.7109375" style="187" customWidth="1"/>
    <col min="22" max="260" width="9.140625" style="187"/>
    <col min="261" max="273" width="10.7109375" style="187" customWidth="1"/>
    <col min="274" max="516" width="9.140625" style="187"/>
    <col min="517" max="529" width="10.7109375" style="187" customWidth="1"/>
    <col min="530" max="772" width="9.140625" style="187"/>
    <col min="773" max="785" width="10.7109375" style="187" customWidth="1"/>
    <col min="786" max="1028" width="9.140625" style="187"/>
    <col min="1029" max="1041" width="10.7109375" style="187" customWidth="1"/>
    <col min="1042" max="1284" width="9.140625" style="187"/>
    <col min="1285" max="1297" width="10.7109375" style="187" customWidth="1"/>
    <col min="1298" max="1540" width="9.140625" style="187"/>
    <col min="1541" max="1553" width="10.7109375" style="187" customWidth="1"/>
    <col min="1554" max="1796" width="9.140625" style="187"/>
    <col min="1797" max="1809" width="10.7109375" style="187" customWidth="1"/>
    <col min="1810" max="2052" width="9.140625" style="187"/>
    <col min="2053" max="2065" width="10.7109375" style="187" customWidth="1"/>
    <col min="2066" max="2308" width="9.140625" style="187"/>
    <col min="2309" max="2321" width="10.7109375" style="187" customWidth="1"/>
    <col min="2322" max="2564" width="9.140625" style="187"/>
    <col min="2565" max="2577" width="10.7109375" style="187" customWidth="1"/>
    <col min="2578" max="2820" width="9.140625" style="187"/>
    <col min="2821" max="2833" width="10.7109375" style="187" customWidth="1"/>
    <col min="2834" max="3076" width="9.140625" style="187"/>
    <col min="3077" max="3089" width="10.7109375" style="187" customWidth="1"/>
    <col min="3090" max="3332" width="9.140625" style="187"/>
    <col min="3333" max="3345" width="10.7109375" style="187" customWidth="1"/>
    <col min="3346" max="3588" width="9.140625" style="187"/>
    <col min="3589" max="3601" width="10.7109375" style="187" customWidth="1"/>
    <col min="3602" max="3844" width="9.140625" style="187"/>
    <col min="3845" max="3857" width="10.7109375" style="187" customWidth="1"/>
    <col min="3858" max="4100" width="9.140625" style="187"/>
    <col min="4101" max="4113" width="10.7109375" style="187" customWidth="1"/>
    <col min="4114" max="4356" width="9.140625" style="187"/>
    <col min="4357" max="4369" width="10.7109375" style="187" customWidth="1"/>
    <col min="4370" max="4612" width="9.140625" style="187"/>
    <col min="4613" max="4625" width="10.7109375" style="187" customWidth="1"/>
    <col min="4626" max="4868" width="9.140625" style="187"/>
    <col min="4869" max="4881" width="10.7109375" style="187" customWidth="1"/>
    <col min="4882" max="5124" width="9.140625" style="187"/>
    <col min="5125" max="5137" width="10.7109375" style="187" customWidth="1"/>
    <col min="5138" max="5380" width="9.140625" style="187"/>
    <col min="5381" max="5393" width="10.7109375" style="187" customWidth="1"/>
    <col min="5394" max="5636" width="9.140625" style="187"/>
    <col min="5637" max="5649" width="10.7109375" style="187" customWidth="1"/>
    <col min="5650" max="5892" width="9.140625" style="187"/>
    <col min="5893" max="5905" width="10.7109375" style="187" customWidth="1"/>
    <col min="5906" max="6148" width="9.140625" style="187"/>
    <col min="6149" max="6161" width="10.7109375" style="187" customWidth="1"/>
    <col min="6162" max="6404" width="9.140625" style="187"/>
    <col min="6405" max="6417" width="10.7109375" style="187" customWidth="1"/>
    <col min="6418" max="6660" width="9.140625" style="187"/>
    <col min="6661" max="6673" width="10.7109375" style="187" customWidth="1"/>
    <col min="6674" max="6916" width="9.140625" style="187"/>
    <col min="6917" max="6929" width="10.7109375" style="187" customWidth="1"/>
    <col min="6930" max="7172" width="9.140625" style="187"/>
    <col min="7173" max="7185" width="10.7109375" style="187" customWidth="1"/>
    <col min="7186" max="7428" width="9.140625" style="187"/>
    <col min="7429" max="7441" width="10.7109375" style="187" customWidth="1"/>
    <col min="7442" max="7684" width="9.140625" style="187"/>
    <col min="7685" max="7697" width="10.7109375" style="187" customWidth="1"/>
    <col min="7698" max="7940" width="9.140625" style="187"/>
    <col min="7941" max="7953" width="10.7109375" style="187" customWidth="1"/>
    <col min="7954" max="8196" width="9.140625" style="187"/>
    <col min="8197" max="8209" width="10.7109375" style="187" customWidth="1"/>
    <col min="8210" max="8452" width="9.140625" style="187"/>
    <col min="8453" max="8465" width="10.7109375" style="187" customWidth="1"/>
    <col min="8466" max="8708" width="9.140625" style="187"/>
    <col min="8709" max="8721" width="10.7109375" style="187" customWidth="1"/>
    <col min="8722" max="8964" width="9.140625" style="187"/>
    <col min="8965" max="8977" width="10.7109375" style="187" customWidth="1"/>
    <col min="8978" max="9220" width="9.140625" style="187"/>
    <col min="9221" max="9233" width="10.7109375" style="187" customWidth="1"/>
    <col min="9234" max="9476" width="9.140625" style="187"/>
    <col min="9477" max="9489" width="10.7109375" style="187" customWidth="1"/>
    <col min="9490" max="9732" width="9.140625" style="187"/>
    <col min="9733" max="9745" width="10.7109375" style="187" customWidth="1"/>
    <col min="9746" max="9988" width="9.140625" style="187"/>
    <col min="9989" max="10001" width="10.7109375" style="187" customWidth="1"/>
    <col min="10002" max="10244" width="9.140625" style="187"/>
    <col min="10245" max="10257" width="10.7109375" style="187" customWidth="1"/>
    <col min="10258" max="10500" width="9.140625" style="187"/>
    <col min="10501" max="10513" width="10.7109375" style="187" customWidth="1"/>
    <col min="10514" max="10756" width="9.140625" style="187"/>
    <col min="10757" max="10769" width="10.7109375" style="187" customWidth="1"/>
    <col min="10770" max="11012" width="9.140625" style="187"/>
    <col min="11013" max="11025" width="10.7109375" style="187" customWidth="1"/>
    <col min="11026" max="11268" width="9.140625" style="187"/>
    <col min="11269" max="11281" width="10.7109375" style="187" customWidth="1"/>
    <col min="11282" max="11524" width="9.140625" style="187"/>
    <col min="11525" max="11537" width="10.7109375" style="187" customWidth="1"/>
    <col min="11538" max="11780" width="9.140625" style="187"/>
    <col min="11781" max="11793" width="10.7109375" style="187" customWidth="1"/>
    <col min="11794" max="12036" width="9.140625" style="187"/>
    <col min="12037" max="12049" width="10.7109375" style="187" customWidth="1"/>
    <col min="12050" max="12292" width="9.140625" style="187"/>
    <col min="12293" max="12305" width="10.7109375" style="187" customWidth="1"/>
    <col min="12306" max="12548" width="9.140625" style="187"/>
    <col min="12549" max="12561" width="10.7109375" style="187" customWidth="1"/>
    <col min="12562" max="12804" width="9.140625" style="187"/>
    <col min="12805" max="12817" width="10.7109375" style="187" customWidth="1"/>
    <col min="12818" max="13060" width="9.140625" style="187"/>
    <col min="13061" max="13073" width="10.7109375" style="187" customWidth="1"/>
    <col min="13074" max="13316" width="9.140625" style="187"/>
    <col min="13317" max="13329" width="10.7109375" style="187" customWidth="1"/>
    <col min="13330" max="13572" width="9.140625" style="187"/>
    <col min="13573" max="13585" width="10.7109375" style="187" customWidth="1"/>
    <col min="13586" max="13828" width="9.140625" style="187"/>
    <col min="13829" max="13841" width="10.7109375" style="187" customWidth="1"/>
    <col min="13842" max="14084" width="9.140625" style="187"/>
    <col min="14085" max="14097" width="10.7109375" style="187" customWidth="1"/>
    <col min="14098" max="14340" width="9.140625" style="187"/>
    <col min="14341" max="14353" width="10.7109375" style="187" customWidth="1"/>
    <col min="14354" max="14596" width="9.140625" style="187"/>
    <col min="14597" max="14609" width="10.7109375" style="187" customWidth="1"/>
    <col min="14610" max="14852" width="9.140625" style="187"/>
    <col min="14853" max="14865" width="10.7109375" style="187" customWidth="1"/>
    <col min="14866" max="15108" width="9.140625" style="187"/>
    <col min="15109" max="15121" width="10.7109375" style="187" customWidth="1"/>
    <col min="15122" max="15364" width="9.140625" style="187"/>
    <col min="15365" max="15377" width="10.7109375" style="187" customWidth="1"/>
    <col min="15378" max="15620" width="9.140625" style="187"/>
    <col min="15621" max="15633" width="10.7109375" style="187" customWidth="1"/>
    <col min="15634" max="15876" width="9.140625" style="187"/>
    <col min="15877" max="15889" width="10.7109375" style="187" customWidth="1"/>
    <col min="15890" max="16132" width="9.140625" style="187"/>
    <col min="16133" max="16145" width="10.7109375" style="187" customWidth="1"/>
    <col min="16146" max="16384" width="9.140625" style="187"/>
  </cols>
  <sheetData>
    <row r="1" spans="1:23" x14ac:dyDescent="0.25">
      <c r="R1" s="291"/>
      <c r="S1" s="939" t="s">
        <v>223</v>
      </c>
      <c r="T1" s="939"/>
      <c r="U1" s="939"/>
    </row>
    <row r="2" spans="1:23" ht="20.100000000000001" customHeight="1" x14ac:dyDescent="0.25">
      <c r="A2" s="938" t="s">
        <v>184</v>
      </c>
      <c r="B2" s="938"/>
      <c r="C2" s="938"/>
      <c r="D2" s="938"/>
      <c r="E2" s="938"/>
      <c r="F2" s="938"/>
      <c r="G2" s="938"/>
      <c r="H2" s="938"/>
      <c r="I2" s="938"/>
      <c r="J2" s="938"/>
      <c r="K2" s="938"/>
      <c r="L2" s="938"/>
      <c r="M2" s="938"/>
      <c r="N2" s="938"/>
      <c r="O2" s="938"/>
      <c r="P2" s="938"/>
      <c r="Q2" s="938"/>
      <c r="R2" s="938"/>
      <c r="S2" s="938"/>
      <c r="T2" s="842"/>
      <c r="U2" s="842"/>
    </row>
    <row r="3" spans="1:23" ht="20.100000000000001" customHeight="1" x14ac:dyDescent="0.25">
      <c r="A3" s="893">
        <f>T!G17</f>
        <v>2019</v>
      </c>
      <c r="B3" s="212"/>
      <c r="C3" s="212"/>
      <c r="D3" s="212"/>
      <c r="E3" s="212"/>
      <c r="F3" s="212"/>
      <c r="G3" s="212"/>
      <c r="H3" s="212"/>
      <c r="I3" s="212"/>
      <c r="J3" s="212"/>
      <c r="K3" s="211"/>
      <c r="L3" s="212"/>
      <c r="M3" s="212"/>
      <c r="N3" s="212"/>
      <c r="O3" s="212"/>
      <c r="P3" s="212"/>
      <c r="Q3" s="212"/>
      <c r="R3" s="212"/>
    </row>
    <row r="4" spans="1:23" ht="17.25" customHeight="1" x14ac:dyDescent="0.25">
      <c r="A4" s="283"/>
      <c r="B4" s="936"/>
      <c r="C4" s="936"/>
      <c r="D4" s="936"/>
      <c r="E4" s="936"/>
      <c r="F4" s="936"/>
      <c r="G4" s="936"/>
      <c r="H4" s="936"/>
      <c r="I4" s="936"/>
      <c r="J4" s="936"/>
      <c r="K4" s="936"/>
      <c r="L4" s="936"/>
      <c r="M4" s="936"/>
      <c r="N4" s="936"/>
      <c r="O4" s="936"/>
      <c r="P4" s="936"/>
      <c r="Q4" s="936"/>
      <c r="R4" s="936"/>
      <c r="S4" s="936"/>
      <c r="T4" s="936"/>
    </row>
    <row r="5" spans="1:23" ht="50.1" customHeight="1" x14ac:dyDescent="0.25">
      <c r="A5" s="283"/>
      <c r="B5" s="944" t="s">
        <v>337</v>
      </c>
      <c r="C5" s="945"/>
      <c r="D5" s="945"/>
      <c r="E5" s="945"/>
      <c r="F5" s="945"/>
      <c r="G5" s="945"/>
      <c r="H5" s="946"/>
      <c r="I5" s="947" t="s">
        <v>12</v>
      </c>
      <c r="J5" s="948"/>
      <c r="K5" s="948"/>
      <c r="L5" s="948"/>
      <c r="M5" s="948"/>
      <c r="N5" s="959" t="s">
        <v>11</v>
      </c>
      <c r="O5" s="960"/>
      <c r="P5" s="960"/>
      <c r="Q5" s="960"/>
      <c r="R5" s="961"/>
      <c r="S5" s="818" t="s">
        <v>337</v>
      </c>
      <c r="T5" s="817" t="s">
        <v>12</v>
      </c>
    </row>
    <row r="6" spans="1:23" ht="52.5" customHeight="1" x14ac:dyDescent="0.25">
      <c r="A6" s="188"/>
      <c r="B6" s="950" t="s">
        <v>179</v>
      </c>
      <c r="C6" s="940"/>
      <c r="D6" s="940"/>
      <c r="E6" s="952" t="s">
        <v>180</v>
      </c>
      <c r="F6" s="953"/>
      <c r="G6" s="954"/>
      <c r="H6" s="492" t="s">
        <v>181</v>
      </c>
      <c r="I6" s="962" t="s">
        <v>182</v>
      </c>
      <c r="J6" s="954"/>
      <c r="K6" s="952" t="s">
        <v>180</v>
      </c>
      <c r="L6" s="953"/>
      <c r="M6" s="491" t="s">
        <v>181</v>
      </c>
      <c r="N6" s="962" t="s">
        <v>183</v>
      </c>
      <c r="O6" s="953"/>
      <c r="P6" s="953"/>
      <c r="Q6" s="953"/>
      <c r="R6" s="963"/>
      <c r="S6" s="955" t="s">
        <v>191</v>
      </c>
      <c r="T6" s="956"/>
    </row>
    <row r="7" spans="1:23" ht="28.5" customHeight="1" x14ac:dyDescent="0.25">
      <c r="A7" s="189" t="s">
        <v>140</v>
      </c>
      <c r="B7" s="333">
        <f>T!G17</f>
        <v>2019</v>
      </c>
      <c r="C7" s="343">
        <f>B7-1</f>
        <v>2018</v>
      </c>
      <c r="D7" s="318" t="s">
        <v>176</v>
      </c>
      <c r="E7" s="335">
        <f>B7</f>
        <v>2019</v>
      </c>
      <c r="F7" s="343">
        <f>C7</f>
        <v>2018</v>
      </c>
      <c r="G7" s="318" t="s">
        <v>176</v>
      </c>
      <c r="H7" s="335">
        <f>B7</f>
        <v>2019</v>
      </c>
      <c r="I7" s="333">
        <f>B7</f>
        <v>2019</v>
      </c>
      <c r="J7" s="348">
        <f>C7</f>
        <v>2018</v>
      </c>
      <c r="K7" s="335">
        <f>B7</f>
        <v>2019</v>
      </c>
      <c r="L7" s="348">
        <f>C7</f>
        <v>2018</v>
      </c>
      <c r="M7" s="563">
        <f>B7</f>
        <v>2019</v>
      </c>
      <c r="N7" s="371" t="s">
        <v>38</v>
      </c>
      <c r="O7" s="366" t="s">
        <v>189</v>
      </c>
      <c r="P7" s="366" t="s">
        <v>190</v>
      </c>
      <c r="Q7" s="366" t="s">
        <v>177</v>
      </c>
      <c r="R7" s="367" t="s">
        <v>178</v>
      </c>
      <c r="S7" s="957"/>
      <c r="T7" s="958"/>
      <c r="U7" s="256"/>
    </row>
    <row r="8" spans="1:23" ht="14.1" customHeight="1" x14ac:dyDescent="0.25">
      <c r="A8" s="190" t="s">
        <v>25</v>
      </c>
      <c r="B8" s="204">
        <v>1283.8185314330176</v>
      </c>
      <c r="C8" s="344">
        <v>1083.5039350849463</v>
      </c>
      <c r="D8" s="391">
        <v>0.1848766671367619</v>
      </c>
      <c r="E8" s="207">
        <v>1298.2522071608116</v>
      </c>
      <c r="F8" s="347">
        <v>1221.8417495214117</v>
      </c>
      <c r="G8" s="391">
        <v>6.2537114703544464E-2</v>
      </c>
      <c r="H8" s="205">
        <v>1300</v>
      </c>
      <c r="I8" s="340">
        <v>13725.126786441002</v>
      </c>
      <c r="J8" s="349">
        <v>11552.479222235004</v>
      </c>
      <c r="K8" s="207">
        <v>13879.435222180142</v>
      </c>
      <c r="L8" s="352">
        <v>13027.457461978429</v>
      </c>
      <c r="M8" s="217">
        <v>13850</v>
      </c>
      <c r="N8" s="204">
        <v>-1.5193548387096771</v>
      </c>
      <c r="O8" s="217">
        <v>3.9</v>
      </c>
      <c r="P8" s="217">
        <v>-7.6</v>
      </c>
      <c r="Q8" s="217">
        <v>-1.9612903225806451</v>
      </c>
      <c r="R8" s="338">
        <v>0.44193548387096793</v>
      </c>
      <c r="S8" s="197">
        <v>90.398856300209843</v>
      </c>
      <c r="T8" s="369">
        <v>966.4415350000005</v>
      </c>
      <c r="U8" s="196"/>
      <c r="V8" s="196"/>
      <c r="W8" s="407"/>
    </row>
    <row r="9" spans="1:23" ht="14.1" customHeight="1" x14ac:dyDescent="0.25">
      <c r="A9" s="190" t="s">
        <v>26</v>
      </c>
      <c r="B9" s="191">
        <v>1003.4430157770646</v>
      </c>
      <c r="C9" s="345">
        <v>1157.3340110231031</v>
      </c>
      <c r="D9" s="390">
        <v>-0.13297025213144498</v>
      </c>
      <c r="E9" s="194">
        <v>1086.2279853685377</v>
      </c>
      <c r="F9" s="345">
        <v>1066.6684784531276</v>
      </c>
      <c r="G9" s="390">
        <v>1.8337006586877976E-2</v>
      </c>
      <c r="H9" s="192">
        <v>1030</v>
      </c>
      <c r="I9" s="341">
        <v>10719.004859393001</v>
      </c>
      <c r="J9" s="350">
        <v>12345.273306545996</v>
      </c>
      <c r="K9" s="194">
        <v>11603.332596378166</v>
      </c>
      <c r="L9" s="353">
        <v>11378.144743487157</v>
      </c>
      <c r="M9" s="564">
        <v>10970</v>
      </c>
      <c r="N9" s="341">
        <v>1.8321428571428571</v>
      </c>
      <c r="O9" s="192">
        <v>8.1</v>
      </c>
      <c r="P9" s="192">
        <v>-4.2</v>
      </c>
      <c r="Q9" s="192">
        <v>-0.66206896551724137</v>
      </c>
      <c r="R9" s="339">
        <v>2.4942118226600982</v>
      </c>
      <c r="S9" s="197">
        <v>67.203790144792748</v>
      </c>
      <c r="T9" s="369">
        <v>717.88605599999994</v>
      </c>
      <c r="U9" s="196"/>
      <c r="V9" s="196"/>
      <c r="W9" s="407"/>
    </row>
    <row r="10" spans="1:23" ht="14.1" customHeight="1" x14ac:dyDescent="0.25">
      <c r="A10" s="231" t="s">
        <v>27</v>
      </c>
      <c r="B10" s="199">
        <v>844.24526354596594</v>
      </c>
      <c r="C10" s="346">
        <v>1097.0918213276941</v>
      </c>
      <c r="D10" s="392">
        <v>-0.23046982291394238</v>
      </c>
      <c r="E10" s="202">
        <v>939.02206103341575</v>
      </c>
      <c r="F10" s="346">
        <v>1010.3130161138514</v>
      </c>
      <c r="G10" s="392">
        <v>-7.0563235297764315E-2</v>
      </c>
      <c r="H10" s="200">
        <v>920</v>
      </c>
      <c r="I10" s="342">
        <v>9009.0320858309988</v>
      </c>
      <c r="J10" s="351">
        <v>11698.814024791818</v>
      </c>
      <c r="K10" s="202">
        <v>10020.405494039944</v>
      </c>
      <c r="L10" s="354">
        <v>10773.450182172171</v>
      </c>
      <c r="M10" s="565">
        <v>9800</v>
      </c>
      <c r="N10" s="342">
        <v>5.8225806451612891</v>
      </c>
      <c r="O10" s="200">
        <v>10</v>
      </c>
      <c r="P10" s="200">
        <v>1.8</v>
      </c>
      <c r="Q10" s="200">
        <v>3.3032258064516129</v>
      </c>
      <c r="R10" s="339">
        <v>2.5193548387096762</v>
      </c>
      <c r="S10" s="230">
        <v>40.40543185304103</v>
      </c>
      <c r="T10" s="370">
        <v>431.17073000000016</v>
      </c>
      <c r="U10" s="196"/>
      <c r="V10" s="196"/>
      <c r="W10" s="407"/>
    </row>
    <row r="11" spans="1:23" ht="14.1" customHeight="1" x14ac:dyDescent="0.25">
      <c r="A11" s="231" t="s">
        <v>28</v>
      </c>
      <c r="B11" s="204"/>
      <c r="C11" s="347"/>
      <c r="D11" s="391"/>
      <c r="E11" s="207"/>
      <c r="F11" s="347"/>
      <c r="G11" s="391"/>
      <c r="H11" s="205">
        <v>640</v>
      </c>
      <c r="I11" s="340"/>
      <c r="J11" s="349"/>
      <c r="K11" s="207"/>
      <c r="L11" s="352"/>
      <c r="M11" s="217">
        <v>6810</v>
      </c>
      <c r="N11" s="204"/>
      <c r="O11" s="217"/>
      <c r="P11" s="217"/>
      <c r="Q11" s="217">
        <v>7.5500000000000007</v>
      </c>
      <c r="R11" s="338"/>
      <c r="S11" s="197"/>
      <c r="T11" s="369"/>
      <c r="U11" s="196"/>
      <c r="V11" s="196"/>
      <c r="W11" s="407"/>
    </row>
    <row r="12" spans="1:23" ht="14.1" customHeight="1" x14ac:dyDescent="0.25">
      <c r="A12" s="231" t="s">
        <v>29</v>
      </c>
      <c r="B12" s="191"/>
      <c r="C12" s="345"/>
      <c r="D12" s="390"/>
      <c r="E12" s="194"/>
      <c r="F12" s="345"/>
      <c r="G12" s="390"/>
      <c r="H12" s="192">
        <v>430</v>
      </c>
      <c r="I12" s="341"/>
      <c r="J12" s="350"/>
      <c r="K12" s="194"/>
      <c r="L12" s="353"/>
      <c r="M12" s="564">
        <v>4580</v>
      </c>
      <c r="N12" s="341"/>
      <c r="O12" s="192"/>
      <c r="P12" s="192"/>
      <c r="Q12" s="192">
        <v>12.95483870967742</v>
      </c>
      <c r="R12" s="339"/>
      <c r="S12" s="197"/>
      <c r="T12" s="369"/>
      <c r="U12" s="196"/>
      <c r="V12" s="196"/>
      <c r="W12" s="407"/>
    </row>
    <row r="13" spans="1:23" ht="14.1" customHeight="1" x14ac:dyDescent="0.25">
      <c r="A13" s="231" t="s">
        <v>30</v>
      </c>
      <c r="B13" s="199"/>
      <c r="C13" s="346"/>
      <c r="D13" s="392"/>
      <c r="E13" s="202"/>
      <c r="F13" s="346"/>
      <c r="G13" s="392"/>
      <c r="H13" s="200">
        <v>350</v>
      </c>
      <c r="I13" s="342"/>
      <c r="J13" s="351"/>
      <c r="K13" s="202"/>
      <c r="L13" s="354"/>
      <c r="M13" s="565">
        <v>3730</v>
      </c>
      <c r="N13" s="342"/>
      <c r="O13" s="200"/>
      <c r="P13" s="200"/>
      <c r="Q13" s="200">
        <v>15.81</v>
      </c>
      <c r="R13" s="339"/>
      <c r="S13" s="230"/>
      <c r="T13" s="370"/>
      <c r="U13" s="196"/>
      <c r="V13" s="196"/>
      <c r="W13" s="407"/>
    </row>
    <row r="14" spans="1:23" ht="14.1" customHeight="1" x14ac:dyDescent="0.25">
      <c r="A14" s="231" t="s">
        <v>31</v>
      </c>
      <c r="B14" s="204"/>
      <c r="C14" s="347"/>
      <c r="D14" s="391"/>
      <c r="E14" s="207"/>
      <c r="F14" s="347"/>
      <c r="G14" s="391"/>
      <c r="H14" s="205">
        <v>330</v>
      </c>
      <c r="I14" s="340"/>
      <c r="J14" s="349"/>
      <c r="K14" s="207"/>
      <c r="L14" s="352"/>
      <c r="M14" s="217">
        <v>3510</v>
      </c>
      <c r="N14" s="204"/>
      <c r="O14" s="217"/>
      <c r="P14" s="217"/>
      <c r="Q14" s="217">
        <v>17.525806451612908</v>
      </c>
      <c r="R14" s="338"/>
      <c r="S14" s="197"/>
      <c r="T14" s="369"/>
      <c r="U14" s="196"/>
      <c r="V14" s="196"/>
      <c r="W14" s="407"/>
    </row>
    <row r="15" spans="1:23" ht="14.1" customHeight="1" x14ac:dyDescent="0.25">
      <c r="A15" s="231" t="s">
        <v>32</v>
      </c>
      <c r="B15" s="191"/>
      <c r="C15" s="345"/>
      <c r="D15" s="390"/>
      <c r="E15" s="194"/>
      <c r="F15" s="345"/>
      <c r="G15" s="390"/>
      <c r="H15" s="192">
        <v>340</v>
      </c>
      <c r="I15" s="341"/>
      <c r="J15" s="350"/>
      <c r="K15" s="194"/>
      <c r="L15" s="353"/>
      <c r="M15" s="564">
        <v>3620</v>
      </c>
      <c r="N15" s="341"/>
      <c r="O15" s="192"/>
      <c r="P15" s="192"/>
      <c r="Q15" s="192">
        <v>17.219354838709684</v>
      </c>
      <c r="R15" s="339"/>
      <c r="S15" s="197"/>
      <c r="T15" s="369"/>
      <c r="U15" s="196"/>
      <c r="V15" s="196"/>
      <c r="W15" s="407"/>
    </row>
    <row r="16" spans="1:23" ht="14.1" customHeight="1" x14ac:dyDescent="0.25">
      <c r="A16" s="231" t="s">
        <v>33</v>
      </c>
      <c r="B16" s="199"/>
      <c r="C16" s="346"/>
      <c r="D16" s="392"/>
      <c r="E16" s="202"/>
      <c r="F16" s="346"/>
      <c r="G16" s="392"/>
      <c r="H16" s="200">
        <v>440</v>
      </c>
      <c r="I16" s="342"/>
      <c r="J16" s="351"/>
      <c r="K16" s="202"/>
      <c r="L16" s="354"/>
      <c r="M16" s="565">
        <v>4690</v>
      </c>
      <c r="N16" s="342"/>
      <c r="O16" s="200"/>
      <c r="P16" s="200"/>
      <c r="Q16" s="200">
        <v>13.010000000000002</v>
      </c>
      <c r="R16" s="339"/>
      <c r="S16" s="230"/>
      <c r="T16" s="370"/>
      <c r="U16" s="196"/>
      <c r="V16" s="196"/>
      <c r="W16" s="407"/>
    </row>
    <row r="17" spans="1:23" ht="14.1" customHeight="1" x14ac:dyDescent="0.25">
      <c r="A17" s="190" t="s">
        <v>34</v>
      </c>
      <c r="B17" s="204"/>
      <c r="C17" s="347"/>
      <c r="D17" s="391"/>
      <c r="E17" s="207"/>
      <c r="F17" s="347"/>
      <c r="G17" s="391"/>
      <c r="H17" s="205">
        <v>730</v>
      </c>
      <c r="I17" s="340"/>
      <c r="J17" s="349"/>
      <c r="K17" s="207"/>
      <c r="L17" s="352"/>
      <c r="M17" s="217">
        <v>7770</v>
      </c>
      <c r="N17" s="204"/>
      <c r="O17" s="217"/>
      <c r="P17" s="217"/>
      <c r="Q17" s="217">
        <v>7.9935483870967738</v>
      </c>
      <c r="R17" s="338"/>
      <c r="S17" s="197"/>
      <c r="T17" s="369"/>
      <c r="U17" s="196"/>
      <c r="V17" s="196"/>
      <c r="W17" s="407"/>
    </row>
    <row r="18" spans="1:23" ht="14.1" customHeight="1" x14ac:dyDescent="0.25">
      <c r="A18" s="190" t="s">
        <v>35</v>
      </c>
      <c r="B18" s="191"/>
      <c r="C18" s="345"/>
      <c r="D18" s="390"/>
      <c r="E18" s="194"/>
      <c r="F18" s="345"/>
      <c r="G18" s="390"/>
      <c r="H18" s="192">
        <v>990</v>
      </c>
      <c r="I18" s="341"/>
      <c r="J18" s="350"/>
      <c r="K18" s="194"/>
      <c r="L18" s="353"/>
      <c r="M18" s="564">
        <v>10540</v>
      </c>
      <c r="N18" s="341"/>
      <c r="O18" s="192"/>
      <c r="P18" s="192"/>
      <c r="Q18" s="192">
        <v>2.6366666666666658</v>
      </c>
      <c r="R18" s="339"/>
      <c r="S18" s="197"/>
      <c r="T18" s="369"/>
      <c r="U18" s="196"/>
      <c r="V18" s="196"/>
      <c r="W18" s="407"/>
    </row>
    <row r="19" spans="1:23" ht="14.1" customHeight="1" x14ac:dyDescent="0.25">
      <c r="A19" s="198" t="s">
        <v>36</v>
      </c>
      <c r="B19" s="199"/>
      <c r="C19" s="346"/>
      <c r="D19" s="392"/>
      <c r="E19" s="202"/>
      <c r="F19" s="346"/>
      <c r="G19" s="392"/>
      <c r="H19" s="200">
        <v>1150</v>
      </c>
      <c r="I19" s="342"/>
      <c r="J19" s="351"/>
      <c r="K19" s="202"/>
      <c r="L19" s="354"/>
      <c r="M19" s="565">
        <v>12250</v>
      </c>
      <c r="N19" s="342"/>
      <c r="O19" s="200"/>
      <c r="P19" s="200"/>
      <c r="Q19" s="200">
        <v>-0.43548387096774194</v>
      </c>
      <c r="R19" s="339"/>
      <c r="S19" s="230"/>
      <c r="T19" s="370"/>
      <c r="U19" s="368"/>
      <c r="V19" s="196"/>
      <c r="W19" s="407"/>
    </row>
    <row r="20" spans="1:23" ht="14.1" customHeight="1" x14ac:dyDescent="0.25">
      <c r="A20" s="190" t="s">
        <v>129</v>
      </c>
      <c r="B20" s="598">
        <f>SUM(B8:B10)</f>
        <v>3131.5068107560483</v>
      </c>
      <c r="C20" s="814">
        <f>SUM(C8:C10)</f>
        <v>3337.9297674357435</v>
      </c>
      <c r="D20" s="599">
        <f t="shared" ref="D20:D26" si="0">(B20-C20)/C20</f>
        <v>-6.1841611735969221E-2</v>
      </c>
      <c r="E20" s="600">
        <f t="shared" ref="E20:K20" si="1">SUM(E8:E10)</f>
        <v>3323.5022535627654</v>
      </c>
      <c r="F20" s="814">
        <f t="shared" si="1"/>
        <v>3298.8232440883908</v>
      </c>
      <c r="G20" s="599">
        <f t="shared" ref="G20:G26" si="2">(E20-F20)/F20</f>
        <v>7.4811554449303458E-3</v>
      </c>
      <c r="H20" s="601">
        <f>SUM(H8:H10)</f>
        <v>3250</v>
      </c>
      <c r="I20" s="779">
        <f t="shared" si="1"/>
        <v>33453.163731665001</v>
      </c>
      <c r="J20" s="815">
        <f t="shared" si="1"/>
        <v>35596.566553572819</v>
      </c>
      <c r="K20" s="780">
        <f t="shared" si="1"/>
        <v>35503.17331259825</v>
      </c>
      <c r="L20" s="815">
        <f>SUM(L8:L10)</f>
        <v>35179.052387637756</v>
      </c>
      <c r="M20" s="781">
        <f>SUM(M8:M10)</f>
        <v>34620</v>
      </c>
      <c r="N20" s="603">
        <f>AVERAGE(N8:N10)</f>
        <v>2.0451228878648231</v>
      </c>
      <c r="O20" s="604">
        <f>MAX(O8:O10)</f>
        <v>10</v>
      </c>
      <c r="P20" s="604">
        <f>MIN(P8:P10)</f>
        <v>-7.6</v>
      </c>
      <c r="Q20" s="604">
        <f>AVERAGE(Q8:Q10)</f>
        <v>0.22662217278457542</v>
      </c>
      <c r="R20" s="605">
        <f>N20-Q20</f>
        <v>1.8185007150802477</v>
      </c>
      <c r="S20" s="606">
        <f>SUM(S8:S11)</f>
        <v>198.00807829804361</v>
      </c>
      <c r="T20" s="607">
        <f t="shared" ref="T20" si="3">SUM(T8:T10)</f>
        <v>2115.4983210000005</v>
      </c>
      <c r="W20" s="407"/>
    </row>
    <row r="21" spans="1:23" ht="14.1" customHeight="1" x14ac:dyDescent="0.25">
      <c r="A21" s="190" t="s">
        <v>152</v>
      </c>
      <c r="B21" s="549">
        <f>SUM(B11:B13)</f>
        <v>0</v>
      </c>
      <c r="C21" s="550">
        <f>SUM(C11:C13)</f>
        <v>0</v>
      </c>
      <c r="D21" s="551" t="e">
        <f t="shared" si="0"/>
        <v>#DIV/0!</v>
      </c>
      <c r="E21" s="552">
        <f t="shared" ref="E21:K21" si="4">SUM(E11:E13)</f>
        <v>0</v>
      </c>
      <c r="F21" s="550">
        <f t="shared" si="4"/>
        <v>0</v>
      </c>
      <c r="G21" s="551" t="e">
        <f t="shared" si="2"/>
        <v>#DIV/0!</v>
      </c>
      <c r="H21" s="601">
        <f t="shared" si="4"/>
        <v>1420</v>
      </c>
      <c r="I21" s="784">
        <f t="shared" si="4"/>
        <v>0</v>
      </c>
      <c r="J21" s="785">
        <f t="shared" si="4"/>
        <v>0</v>
      </c>
      <c r="K21" s="786">
        <f t="shared" si="4"/>
        <v>0</v>
      </c>
      <c r="L21" s="785">
        <f>SUM(L11:L13)</f>
        <v>0</v>
      </c>
      <c r="M21" s="781">
        <f>SUM(M11:M13)</f>
        <v>15120</v>
      </c>
      <c r="N21" s="572" t="e">
        <f>AVERAGE(N11:N13)</f>
        <v>#DIV/0!</v>
      </c>
      <c r="O21" s="573">
        <f>MAX(O11:O13)</f>
        <v>0</v>
      </c>
      <c r="P21" s="573">
        <f>MIN(P11:P13)</f>
        <v>0</v>
      </c>
      <c r="Q21" s="604">
        <f>AVERAGE(Q11:Q13)</f>
        <v>12.104946236559142</v>
      </c>
      <c r="R21" s="574" t="e">
        <f t="shared" ref="R21:R26" si="5">N21-Q21</f>
        <v>#DIV/0!</v>
      </c>
      <c r="S21" s="566">
        <f>SUM(S11:S13)</f>
        <v>0</v>
      </c>
      <c r="T21" s="567">
        <f t="shared" ref="T21" si="6">SUM(T11:T13)</f>
        <v>0</v>
      </c>
      <c r="W21" s="407"/>
    </row>
    <row r="22" spans="1:23" ht="14.1" customHeight="1" x14ac:dyDescent="0.25">
      <c r="A22" s="190" t="s">
        <v>186</v>
      </c>
      <c r="B22" s="549">
        <f>SUM(B14:B16)</f>
        <v>0</v>
      </c>
      <c r="C22" s="550">
        <f>SUM(C14:C16)</f>
        <v>0</v>
      </c>
      <c r="D22" s="551" t="e">
        <f t="shared" si="0"/>
        <v>#DIV/0!</v>
      </c>
      <c r="E22" s="552">
        <f t="shared" ref="E22:K22" si="7">SUM(E14:E16)</f>
        <v>0</v>
      </c>
      <c r="F22" s="550">
        <f t="shared" si="7"/>
        <v>0</v>
      </c>
      <c r="G22" s="551" t="e">
        <f t="shared" si="2"/>
        <v>#DIV/0!</v>
      </c>
      <c r="H22" s="601">
        <f t="shared" si="7"/>
        <v>1110</v>
      </c>
      <c r="I22" s="784">
        <f t="shared" si="7"/>
        <v>0</v>
      </c>
      <c r="J22" s="785">
        <f t="shared" si="7"/>
        <v>0</v>
      </c>
      <c r="K22" s="786">
        <f t="shared" si="7"/>
        <v>0</v>
      </c>
      <c r="L22" s="785">
        <f>SUM(L14:L16)</f>
        <v>0</v>
      </c>
      <c r="M22" s="781">
        <f>SUM(M14:M16)</f>
        <v>11820</v>
      </c>
      <c r="N22" s="572" t="e">
        <f>AVERAGE(N14:N16)</f>
        <v>#DIV/0!</v>
      </c>
      <c r="O22" s="573">
        <f>MAX(O14:O16)</f>
        <v>0</v>
      </c>
      <c r="P22" s="573">
        <f>MIN(P14:P16)</f>
        <v>0</v>
      </c>
      <c r="Q22" s="604">
        <f>AVERAGE(Q14:Q16)</f>
        <v>15.918387096774197</v>
      </c>
      <c r="R22" s="574" t="e">
        <f>N22-Q22</f>
        <v>#DIV/0!</v>
      </c>
      <c r="S22" s="566">
        <f t="shared" ref="S22:T22" si="8">SUM(S14:S16)</f>
        <v>0</v>
      </c>
      <c r="T22" s="567">
        <f t="shared" si="8"/>
        <v>0</v>
      </c>
      <c r="W22" s="407"/>
    </row>
    <row r="23" spans="1:23" ht="14.1" customHeight="1" x14ac:dyDescent="0.25">
      <c r="A23" s="232" t="s">
        <v>153</v>
      </c>
      <c r="B23" s="553">
        <f>SUM(B17:B19)</f>
        <v>0</v>
      </c>
      <c r="C23" s="554">
        <f>SUM(C17:C19)</f>
        <v>0</v>
      </c>
      <c r="D23" s="555" t="e">
        <f t="shared" si="0"/>
        <v>#DIV/0!</v>
      </c>
      <c r="E23" s="556">
        <f t="shared" ref="E23:K23" si="9">SUM(E17:E19)</f>
        <v>0</v>
      </c>
      <c r="F23" s="554">
        <f t="shared" si="9"/>
        <v>0</v>
      </c>
      <c r="G23" s="555" t="e">
        <f t="shared" si="2"/>
        <v>#DIV/0!</v>
      </c>
      <c r="H23" s="602">
        <f t="shared" si="9"/>
        <v>2870</v>
      </c>
      <c r="I23" s="787">
        <f t="shared" si="9"/>
        <v>0</v>
      </c>
      <c r="J23" s="788">
        <f t="shared" si="9"/>
        <v>0</v>
      </c>
      <c r="K23" s="789">
        <f t="shared" si="9"/>
        <v>0</v>
      </c>
      <c r="L23" s="788">
        <f>SUM(L17:L19)</f>
        <v>0</v>
      </c>
      <c r="M23" s="782">
        <f>SUM(M17:M19)</f>
        <v>30560</v>
      </c>
      <c r="N23" s="575" t="e">
        <f>AVERAGE(N17:N19)</f>
        <v>#DIV/0!</v>
      </c>
      <c r="O23" s="576">
        <f>MAX(O17:O19)</f>
        <v>0</v>
      </c>
      <c r="P23" s="576">
        <f>MIN(P17:P19)</f>
        <v>0</v>
      </c>
      <c r="Q23" s="894">
        <f>AVERAGE(Q17:Q19)</f>
        <v>3.3982437275985657</v>
      </c>
      <c r="R23" s="574" t="e">
        <f t="shared" si="5"/>
        <v>#DIV/0!</v>
      </c>
      <c r="S23" s="568">
        <f t="shared" ref="S23:T23" si="10">SUM(S17:S19)</f>
        <v>0</v>
      </c>
      <c r="T23" s="569">
        <f t="shared" si="10"/>
        <v>0</v>
      </c>
      <c r="U23" s="256"/>
      <c r="W23" s="407"/>
    </row>
    <row r="24" spans="1:23" ht="14.1" customHeight="1" x14ac:dyDescent="0.25">
      <c r="A24" s="190" t="s">
        <v>154</v>
      </c>
      <c r="B24" s="462">
        <f>SUM(B8:B13)</f>
        <v>3131.5068107560483</v>
      </c>
      <c r="C24" s="463">
        <f>SUM(C8:C13)</f>
        <v>3337.9297674357435</v>
      </c>
      <c r="D24" s="464">
        <f t="shared" si="0"/>
        <v>-6.1841611735969221E-2</v>
      </c>
      <c r="E24" s="465">
        <f t="shared" ref="E24:K24" si="11">SUM(E8:E13)</f>
        <v>3323.5022535627654</v>
      </c>
      <c r="F24" s="466">
        <f t="shared" si="11"/>
        <v>3298.8232440883908</v>
      </c>
      <c r="G24" s="464">
        <f t="shared" si="2"/>
        <v>7.4811554449303458E-3</v>
      </c>
      <c r="H24" s="561">
        <f t="shared" si="11"/>
        <v>4670</v>
      </c>
      <c r="I24" s="462">
        <f t="shared" si="11"/>
        <v>33453.163731665001</v>
      </c>
      <c r="J24" s="468">
        <f t="shared" si="11"/>
        <v>35596.566553572819</v>
      </c>
      <c r="K24" s="469">
        <f t="shared" si="11"/>
        <v>35503.17331259825</v>
      </c>
      <c r="L24" s="468">
        <f>SUM(L8:L13)</f>
        <v>35179.052387637756</v>
      </c>
      <c r="M24" s="389">
        <f>SUM(M8:M13)</f>
        <v>49740</v>
      </c>
      <c r="N24" s="462">
        <f>AVERAGE(N8:N13)</f>
        <v>2.0451228878648231</v>
      </c>
      <c r="O24" s="463">
        <f>MAX(O8:O13)</f>
        <v>10</v>
      </c>
      <c r="P24" s="463">
        <f>MIN(P8:P13)</f>
        <v>-7.6</v>
      </c>
      <c r="Q24" s="389">
        <f>AVERAGE(Q8:Q13)</f>
        <v>6.1657842046718585</v>
      </c>
      <c r="R24" s="472">
        <f t="shared" si="5"/>
        <v>-4.1206613168070358</v>
      </c>
      <c r="S24" s="462">
        <f t="shared" ref="S24:T24" si="12">SUM(S8:S13)</f>
        <v>198.00807829804361</v>
      </c>
      <c r="T24" s="472">
        <f t="shared" si="12"/>
        <v>2115.4983210000005</v>
      </c>
      <c r="W24" s="407"/>
    </row>
    <row r="25" spans="1:23" ht="14.1" customHeight="1" x14ac:dyDescent="0.25">
      <c r="A25" s="190" t="s">
        <v>155</v>
      </c>
      <c r="B25" s="467">
        <f>SUM(B14:B19)</f>
        <v>0</v>
      </c>
      <c r="C25" s="466">
        <f>SUM(C14:C19)</f>
        <v>0</v>
      </c>
      <c r="D25" s="464" t="e">
        <f t="shared" si="0"/>
        <v>#DIV/0!</v>
      </c>
      <c r="E25" s="465">
        <f t="shared" ref="E25:K25" si="13">SUM(E14:E19)</f>
        <v>0</v>
      </c>
      <c r="F25" s="466">
        <f t="shared" si="13"/>
        <v>0</v>
      </c>
      <c r="G25" s="464" t="e">
        <f t="shared" si="2"/>
        <v>#DIV/0!</v>
      </c>
      <c r="H25" s="562">
        <f t="shared" si="13"/>
        <v>3980</v>
      </c>
      <c r="I25" s="467">
        <f t="shared" si="13"/>
        <v>0</v>
      </c>
      <c r="J25" s="470">
        <f t="shared" si="13"/>
        <v>0</v>
      </c>
      <c r="K25" s="465">
        <f t="shared" si="13"/>
        <v>0</v>
      </c>
      <c r="L25" s="470">
        <f>SUM(L14:L19)</f>
        <v>0</v>
      </c>
      <c r="M25" s="388">
        <f>SUM(M14:M19)</f>
        <v>42380</v>
      </c>
      <c r="N25" s="467" t="e">
        <f>AVERAGE(N14:N19)</f>
        <v>#DIV/0!</v>
      </c>
      <c r="O25" s="466">
        <f>MAX(O14:O19)</f>
        <v>0</v>
      </c>
      <c r="P25" s="466">
        <f>MIN(P14:P19)</f>
        <v>0</v>
      </c>
      <c r="Q25" s="388">
        <f>AVERAGE(Q14:Q19)</f>
        <v>9.658315412186381</v>
      </c>
      <c r="R25" s="471" t="e">
        <f t="shared" si="5"/>
        <v>#DIV/0!</v>
      </c>
      <c r="S25" s="467">
        <f t="shared" ref="S25:T25" si="14">SUM(S14:S19)</f>
        <v>0</v>
      </c>
      <c r="T25" s="471">
        <f t="shared" si="14"/>
        <v>0</v>
      </c>
      <c r="W25" s="407"/>
    </row>
    <row r="26" spans="1:23" ht="14.1" customHeight="1" x14ac:dyDescent="0.25">
      <c r="A26" s="229" t="s">
        <v>142</v>
      </c>
      <c r="B26" s="557">
        <f>SUM(B8:B19)</f>
        <v>3131.5068107560483</v>
      </c>
      <c r="C26" s="558">
        <f>SUM(C8:C19)</f>
        <v>3337.9297674357435</v>
      </c>
      <c r="D26" s="559">
        <f t="shared" si="0"/>
        <v>-6.1841611735969221E-2</v>
      </c>
      <c r="E26" s="560">
        <f t="shared" ref="E26:K26" si="15">SUM(E8:E19)</f>
        <v>3323.5022535627654</v>
      </c>
      <c r="F26" s="558">
        <f t="shared" si="15"/>
        <v>3298.8232440883908</v>
      </c>
      <c r="G26" s="559">
        <f t="shared" si="2"/>
        <v>7.4811554449303458E-3</v>
      </c>
      <c r="H26" s="608">
        <f t="shared" si="15"/>
        <v>8650</v>
      </c>
      <c r="I26" s="790">
        <f t="shared" si="15"/>
        <v>33453.163731665001</v>
      </c>
      <c r="J26" s="791">
        <f t="shared" si="15"/>
        <v>35596.566553572819</v>
      </c>
      <c r="K26" s="792">
        <f t="shared" si="15"/>
        <v>35503.17331259825</v>
      </c>
      <c r="L26" s="791">
        <f>SUM(L8:L19)</f>
        <v>35179.052387637756</v>
      </c>
      <c r="M26" s="783">
        <f>SUM(M8:M19)</f>
        <v>92120</v>
      </c>
      <c r="N26" s="577">
        <f>AVERAGE(N8:N19)</f>
        <v>2.0451228878648231</v>
      </c>
      <c r="O26" s="578">
        <f>MAX(O8:O19)</f>
        <v>10</v>
      </c>
      <c r="P26" s="578">
        <f>MIN(P8:P19)</f>
        <v>-7.6</v>
      </c>
      <c r="Q26" s="895">
        <f>AVERAGE(Q8:Q19)</f>
        <v>7.9120498084291215</v>
      </c>
      <c r="R26" s="579">
        <f t="shared" si="5"/>
        <v>-5.866926920564298</v>
      </c>
      <c r="S26" s="570">
        <f t="shared" ref="S26:T26" si="16">SUM(S8:S19)</f>
        <v>198.00807829804361</v>
      </c>
      <c r="T26" s="571">
        <f t="shared" si="16"/>
        <v>2115.4983210000005</v>
      </c>
      <c r="U26" s="337"/>
      <c r="W26" s="407"/>
    </row>
    <row r="27" spans="1:23" ht="9.75" customHeight="1" x14ac:dyDescent="0.25">
      <c r="B27" s="208"/>
      <c r="H27" s="222"/>
      <c r="I27" s="222"/>
      <c r="J27" s="222"/>
      <c r="M27" s="222"/>
      <c r="N27" s="222"/>
      <c r="O27" s="222"/>
      <c r="P27" s="222"/>
      <c r="Q27" s="222"/>
      <c r="R27" s="222"/>
      <c r="T27" s="221"/>
    </row>
    <row r="28" spans="1:23" ht="12.95" customHeight="1" x14ac:dyDescent="0.25">
      <c r="A28" s="951" t="s">
        <v>342</v>
      </c>
      <c r="B28" s="951"/>
      <c r="C28" s="951"/>
      <c r="D28" s="951"/>
      <c r="E28" s="951"/>
      <c r="F28" s="951"/>
      <c r="G28" s="951"/>
      <c r="H28" s="951"/>
      <c r="I28" s="951"/>
      <c r="J28" s="951"/>
      <c r="K28" s="951"/>
      <c r="L28" s="951"/>
      <c r="M28" s="951"/>
      <c r="N28" s="951"/>
      <c r="O28" s="951"/>
      <c r="P28" s="951"/>
      <c r="Q28" s="951"/>
      <c r="R28" s="951"/>
      <c r="S28" s="951"/>
      <c r="T28" s="951"/>
    </row>
    <row r="29" spans="1:23" ht="12" customHeight="1" x14ac:dyDescent="0.25"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</row>
    <row r="30" spans="1:23" ht="12" customHeight="1" x14ac:dyDescent="0.25">
      <c r="E30" s="210"/>
      <c r="F30" s="210"/>
      <c r="G30" s="210"/>
      <c r="H30" s="210"/>
      <c r="I30" s="210"/>
      <c r="N30" s="210"/>
      <c r="O30" s="210"/>
      <c r="P30" s="210"/>
    </row>
    <row r="31" spans="1:23" ht="12" customHeight="1" x14ac:dyDescent="0.25">
      <c r="N31" s="210"/>
      <c r="O31" s="210"/>
      <c r="P31" s="210"/>
    </row>
    <row r="32" spans="1:23" ht="12" customHeight="1" x14ac:dyDescent="0.25">
      <c r="E32" s="210"/>
      <c r="F32" s="210"/>
      <c r="G32" s="210"/>
      <c r="H32" s="210"/>
      <c r="N32" s="210"/>
      <c r="O32" s="210"/>
      <c r="P32" s="210"/>
    </row>
    <row r="33" spans="5:16" ht="12" customHeight="1" x14ac:dyDescent="0.25">
      <c r="E33" s="210"/>
      <c r="F33" s="210"/>
      <c r="G33" s="210"/>
      <c r="H33" s="210"/>
      <c r="N33" s="210"/>
      <c r="O33" s="210"/>
      <c r="P33" s="210"/>
    </row>
    <row r="34" spans="5:16" ht="12" customHeight="1" x14ac:dyDescent="0.25">
      <c r="E34" s="210"/>
      <c r="F34" s="210"/>
      <c r="G34" s="210"/>
      <c r="H34" s="210"/>
      <c r="N34" s="210"/>
      <c r="O34" s="210"/>
      <c r="P34" s="210"/>
    </row>
    <row r="35" spans="5:16" ht="12" customHeight="1" x14ac:dyDescent="0.25">
      <c r="E35" s="210"/>
      <c r="F35" s="210"/>
      <c r="G35" s="210"/>
      <c r="H35" s="210"/>
      <c r="N35" s="210"/>
      <c r="O35" s="210"/>
      <c r="P35" s="210"/>
    </row>
    <row r="36" spans="5:16" ht="12" customHeight="1" x14ac:dyDescent="0.25">
      <c r="E36" s="210"/>
      <c r="F36" s="210"/>
      <c r="G36" s="210"/>
      <c r="H36" s="210"/>
      <c r="N36" s="210"/>
      <c r="O36" s="210"/>
      <c r="P36" s="210"/>
    </row>
    <row r="37" spans="5:16" ht="12" customHeight="1" x14ac:dyDescent="0.25">
      <c r="E37" s="210"/>
      <c r="F37" s="210"/>
      <c r="G37" s="210"/>
      <c r="H37" s="210"/>
      <c r="N37" s="210"/>
      <c r="O37" s="210"/>
      <c r="P37" s="210"/>
    </row>
    <row r="38" spans="5:16" ht="12" customHeight="1" x14ac:dyDescent="0.25">
      <c r="E38" s="210"/>
      <c r="F38" s="210"/>
      <c r="G38" s="210"/>
      <c r="H38" s="210"/>
      <c r="N38" s="210"/>
      <c r="O38" s="210"/>
      <c r="P38" s="210"/>
    </row>
    <row r="39" spans="5:16" ht="12" customHeight="1" x14ac:dyDescent="0.25">
      <c r="E39" s="210"/>
      <c r="F39" s="210"/>
      <c r="G39" s="210"/>
      <c r="H39" s="210"/>
      <c r="N39" s="210"/>
      <c r="O39" s="210"/>
      <c r="P39" s="210"/>
    </row>
    <row r="40" spans="5:16" ht="12" customHeight="1" x14ac:dyDescent="0.25">
      <c r="E40" s="210"/>
      <c r="F40" s="210"/>
      <c r="G40" s="210"/>
      <c r="H40" s="210"/>
      <c r="N40" s="210"/>
      <c r="O40" s="210"/>
      <c r="P40" s="210"/>
    </row>
    <row r="41" spans="5:16" ht="12" customHeight="1" x14ac:dyDescent="0.25">
      <c r="E41" s="210"/>
      <c r="F41" s="210"/>
      <c r="G41" s="210"/>
      <c r="H41" s="210"/>
      <c r="N41" s="210"/>
      <c r="O41" s="210"/>
      <c r="P41" s="210"/>
    </row>
    <row r="42" spans="5:16" ht="12" customHeight="1" x14ac:dyDescent="0.25"/>
    <row r="43" spans="5:16" ht="12" customHeight="1" x14ac:dyDescent="0.25"/>
    <row r="44" spans="5:16" ht="12" customHeight="1" x14ac:dyDescent="0.25"/>
    <row r="45" spans="5:16" ht="12" customHeight="1" x14ac:dyDescent="0.25"/>
    <row r="46" spans="5:16" ht="12" customHeight="1" x14ac:dyDescent="0.25"/>
  </sheetData>
  <mergeCells count="13">
    <mergeCell ref="A28:T28"/>
    <mergeCell ref="S1:U1"/>
    <mergeCell ref="A2:S2"/>
    <mergeCell ref="B6:D6"/>
    <mergeCell ref="E6:G6"/>
    <mergeCell ref="B4:T4"/>
    <mergeCell ref="S6:T7"/>
    <mergeCell ref="I5:M5"/>
    <mergeCell ref="N5:R5"/>
    <mergeCell ref="N6:R6"/>
    <mergeCell ref="B5:H5"/>
    <mergeCell ref="I6:J6"/>
    <mergeCell ref="K6:L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view="pageBreakPreview" zoomScaleNormal="100" zoomScaleSheetLayoutView="100" workbookViewId="0">
      <selection activeCell="B11" sqref="B11"/>
    </sheetView>
  </sheetViews>
  <sheetFormatPr defaultRowHeight="12.75" x14ac:dyDescent="0.25"/>
  <cols>
    <col min="1" max="1" width="7" style="187" customWidth="1"/>
    <col min="2" max="3" width="5.7109375" style="187" customWidth="1"/>
    <col min="4" max="5" width="6.7109375" style="187" customWidth="1"/>
    <col min="6" max="6" width="4.85546875" style="187" customWidth="1"/>
    <col min="7" max="11" width="6.7109375" style="187" customWidth="1"/>
    <col min="12" max="12" width="4.85546875" style="187" customWidth="1"/>
    <col min="13" max="13" width="8.7109375" style="187" customWidth="1"/>
    <col min="14" max="14" width="6.7109375" style="187" customWidth="1"/>
    <col min="15" max="18" width="7.28515625" style="187" customWidth="1"/>
    <col min="19" max="19" width="5.7109375" style="187" customWidth="1"/>
    <col min="20" max="20" width="8.7109375" style="187" customWidth="1"/>
    <col min="21" max="21" width="8" style="187" customWidth="1"/>
    <col min="22" max="22" width="1.7109375" style="187" customWidth="1"/>
    <col min="23" max="23" width="9.28515625" style="187" bestFit="1" customWidth="1"/>
    <col min="24" max="24" width="11.42578125" style="187" bestFit="1" customWidth="1"/>
    <col min="25" max="263" width="9.140625" style="187"/>
    <col min="264" max="276" width="10.7109375" style="187" customWidth="1"/>
    <col min="277" max="519" width="9.140625" style="187"/>
    <col min="520" max="532" width="10.7109375" style="187" customWidth="1"/>
    <col min="533" max="775" width="9.140625" style="187"/>
    <col min="776" max="788" width="10.7109375" style="187" customWidth="1"/>
    <col min="789" max="1031" width="9.140625" style="187"/>
    <col min="1032" max="1044" width="10.7109375" style="187" customWidth="1"/>
    <col min="1045" max="1287" width="9.140625" style="187"/>
    <col min="1288" max="1300" width="10.7109375" style="187" customWidth="1"/>
    <col min="1301" max="1543" width="9.140625" style="187"/>
    <col min="1544" max="1556" width="10.7109375" style="187" customWidth="1"/>
    <col min="1557" max="1799" width="9.140625" style="187"/>
    <col min="1800" max="1812" width="10.7109375" style="187" customWidth="1"/>
    <col min="1813" max="2055" width="9.140625" style="187"/>
    <col min="2056" max="2068" width="10.7109375" style="187" customWidth="1"/>
    <col min="2069" max="2311" width="9.140625" style="187"/>
    <col min="2312" max="2324" width="10.7109375" style="187" customWidth="1"/>
    <col min="2325" max="2567" width="9.140625" style="187"/>
    <col min="2568" max="2580" width="10.7109375" style="187" customWidth="1"/>
    <col min="2581" max="2823" width="9.140625" style="187"/>
    <col min="2824" max="2836" width="10.7109375" style="187" customWidth="1"/>
    <col min="2837" max="3079" width="9.140625" style="187"/>
    <col min="3080" max="3092" width="10.7109375" style="187" customWidth="1"/>
    <col min="3093" max="3335" width="9.140625" style="187"/>
    <col min="3336" max="3348" width="10.7109375" style="187" customWidth="1"/>
    <col min="3349" max="3591" width="9.140625" style="187"/>
    <col min="3592" max="3604" width="10.7109375" style="187" customWidth="1"/>
    <col min="3605" max="3847" width="9.140625" style="187"/>
    <col min="3848" max="3860" width="10.7109375" style="187" customWidth="1"/>
    <col min="3861" max="4103" width="9.140625" style="187"/>
    <col min="4104" max="4116" width="10.7109375" style="187" customWidth="1"/>
    <col min="4117" max="4359" width="9.140625" style="187"/>
    <col min="4360" max="4372" width="10.7109375" style="187" customWidth="1"/>
    <col min="4373" max="4615" width="9.140625" style="187"/>
    <col min="4616" max="4628" width="10.7109375" style="187" customWidth="1"/>
    <col min="4629" max="4871" width="9.140625" style="187"/>
    <col min="4872" max="4884" width="10.7109375" style="187" customWidth="1"/>
    <col min="4885" max="5127" width="9.140625" style="187"/>
    <col min="5128" max="5140" width="10.7109375" style="187" customWidth="1"/>
    <col min="5141" max="5383" width="9.140625" style="187"/>
    <col min="5384" max="5396" width="10.7109375" style="187" customWidth="1"/>
    <col min="5397" max="5639" width="9.140625" style="187"/>
    <col min="5640" max="5652" width="10.7109375" style="187" customWidth="1"/>
    <col min="5653" max="5895" width="9.140625" style="187"/>
    <col min="5896" max="5908" width="10.7109375" style="187" customWidth="1"/>
    <col min="5909" max="6151" width="9.140625" style="187"/>
    <col min="6152" max="6164" width="10.7109375" style="187" customWidth="1"/>
    <col min="6165" max="6407" width="9.140625" style="187"/>
    <col min="6408" max="6420" width="10.7109375" style="187" customWidth="1"/>
    <col min="6421" max="6663" width="9.140625" style="187"/>
    <col min="6664" max="6676" width="10.7109375" style="187" customWidth="1"/>
    <col min="6677" max="6919" width="9.140625" style="187"/>
    <col min="6920" max="6932" width="10.7109375" style="187" customWidth="1"/>
    <col min="6933" max="7175" width="9.140625" style="187"/>
    <col min="7176" max="7188" width="10.7109375" style="187" customWidth="1"/>
    <col min="7189" max="7431" width="9.140625" style="187"/>
    <col min="7432" max="7444" width="10.7109375" style="187" customWidth="1"/>
    <col min="7445" max="7687" width="9.140625" style="187"/>
    <col min="7688" max="7700" width="10.7109375" style="187" customWidth="1"/>
    <col min="7701" max="7943" width="9.140625" style="187"/>
    <col min="7944" max="7956" width="10.7109375" style="187" customWidth="1"/>
    <col min="7957" max="8199" width="9.140625" style="187"/>
    <col min="8200" max="8212" width="10.7109375" style="187" customWidth="1"/>
    <col min="8213" max="8455" width="9.140625" style="187"/>
    <col min="8456" max="8468" width="10.7109375" style="187" customWidth="1"/>
    <col min="8469" max="8711" width="9.140625" style="187"/>
    <col min="8712" max="8724" width="10.7109375" style="187" customWidth="1"/>
    <col min="8725" max="8967" width="9.140625" style="187"/>
    <col min="8968" max="8980" width="10.7109375" style="187" customWidth="1"/>
    <col min="8981" max="9223" width="9.140625" style="187"/>
    <col min="9224" max="9236" width="10.7109375" style="187" customWidth="1"/>
    <col min="9237" max="9479" width="9.140625" style="187"/>
    <col min="9480" max="9492" width="10.7109375" style="187" customWidth="1"/>
    <col min="9493" max="9735" width="9.140625" style="187"/>
    <col min="9736" max="9748" width="10.7109375" style="187" customWidth="1"/>
    <col min="9749" max="9991" width="9.140625" style="187"/>
    <col min="9992" max="10004" width="10.7109375" style="187" customWidth="1"/>
    <col min="10005" max="10247" width="9.140625" style="187"/>
    <col min="10248" max="10260" width="10.7109375" style="187" customWidth="1"/>
    <col min="10261" max="10503" width="9.140625" style="187"/>
    <col min="10504" max="10516" width="10.7109375" style="187" customWidth="1"/>
    <col min="10517" max="10759" width="9.140625" style="187"/>
    <col min="10760" max="10772" width="10.7109375" style="187" customWidth="1"/>
    <col min="10773" max="11015" width="9.140625" style="187"/>
    <col min="11016" max="11028" width="10.7109375" style="187" customWidth="1"/>
    <col min="11029" max="11271" width="9.140625" style="187"/>
    <col min="11272" max="11284" width="10.7109375" style="187" customWidth="1"/>
    <col min="11285" max="11527" width="9.140625" style="187"/>
    <col min="11528" max="11540" width="10.7109375" style="187" customWidth="1"/>
    <col min="11541" max="11783" width="9.140625" style="187"/>
    <col min="11784" max="11796" width="10.7109375" style="187" customWidth="1"/>
    <col min="11797" max="12039" width="9.140625" style="187"/>
    <col min="12040" max="12052" width="10.7109375" style="187" customWidth="1"/>
    <col min="12053" max="12295" width="9.140625" style="187"/>
    <col min="12296" max="12308" width="10.7109375" style="187" customWidth="1"/>
    <col min="12309" max="12551" width="9.140625" style="187"/>
    <col min="12552" max="12564" width="10.7109375" style="187" customWidth="1"/>
    <col min="12565" max="12807" width="9.140625" style="187"/>
    <col min="12808" max="12820" width="10.7109375" style="187" customWidth="1"/>
    <col min="12821" max="13063" width="9.140625" style="187"/>
    <col min="13064" max="13076" width="10.7109375" style="187" customWidth="1"/>
    <col min="13077" max="13319" width="9.140625" style="187"/>
    <col min="13320" max="13332" width="10.7109375" style="187" customWidth="1"/>
    <col min="13333" max="13575" width="9.140625" style="187"/>
    <col min="13576" max="13588" width="10.7109375" style="187" customWidth="1"/>
    <col min="13589" max="13831" width="9.140625" style="187"/>
    <col min="13832" max="13844" width="10.7109375" style="187" customWidth="1"/>
    <col min="13845" max="14087" width="9.140625" style="187"/>
    <col min="14088" max="14100" width="10.7109375" style="187" customWidth="1"/>
    <col min="14101" max="14343" width="9.140625" style="187"/>
    <col min="14344" max="14356" width="10.7109375" style="187" customWidth="1"/>
    <col min="14357" max="14599" width="9.140625" style="187"/>
    <col min="14600" max="14612" width="10.7109375" style="187" customWidth="1"/>
    <col min="14613" max="14855" width="9.140625" style="187"/>
    <col min="14856" max="14868" width="10.7109375" style="187" customWidth="1"/>
    <col min="14869" max="15111" width="9.140625" style="187"/>
    <col min="15112" max="15124" width="10.7109375" style="187" customWidth="1"/>
    <col min="15125" max="15367" width="9.140625" style="187"/>
    <col min="15368" max="15380" width="10.7109375" style="187" customWidth="1"/>
    <col min="15381" max="15623" width="9.140625" style="187"/>
    <col min="15624" max="15636" width="10.7109375" style="187" customWidth="1"/>
    <col min="15637" max="15879" width="9.140625" style="187"/>
    <col min="15880" max="15892" width="10.7109375" style="187" customWidth="1"/>
    <col min="15893" max="16135" width="9.140625" style="187"/>
    <col min="16136" max="16148" width="10.7109375" style="187" customWidth="1"/>
    <col min="16149" max="16384" width="9.140625" style="187"/>
  </cols>
  <sheetData>
    <row r="1" spans="1:32" x14ac:dyDescent="0.25">
      <c r="T1" s="939" t="s">
        <v>224</v>
      </c>
      <c r="U1" s="939"/>
      <c r="V1" s="939"/>
    </row>
    <row r="2" spans="1:32" ht="20.100000000000001" customHeight="1" x14ac:dyDescent="0.25">
      <c r="A2" s="938" t="s">
        <v>185</v>
      </c>
      <c r="B2" s="938"/>
      <c r="C2" s="938"/>
      <c r="D2" s="938"/>
      <c r="E2" s="938"/>
      <c r="F2" s="938"/>
      <c r="G2" s="938"/>
      <c r="H2" s="938"/>
      <c r="I2" s="938"/>
      <c r="J2" s="938"/>
      <c r="K2" s="938"/>
      <c r="L2" s="938"/>
      <c r="M2" s="938"/>
      <c r="N2" s="938"/>
      <c r="O2" s="938"/>
      <c r="P2" s="938"/>
      <c r="Q2" s="938"/>
      <c r="R2" s="938"/>
      <c r="S2" s="938"/>
      <c r="T2" s="938"/>
      <c r="U2" s="938"/>
      <c r="V2" s="938"/>
    </row>
    <row r="3" spans="1:32" ht="15.75" customHeight="1" x14ac:dyDescent="0.25">
      <c r="A3" s="819">
        <f>T!G17</f>
        <v>2019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1"/>
      <c r="O3" s="212"/>
      <c r="P3" s="212"/>
      <c r="Q3" s="212"/>
      <c r="R3" s="212"/>
      <c r="S3" s="212"/>
      <c r="T3" s="212"/>
      <c r="U3" s="212"/>
    </row>
    <row r="4" spans="1:32" ht="9.75" customHeight="1" x14ac:dyDescent="0.25">
      <c r="A4" s="283"/>
      <c r="B4" s="965"/>
      <c r="C4" s="966"/>
      <c r="D4" s="966"/>
      <c r="E4" s="966"/>
      <c r="F4" s="966"/>
      <c r="G4" s="966"/>
      <c r="H4" s="966"/>
      <c r="I4" s="966"/>
      <c r="J4" s="966"/>
      <c r="K4" s="966"/>
      <c r="L4" s="966"/>
      <c r="M4" s="966"/>
      <c r="N4" s="966"/>
      <c r="O4" s="966"/>
      <c r="P4" s="966"/>
      <c r="Q4" s="966"/>
      <c r="R4" s="966"/>
      <c r="S4" s="966"/>
      <c r="T4" s="966"/>
      <c r="U4" s="966"/>
    </row>
    <row r="5" spans="1:32" ht="32.25" customHeight="1" x14ac:dyDescent="0.25">
      <c r="A5" s="283"/>
      <c r="B5" s="208"/>
      <c r="G5" s="221"/>
      <c r="H5" s="970" t="s">
        <v>39</v>
      </c>
      <c r="I5" s="971"/>
      <c r="J5" s="971"/>
      <c r="K5" s="971"/>
      <c r="L5" s="971"/>
      <c r="M5" s="971"/>
      <c r="N5" s="971"/>
      <c r="O5" s="971"/>
      <c r="P5" s="971"/>
      <c r="Q5" s="971"/>
      <c r="R5" s="971"/>
      <c r="S5" s="971"/>
      <c r="T5" s="971"/>
      <c r="U5" s="972"/>
    </row>
    <row r="6" spans="1:32" ht="27.75" customHeight="1" x14ac:dyDescent="0.25">
      <c r="A6" s="188"/>
      <c r="B6" s="967" t="s">
        <v>0</v>
      </c>
      <c r="C6" s="968"/>
      <c r="D6" s="968"/>
      <c r="E6" s="968"/>
      <c r="F6" s="968"/>
      <c r="G6" s="969"/>
      <c r="H6" s="944" t="s">
        <v>336</v>
      </c>
      <c r="I6" s="945"/>
      <c r="J6" s="945"/>
      <c r="K6" s="945"/>
      <c r="L6" s="945"/>
      <c r="M6" s="945"/>
      <c r="N6" s="946"/>
      <c r="O6" s="947" t="s">
        <v>1</v>
      </c>
      <c r="P6" s="948"/>
      <c r="Q6" s="948"/>
      <c r="R6" s="948"/>
      <c r="S6" s="948"/>
      <c r="T6" s="948"/>
      <c r="U6" s="949"/>
    </row>
    <row r="7" spans="1:32" ht="12.95" customHeight="1" x14ac:dyDescent="0.25">
      <c r="A7" s="189" t="s">
        <v>140</v>
      </c>
      <c r="B7" s="333" t="s">
        <v>6</v>
      </c>
      <c r="C7" s="334" t="s">
        <v>7</v>
      </c>
      <c r="D7" s="282" t="s">
        <v>8</v>
      </c>
      <c r="E7" s="334" t="s">
        <v>9</v>
      </c>
      <c r="F7" s="334" t="s">
        <v>302</v>
      </c>
      <c r="G7" s="355" t="s">
        <v>2</v>
      </c>
      <c r="H7" s="333" t="s">
        <v>6</v>
      </c>
      <c r="I7" s="334" t="s">
        <v>7</v>
      </c>
      <c r="J7" s="282" t="s">
        <v>8</v>
      </c>
      <c r="K7" s="334" t="s">
        <v>9</v>
      </c>
      <c r="L7" s="334" t="s">
        <v>302</v>
      </c>
      <c r="M7" s="334" t="s">
        <v>310</v>
      </c>
      <c r="N7" s="355" t="s">
        <v>2</v>
      </c>
      <c r="O7" s="333" t="s">
        <v>6</v>
      </c>
      <c r="P7" s="334" t="s">
        <v>7</v>
      </c>
      <c r="Q7" s="282" t="s">
        <v>8</v>
      </c>
      <c r="R7" s="334" t="s">
        <v>9</v>
      </c>
      <c r="S7" s="334" t="s">
        <v>302</v>
      </c>
      <c r="T7" s="334" t="s">
        <v>310</v>
      </c>
      <c r="U7" s="355" t="s">
        <v>2</v>
      </c>
      <c r="V7" s="256"/>
    </row>
    <row r="8" spans="1:32" ht="12.95" customHeight="1" x14ac:dyDescent="0.25">
      <c r="A8" s="190" t="s">
        <v>25</v>
      </c>
      <c r="B8" s="359">
        <v>1640</v>
      </c>
      <c r="C8" s="360">
        <v>6678</v>
      </c>
      <c r="D8" s="361">
        <v>205714</v>
      </c>
      <c r="E8" s="361">
        <v>2625606</v>
      </c>
      <c r="F8" s="361">
        <v>222</v>
      </c>
      <c r="G8" s="362">
        <v>2839860</v>
      </c>
      <c r="H8" s="359">
        <v>464835.87962662068</v>
      </c>
      <c r="I8" s="360">
        <v>131896.5321015222</v>
      </c>
      <c r="J8" s="361">
        <v>256813.61318728433</v>
      </c>
      <c r="K8" s="361">
        <v>400252.04312767216</v>
      </c>
      <c r="L8" s="361">
        <v>6910.1505085603903</v>
      </c>
      <c r="M8" s="361">
        <v>23110.507660291594</v>
      </c>
      <c r="N8" s="362">
        <v>1283818.7262119513</v>
      </c>
      <c r="O8" s="359">
        <v>4968893.5505379997</v>
      </c>
      <c r="P8" s="360">
        <v>1410095.0649500003</v>
      </c>
      <c r="Q8" s="361">
        <v>2745681.5504399999</v>
      </c>
      <c r="R8" s="361">
        <v>4279268.7109299991</v>
      </c>
      <c r="S8" s="361">
        <v>73872.764750000002</v>
      </c>
      <c r="T8" s="361">
        <v>247314.883241</v>
      </c>
      <c r="U8" s="362">
        <v>13725126.524848999</v>
      </c>
      <c r="V8" s="195"/>
      <c r="W8" s="195"/>
      <c r="X8" s="407"/>
      <c r="Y8" s="407"/>
      <c r="Z8" s="407"/>
      <c r="AA8" s="407"/>
      <c r="AB8" s="407"/>
      <c r="AC8" s="407"/>
      <c r="AD8" s="407"/>
      <c r="AE8" s="407"/>
      <c r="AF8" s="407"/>
    </row>
    <row r="9" spans="1:32" ht="12.95" customHeight="1" x14ac:dyDescent="0.25">
      <c r="A9" s="190" t="s">
        <v>26</v>
      </c>
      <c r="B9" s="241">
        <v>1639</v>
      </c>
      <c r="C9" s="243">
        <v>6659</v>
      </c>
      <c r="D9" s="243">
        <v>205809</v>
      </c>
      <c r="E9" s="243">
        <v>2624452</v>
      </c>
      <c r="F9" s="243">
        <v>222</v>
      </c>
      <c r="G9" s="363">
        <v>2838781</v>
      </c>
      <c r="H9" s="241">
        <v>378935.36541770032</v>
      </c>
      <c r="I9" s="243">
        <v>99121.762561821728</v>
      </c>
      <c r="J9" s="243">
        <v>173706.04131625299</v>
      </c>
      <c r="K9" s="243">
        <v>326164.46012364683</v>
      </c>
      <c r="L9" s="243">
        <v>6206.7032779281335</v>
      </c>
      <c r="M9" s="243">
        <v>19308.67644067427</v>
      </c>
      <c r="N9" s="363">
        <v>1003443.0091380242</v>
      </c>
      <c r="O9" s="241">
        <v>4047674.2472099997</v>
      </c>
      <c r="P9" s="243">
        <v>1058726.2004899997</v>
      </c>
      <c r="Q9" s="243">
        <v>1855548.5032800001</v>
      </c>
      <c r="R9" s="243">
        <v>3484296.1298799994</v>
      </c>
      <c r="S9" s="243">
        <v>66295.994489999997</v>
      </c>
      <c r="T9" s="243">
        <v>206463.65189580002</v>
      </c>
      <c r="U9" s="363">
        <v>10719004.727245798</v>
      </c>
      <c r="V9" s="197"/>
      <c r="W9" s="197"/>
      <c r="X9" s="407"/>
      <c r="Y9" s="407"/>
      <c r="Z9" s="407"/>
      <c r="AA9" s="407"/>
      <c r="AB9" s="407"/>
      <c r="AC9" s="407"/>
      <c r="AD9" s="407"/>
      <c r="AE9" s="407"/>
      <c r="AF9" s="407"/>
    </row>
    <row r="10" spans="1:32" ht="12.95" customHeight="1" x14ac:dyDescent="0.25">
      <c r="A10" s="231" t="s">
        <v>27</v>
      </c>
      <c r="B10" s="246">
        <v>1629</v>
      </c>
      <c r="C10" s="248">
        <v>6547</v>
      </c>
      <c r="D10" s="248">
        <v>205647</v>
      </c>
      <c r="E10" s="248">
        <v>2623223</v>
      </c>
      <c r="F10" s="243">
        <v>224</v>
      </c>
      <c r="G10" s="363">
        <v>2837270</v>
      </c>
      <c r="H10" s="246">
        <v>345419.74120000011</v>
      </c>
      <c r="I10" s="248">
        <v>86177.851081000001</v>
      </c>
      <c r="J10" s="248">
        <v>135287.17463999998</v>
      </c>
      <c r="K10" s="248">
        <v>254791.25482</v>
      </c>
      <c r="L10" s="248">
        <v>6396.1812490000002</v>
      </c>
      <c r="M10" s="248">
        <v>16173.027530453144</v>
      </c>
      <c r="N10" s="363">
        <v>844245.2305204533</v>
      </c>
      <c r="O10" s="246">
        <v>3682939.9660310005</v>
      </c>
      <c r="P10" s="248">
        <v>917070.50492000021</v>
      </c>
      <c r="Q10" s="248">
        <v>1443563.2430600002</v>
      </c>
      <c r="R10" s="248">
        <v>2718891.4835299999</v>
      </c>
      <c r="S10" s="248">
        <v>73856.254409999994</v>
      </c>
      <c r="T10" s="248">
        <v>172710.64221100003</v>
      </c>
      <c r="U10" s="363">
        <v>9009032.0941620003</v>
      </c>
      <c r="V10" s="203"/>
      <c r="W10" s="203"/>
      <c r="X10" s="407"/>
      <c r="Y10" s="407"/>
      <c r="Z10" s="407"/>
      <c r="AA10" s="407"/>
      <c r="AB10" s="407"/>
      <c r="AC10" s="407"/>
      <c r="AD10" s="407"/>
      <c r="AE10" s="407"/>
      <c r="AF10" s="407"/>
    </row>
    <row r="11" spans="1:32" ht="12.95" customHeight="1" x14ac:dyDescent="0.25">
      <c r="A11" s="231" t="s">
        <v>28</v>
      </c>
      <c r="B11" s="359"/>
      <c r="C11" s="361"/>
      <c r="D11" s="361"/>
      <c r="E11" s="361"/>
      <c r="F11" s="361"/>
      <c r="G11" s="362"/>
      <c r="H11" s="359"/>
      <c r="I11" s="361"/>
      <c r="J11" s="361"/>
      <c r="K11" s="361"/>
      <c r="L11" s="361"/>
      <c r="M11" s="361"/>
      <c r="N11" s="362"/>
      <c r="O11" s="359"/>
      <c r="P11" s="361"/>
      <c r="Q11" s="361"/>
      <c r="R11" s="361"/>
      <c r="S11" s="361"/>
      <c r="T11" s="361"/>
      <c r="U11" s="362"/>
      <c r="V11" s="197"/>
      <c r="W11" s="197"/>
      <c r="X11" s="196"/>
      <c r="Y11" s="196"/>
      <c r="Z11" s="196"/>
    </row>
    <row r="12" spans="1:32" ht="12.95" customHeight="1" x14ac:dyDescent="0.25">
      <c r="A12" s="231" t="s">
        <v>29</v>
      </c>
      <c r="B12" s="241"/>
      <c r="C12" s="243"/>
      <c r="D12" s="243"/>
      <c r="E12" s="243"/>
      <c r="F12" s="243"/>
      <c r="G12" s="363"/>
      <c r="H12" s="241"/>
      <c r="I12" s="243"/>
      <c r="J12" s="243"/>
      <c r="K12" s="243"/>
      <c r="L12" s="243"/>
      <c r="M12" s="243"/>
      <c r="N12" s="363"/>
      <c r="O12" s="241"/>
      <c r="P12" s="243"/>
      <c r="Q12" s="243"/>
      <c r="R12" s="243"/>
      <c r="S12" s="243"/>
      <c r="T12" s="243"/>
      <c r="U12" s="363"/>
      <c r="V12" s="197"/>
      <c r="W12" s="197"/>
      <c r="X12" s="196"/>
      <c r="Y12" s="196"/>
      <c r="Z12" s="196"/>
    </row>
    <row r="13" spans="1:32" ht="12.95" customHeight="1" x14ac:dyDescent="0.25">
      <c r="A13" s="231" t="s">
        <v>30</v>
      </c>
      <c r="B13" s="246"/>
      <c r="C13" s="248"/>
      <c r="D13" s="248"/>
      <c r="E13" s="248"/>
      <c r="F13" s="243"/>
      <c r="G13" s="363"/>
      <c r="H13" s="246"/>
      <c r="I13" s="248"/>
      <c r="J13" s="248"/>
      <c r="K13" s="248"/>
      <c r="L13" s="248"/>
      <c r="M13" s="248"/>
      <c r="N13" s="363"/>
      <c r="O13" s="246"/>
      <c r="P13" s="248"/>
      <c r="Q13" s="248"/>
      <c r="R13" s="248"/>
      <c r="S13" s="248"/>
      <c r="T13" s="248"/>
      <c r="U13" s="363"/>
      <c r="V13" s="197"/>
      <c r="W13" s="197"/>
      <c r="X13" s="196"/>
      <c r="Y13" s="196"/>
      <c r="Z13" s="196"/>
    </row>
    <row r="14" spans="1:32" ht="12.95" customHeight="1" x14ac:dyDescent="0.25">
      <c r="A14" s="231" t="s">
        <v>31</v>
      </c>
      <c r="B14" s="359"/>
      <c r="C14" s="361"/>
      <c r="D14" s="361"/>
      <c r="E14" s="361"/>
      <c r="F14" s="361"/>
      <c r="G14" s="362"/>
      <c r="H14" s="359"/>
      <c r="I14" s="361"/>
      <c r="J14" s="361"/>
      <c r="K14" s="361"/>
      <c r="L14" s="361"/>
      <c r="M14" s="361"/>
      <c r="N14" s="362"/>
      <c r="O14" s="359"/>
      <c r="P14" s="361"/>
      <c r="Q14" s="361"/>
      <c r="R14" s="361"/>
      <c r="S14" s="361"/>
      <c r="T14" s="361"/>
      <c r="U14" s="362"/>
      <c r="V14" s="197"/>
      <c r="W14" s="197"/>
      <c r="X14" s="196"/>
      <c r="Y14" s="196"/>
      <c r="Z14" s="196"/>
    </row>
    <row r="15" spans="1:32" ht="12.95" customHeight="1" x14ac:dyDescent="0.25">
      <c r="A15" s="231" t="s">
        <v>32</v>
      </c>
      <c r="B15" s="241"/>
      <c r="C15" s="243"/>
      <c r="D15" s="243"/>
      <c r="E15" s="243"/>
      <c r="F15" s="243"/>
      <c r="G15" s="363"/>
      <c r="H15" s="241"/>
      <c r="I15" s="243"/>
      <c r="J15" s="243"/>
      <c r="K15" s="243"/>
      <c r="L15" s="243"/>
      <c r="M15" s="243"/>
      <c r="N15" s="363"/>
      <c r="O15" s="241"/>
      <c r="P15" s="243"/>
      <c r="Q15" s="243"/>
      <c r="R15" s="243"/>
      <c r="S15" s="243"/>
      <c r="T15" s="243"/>
      <c r="U15" s="363"/>
      <c r="V15" s="197"/>
      <c r="W15" s="197"/>
      <c r="X15" s="196"/>
      <c r="Y15" s="196"/>
      <c r="Z15" s="196"/>
    </row>
    <row r="16" spans="1:32" ht="12.95" customHeight="1" x14ac:dyDescent="0.25">
      <c r="A16" s="231" t="s">
        <v>33</v>
      </c>
      <c r="B16" s="246"/>
      <c r="C16" s="248"/>
      <c r="D16" s="248"/>
      <c r="E16" s="248"/>
      <c r="F16" s="243"/>
      <c r="G16" s="363"/>
      <c r="H16" s="246"/>
      <c r="I16" s="248"/>
      <c r="J16" s="248"/>
      <c r="K16" s="248"/>
      <c r="L16" s="248"/>
      <c r="M16" s="248"/>
      <c r="N16" s="363"/>
      <c r="O16" s="246"/>
      <c r="P16" s="248"/>
      <c r="Q16" s="248"/>
      <c r="R16" s="248"/>
      <c r="S16" s="248"/>
      <c r="T16" s="248"/>
      <c r="U16" s="363"/>
      <c r="V16" s="197"/>
      <c r="W16" s="197"/>
      <c r="X16" s="196"/>
      <c r="Y16" s="196"/>
      <c r="Z16" s="196"/>
    </row>
    <row r="17" spans="1:26" ht="12.95" customHeight="1" x14ac:dyDescent="0.25">
      <c r="A17" s="190" t="s">
        <v>34</v>
      </c>
      <c r="B17" s="359"/>
      <c r="C17" s="361"/>
      <c r="D17" s="361"/>
      <c r="E17" s="361"/>
      <c r="F17" s="361"/>
      <c r="G17" s="362"/>
      <c r="H17" s="359"/>
      <c r="I17" s="361"/>
      <c r="J17" s="361"/>
      <c r="K17" s="361"/>
      <c r="L17" s="361"/>
      <c r="M17" s="361"/>
      <c r="N17" s="362"/>
      <c r="O17" s="359"/>
      <c r="P17" s="361"/>
      <c r="Q17" s="361"/>
      <c r="R17" s="361"/>
      <c r="S17" s="361"/>
      <c r="T17" s="361"/>
      <c r="U17" s="362"/>
      <c r="V17" s="197"/>
      <c r="W17" s="197"/>
      <c r="X17" s="196"/>
      <c r="Y17" s="196"/>
      <c r="Z17" s="196"/>
    </row>
    <row r="18" spans="1:26" ht="12.95" customHeight="1" x14ac:dyDescent="0.25">
      <c r="A18" s="190" t="s">
        <v>35</v>
      </c>
      <c r="B18" s="241"/>
      <c r="C18" s="243"/>
      <c r="D18" s="243"/>
      <c r="E18" s="243"/>
      <c r="F18" s="243"/>
      <c r="G18" s="363"/>
      <c r="H18" s="241"/>
      <c r="I18" s="243"/>
      <c r="J18" s="243"/>
      <c r="K18" s="243"/>
      <c r="L18" s="243"/>
      <c r="M18" s="243"/>
      <c r="N18" s="363"/>
      <c r="O18" s="241"/>
      <c r="P18" s="243"/>
      <c r="Q18" s="243"/>
      <c r="R18" s="243"/>
      <c r="S18" s="243"/>
      <c r="T18" s="243"/>
      <c r="U18" s="363"/>
      <c r="V18" s="197"/>
      <c r="W18" s="197"/>
      <c r="X18" s="196"/>
      <c r="Y18" s="196"/>
      <c r="Z18" s="196"/>
    </row>
    <row r="19" spans="1:26" ht="12.95" customHeight="1" x14ac:dyDescent="0.25">
      <c r="A19" s="198" t="s">
        <v>36</v>
      </c>
      <c r="B19" s="246"/>
      <c r="C19" s="248"/>
      <c r="D19" s="248"/>
      <c r="E19" s="248"/>
      <c r="F19" s="248"/>
      <c r="G19" s="438"/>
      <c r="H19" s="246"/>
      <c r="I19" s="248"/>
      <c r="J19" s="248"/>
      <c r="K19" s="248"/>
      <c r="L19" s="248"/>
      <c r="M19" s="248"/>
      <c r="N19" s="438"/>
      <c r="O19" s="246"/>
      <c r="P19" s="248"/>
      <c r="Q19" s="248"/>
      <c r="R19" s="248"/>
      <c r="S19" s="248"/>
      <c r="T19" s="248"/>
      <c r="U19" s="438"/>
      <c r="V19" s="336"/>
      <c r="W19" s="197"/>
      <c r="X19" s="196"/>
      <c r="Y19" s="196"/>
      <c r="Z19" s="196"/>
    </row>
    <row r="20" spans="1:26" ht="12.95" customHeight="1" x14ac:dyDescent="0.25">
      <c r="A20" s="190" t="s">
        <v>129</v>
      </c>
      <c r="B20" s="805">
        <f>B10</f>
        <v>1629</v>
      </c>
      <c r="C20" s="806">
        <f t="shared" ref="C20:E20" si="0">C10</f>
        <v>6547</v>
      </c>
      <c r="D20" s="806">
        <f t="shared" si="0"/>
        <v>205647</v>
      </c>
      <c r="E20" s="806">
        <f t="shared" si="0"/>
        <v>2623223</v>
      </c>
      <c r="F20" s="806">
        <f t="shared" ref="F20" si="1">F10</f>
        <v>224</v>
      </c>
      <c r="G20" s="807">
        <f>G10</f>
        <v>2837270</v>
      </c>
      <c r="H20" s="622">
        <f>SUM(H8:H10)</f>
        <v>1189190.9862443211</v>
      </c>
      <c r="I20" s="623">
        <f>SUM(I8:I10)</f>
        <v>317196.14574434393</v>
      </c>
      <c r="J20" s="623">
        <f t="shared" ref="J20:K20" si="2">SUM(J8:J10)</f>
        <v>565806.82914353732</v>
      </c>
      <c r="K20" s="623">
        <f t="shared" si="2"/>
        <v>981207.75807131908</v>
      </c>
      <c r="L20" s="623">
        <f t="shared" ref="L20" si="3">SUM(L8:L10)</f>
        <v>19513.035035488523</v>
      </c>
      <c r="M20" s="623">
        <f t="shared" ref="M20" si="4">SUM(M8:M10)</f>
        <v>58592.211631419013</v>
      </c>
      <c r="N20" s="624">
        <f>SUM(N8:N10)</f>
        <v>3131506.9658704288</v>
      </c>
      <c r="O20" s="793">
        <f>SUM(O8:O10)</f>
        <v>12699507.763778999</v>
      </c>
      <c r="P20" s="794">
        <f>SUM(P8:P10)</f>
        <v>3385891.7703600004</v>
      </c>
      <c r="Q20" s="794">
        <f t="shared" ref="Q20:U20" si="5">SUM(Q8:Q10)</f>
        <v>6044793.2967800004</v>
      </c>
      <c r="R20" s="794">
        <f t="shared" si="5"/>
        <v>10482456.324339999</v>
      </c>
      <c r="S20" s="794">
        <f t="shared" ref="S20" si="6">SUM(S8:S10)</f>
        <v>214025.01364999998</v>
      </c>
      <c r="T20" s="794">
        <f t="shared" ref="T20" si="7">SUM(T8:T10)</f>
        <v>626489.1773478</v>
      </c>
      <c r="U20" s="795">
        <f t="shared" si="5"/>
        <v>33453163.3462568</v>
      </c>
    </row>
    <row r="21" spans="1:26" ht="12.95" customHeight="1" x14ac:dyDescent="0.25">
      <c r="A21" s="190" t="s">
        <v>152</v>
      </c>
      <c r="B21" s="808">
        <f>B13</f>
        <v>0</v>
      </c>
      <c r="C21" s="483">
        <f t="shared" ref="C21:G21" si="8">C13</f>
        <v>0</v>
      </c>
      <c r="D21" s="483">
        <f t="shared" si="8"/>
        <v>0</v>
      </c>
      <c r="E21" s="483">
        <f t="shared" si="8"/>
        <v>0</v>
      </c>
      <c r="F21" s="483">
        <f t="shared" ref="F21" si="9">F13</f>
        <v>0</v>
      </c>
      <c r="G21" s="809">
        <f t="shared" si="8"/>
        <v>0</v>
      </c>
      <c r="H21" s="580">
        <f>SUM(H11:H13)</f>
        <v>0</v>
      </c>
      <c r="I21" s="581">
        <f>SUM(I11:I13)</f>
        <v>0</v>
      </c>
      <c r="J21" s="581">
        <f t="shared" ref="J21:N21" si="10">SUM(J11:J13)</f>
        <v>0</v>
      </c>
      <c r="K21" s="581">
        <f t="shared" si="10"/>
        <v>0</v>
      </c>
      <c r="L21" s="581">
        <f t="shared" ref="L21" si="11">SUM(L11:L13)</f>
        <v>0</v>
      </c>
      <c r="M21" s="581">
        <f t="shared" ref="M21" si="12">SUM(M11:M13)</f>
        <v>0</v>
      </c>
      <c r="N21" s="582">
        <f t="shared" si="10"/>
        <v>0</v>
      </c>
      <c r="O21" s="796">
        <f>SUM(O11:O13)</f>
        <v>0</v>
      </c>
      <c r="P21" s="797">
        <f>SUM(P11:P13)</f>
        <v>0</v>
      </c>
      <c r="Q21" s="797">
        <f t="shared" ref="Q21:U21" si="13">SUM(Q11:Q13)</f>
        <v>0</v>
      </c>
      <c r="R21" s="797">
        <f t="shared" si="13"/>
        <v>0</v>
      </c>
      <c r="S21" s="797">
        <f t="shared" ref="S21" si="14">SUM(S11:S13)</f>
        <v>0</v>
      </c>
      <c r="T21" s="797">
        <f t="shared" ref="T21" si="15">SUM(T11:T13)</f>
        <v>0</v>
      </c>
      <c r="U21" s="798">
        <f t="shared" si="13"/>
        <v>0</v>
      </c>
    </row>
    <row r="22" spans="1:26" ht="12.95" customHeight="1" x14ac:dyDescent="0.25">
      <c r="A22" s="190" t="s">
        <v>186</v>
      </c>
      <c r="B22" s="808">
        <f>B16</f>
        <v>0</v>
      </c>
      <c r="C22" s="483">
        <f t="shared" ref="C22:G22" si="16">C16</f>
        <v>0</v>
      </c>
      <c r="D22" s="483">
        <f t="shared" si="16"/>
        <v>0</v>
      </c>
      <c r="E22" s="483">
        <f t="shared" si="16"/>
        <v>0</v>
      </c>
      <c r="F22" s="483">
        <f t="shared" ref="F22" si="17">F16</f>
        <v>0</v>
      </c>
      <c r="G22" s="809">
        <f t="shared" si="16"/>
        <v>0</v>
      </c>
      <c r="H22" s="580">
        <f>SUM(H14:H16)</f>
        <v>0</v>
      </c>
      <c r="I22" s="581">
        <f>SUM(I14:I16)</f>
        <v>0</v>
      </c>
      <c r="J22" s="581">
        <f t="shared" ref="J22:N22" si="18">SUM(J14:J16)</f>
        <v>0</v>
      </c>
      <c r="K22" s="581">
        <f t="shared" si="18"/>
        <v>0</v>
      </c>
      <c r="L22" s="581">
        <f t="shared" ref="L22" si="19">SUM(L14:L16)</f>
        <v>0</v>
      </c>
      <c r="M22" s="581">
        <f t="shared" ref="M22" si="20">SUM(M14:M16)</f>
        <v>0</v>
      </c>
      <c r="N22" s="582">
        <f t="shared" si="18"/>
        <v>0</v>
      </c>
      <c r="O22" s="796">
        <f>SUM(O14:O16)</f>
        <v>0</v>
      </c>
      <c r="P22" s="797">
        <f>SUM(P14:P16)</f>
        <v>0</v>
      </c>
      <c r="Q22" s="797">
        <f t="shared" ref="Q22:U22" si="21">SUM(Q14:Q16)</f>
        <v>0</v>
      </c>
      <c r="R22" s="797">
        <f t="shared" si="21"/>
        <v>0</v>
      </c>
      <c r="S22" s="797">
        <f t="shared" ref="S22" si="22">SUM(S14:S16)</f>
        <v>0</v>
      </c>
      <c r="T22" s="797">
        <f t="shared" ref="T22" si="23">SUM(T14:T16)</f>
        <v>0</v>
      </c>
      <c r="U22" s="798">
        <f t="shared" si="21"/>
        <v>0</v>
      </c>
    </row>
    <row r="23" spans="1:26" ht="12.95" customHeight="1" x14ac:dyDescent="0.25">
      <c r="A23" s="232" t="s">
        <v>153</v>
      </c>
      <c r="B23" s="810">
        <f>B19</f>
        <v>0</v>
      </c>
      <c r="C23" s="484">
        <f t="shared" ref="C23:E23" si="24">C19</f>
        <v>0</v>
      </c>
      <c r="D23" s="484">
        <f t="shared" si="24"/>
        <v>0</v>
      </c>
      <c r="E23" s="484">
        <f t="shared" si="24"/>
        <v>0</v>
      </c>
      <c r="F23" s="484">
        <f t="shared" ref="F23" si="25">F19</f>
        <v>0</v>
      </c>
      <c r="G23" s="811">
        <f>G19</f>
        <v>0</v>
      </c>
      <c r="H23" s="583">
        <f>SUM(H17:H19)</f>
        <v>0</v>
      </c>
      <c r="I23" s="584">
        <f>SUM(I17:I19)</f>
        <v>0</v>
      </c>
      <c r="J23" s="584">
        <f t="shared" ref="J23:N23" si="26">SUM(J17:J19)</f>
        <v>0</v>
      </c>
      <c r="K23" s="584">
        <f t="shared" si="26"/>
        <v>0</v>
      </c>
      <c r="L23" s="584">
        <f t="shared" ref="L23" si="27">SUM(L17:L19)</f>
        <v>0</v>
      </c>
      <c r="M23" s="584">
        <f t="shared" ref="M23" si="28">SUM(M17:M19)</f>
        <v>0</v>
      </c>
      <c r="N23" s="585">
        <f t="shared" si="26"/>
        <v>0</v>
      </c>
      <c r="O23" s="799">
        <f>SUM(O17:O19)</f>
        <v>0</v>
      </c>
      <c r="P23" s="800">
        <f>SUM(P17:P19)</f>
        <v>0</v>
      </c>
      <c r="Q23" s="800">
        <f t="shared" ref="Q23:U23" si="29">SUM(Q17:Q19)</f>
        <v>0</v>
      </c>
      <c r="R23" s="800">
        <f t="shared" si="29"/>
        <v>0</v>
      </c>
      <c r="S23" s="800">
        <f t="shared" ref="S23" si="30">SUM(S17:S19)</f>
        <v>0</v>
      </c>
      <c r="T23" s="800">
        <f t="shared" ref="T23" si="31">SUM(T17:T19)</f>
        <v>0</v>
      </c>
      <c r="U23" s="801">
        <f t="shared" si="29"/>
        <v>0</v>
      </c>
      <c r="V23" s="256"/>
    </row>
    <row r="24" spans="1:26" ht="12.95" customHeight="1" x14ac:dyDescent="0.25">
      <c r="A24" s="190" t="s">
        <v>154</v>
      </c>
      <c r="B24" s="473">
        <f>B13</f>
        <v>0</v>
      </c>
      <c r="C24" s="474">
        <f t="shared" ref="C24:G24" si="32">C13</f>
        <v>0</v>
      </c>
      <c r="D24" s="474">
        <f t="shared" si="32"/>
        <v>0</v>
      </c>
      <c r="E24" s="474">
        <f t="shared" si="32"/>
        <v>0</v>
      </c>
      <c r="F24" s="474">
        <f t="shared" ref="F24" si="33">F13</f>
        <v>0</v>
      </c>
      <c r="G24" s="475">
        <f t="shared" si="32"/>
        <v>0</v>
      </c>
      <c r="H24" s="473">
        <f>SUM(H8:H13)</f>
        <v>1189190.9862443211</v>
      </c>
      <c r="I24" s="474">
        <f>SUM(I8:I13)</f>
        <v>317196.14574434393</v>
      </c>
      <c r="J24" s="474">
        <f t="shared" ref="J24:N24" si="34">SUM(J8:J13)</f>
        <v>565806.82914353732</v>
      </c>
      <c r="K24" s="474">
        <f t="shared" si="34"/>
        <v>981207.75807131908</v>
      </c>
      <c r="L24" s="474">
        <f t="shared" ref="L24" si="35">SUM(L8:L13)</f>
        <v>19513.035035488523</v>
      </c>
      <c r="M24" s="474">
        <f t="shared" ref="M24" si="36">SUM(M8:M13)</f>
        <v>58592.211631419013</v>
      </c>
      <c r="N24" s="475">
        <f t="shared" si="34"/>
        <v>3131506.9658704288</v>
      </c>
      <c r="O24" s="473">
        <f>SUM(O8:O13)</f>
        <v>12699507.763778999</v>
      </c>
      <c r="P24" s="474">
        <f>SUM(P8:P13)</f>
        <v>3385891.7703600004</v>
      </c>
      <c r="Q24" s="474">
        <f t="shared" ref="Q24:U24" si="37">SUM(Q8:Q13)</f>
        <v>6044793.2967800004</v>
      </c>
      <c r="R24" s="474">
        <f t="shared" si="37"/>
        <v>10482456.324339999</v>
      </c>
      <c r="S24" s="474">
        <f t="shared" ref="S24" si="38">SUM(S8:S13)</f>
        <v>214025.01364999998</v>
      </c>
      <c r="T24" s="474">
        <f t="shared" ref="T24" si="39">SUM(T8:T13)</f>
        <v>626489.1773478</v>
      </c>
      <c r="U24" s="475">
        <f t="shared" si="37"/>
        <v>33453163.3462568</v>
      </c>
    </row>
    <row r="25" spans="1:26" ht="12.95" customHeight="1" x14ac:dyDescent="0.25">
      <c r="A25" s="190" t="s">
        <v>155</v>
      </c>
      <c r="B25" s="476">
        <f>B19</f>
        <v>0</v>
      </c>
      <c r="C25" s="477">
        <f t="shared" ref="C25:G25" si="40">C19</f>
        <v>0</v>
      </c>
      <c r="D25" s="477">
        <f t="shared" si="40"/>
        <v>0</v>
      </c>
      <c r="E25" s="477">
        <f t="shared" si="40"/>
        <v>0</v>
      </c>
      <c r="F25" s="477">
        <f t="shared" ref="F25" si="41">F19</f>
        <v>0</v>
      </c>
      <c r="G25" s="478">
        <f t="shared" si="40"/>
        <v>0</v>
      </c>
      <c r="H25" s="476">
        <f>SUM(H14:H19)</f>
        <v>0</v>
      </c>
      <c r="I25" s="477">
        <f>SUM(I14:I19)</f>
        <v>0</v>
      </c>
      <c r="J25" s="477">
        <f t="shared" ref="J25:N25" si="42">SUM(J14:J19)</f>
        <v>0</v>
      </c>
      <c r="K25" s="477">
        <f t="shared" si="42"/>
        <v>0</v>
      </c>
      <c r="L25" s="477">
        <f t="shared" ref="L25" si="43">SUM(L14:L19)</f>
        <v>0</v>
      </c>
      <c r="M25" s="477">
        <f t="shared" ref="M25" si="44">SUM(M14:M19)</f>
        <v>0</v>
      </c>
      <c r="N25" s="478">
        <f t="shared" si="42"/>
        <v>0</v>
      </c>
      <c r="O25" s="476">
        <f>SUM(O14:O19)</f>
        <v>0</v>
      </c>
      <c r="P25" s="477">
        <f>SUM(P14:P19)</f>
        <v>0</v>
      </c>
      <c r="Q25" s="477">
        <f t="shared" ref="Q25:U25" si="45">SUM(Q14:Q19)</f>
        <v>0</v>
      </c>
      <c r="R25" s="477">
        <f t="shared" si="45"/>
        <v>0</v>
      </c>
      <c r="S25" s="477">
        <f t="shared" ref="S25" si="46">SUM(S14:S19)</f>
        <v>0</v>
      </c>
      <c r="T25" s="477">
        <f t="shared" ref="T25" si="47">SUM(T14:T19)</f>
        <v>0</v>
      </c>
      <c r="U25" s="478">
        <f t="shared" si="45"/>
        <v>0</v>
      </c>
    </row>
    <row r="26" spans="1:26" ht="12.95" customHeight="1" x14ac:dyDescent="0.25">
      <c r="A26" s="229" t="s">
        <v>142</v>
      </c>
      <c r="B26" s="812">
        <f>B19</f>
        <v>0</v>
      </c>
      <c r="C26" s="485">
        <f t="shared" ref="C26:G26" si="48">C19</f>
        <v>0</v>
      </c>
      <c r="D26" s="485">
        <f t="shared" si="48"/>
        <v>0</v>
      </c>
      <c r="E26" s="485">
        <f t="shared" si="48"/>
        <v>0</v>
      </c>
      <c r="F26" s="485">
        <f t="shared" ref="F26" si="49">F19</f>
        <v>0</v>
      </c>
      <c r="G26" s="813">
        <f t="shared" si="48"/>
        <v>0</v>
      </c>
      <c r="H26" s="586">
        <f>SUM(H8:H19)</f>
        <v>1189190.9862443211</v>
      </c>
      <c r="I26" s="587">
        <f>SUM(I8:I19)</f>
        <v>317196.14574434393</v>
      </c>
      <c r="J26" s="587">
        <f t="shared" ref="J26:N26" si="50">SUM(J8:J19)</f>
        <v>565806.82914353732</v>
      </c>
      <c r="K26" s="587">
        <f t="shared" si="50"/>
        <v>981207.75807131908</v>
      </c>
      <c r="L26" s="587">
        <f t="shared" ref="L26" si="51">SUM(L8:L19)</f>
        <v>19513.035035488523</v>
      </c>
      <c r="M26" s="587">
        <f t="shared" ref="M26" si="52">SUM(M8:M19)</f>
        <v>58592.211631419013</v>
      </c>
      <c r="N26" s="588">
        <f t="shared" si="50"/>
        <v>3131506.9658704288</v>
      </c>
      <c r="O26" s="802">
        <f>SUM(O8:O19)</f>
        <v>12699507.763778999</v>
      </c>
      <c r="P26" s="803">
        <f>SUM(P8:P19)</f>
        <v>3385891.7703600004</v>
      </c>
      <c r="Q26" s="803">
        <f t="shared" ref="Q26:U26" si="53">SUM(Q8:Q19)</f>
        <v>6044793.2967800004</v>
      </c>
      <c r="R26" s="803">
        <f t="shared" si="53"/>
        <v>10482456.324339999</v>
      </c>
      <c r="S26" s="803">
        <f t="shared" ref="S26" si="54">SUM(S8:S19)</f>
        <v>214025.01364999998</v>
      </c>
      <c r="T26" s="803">
        <f t="shared" ref="T26" si="55">SUM(T8:T19)</f>
        <v>626489.1773478</v>
      </c>
      <c r="U26" s="804">
        <f t="shared" si="53"/>
        <v>33453163.3462568</v>
      </c>
      <c r="V26" s="337"/>
    </row>
    <row r="27" spans="1:26" ht="15" customHeight="1" x14ac:dyDescent="0.25">
      <c r="B27" s="356"/>
      <c r="C27" s="222"/>
      <c r="E27" s="222"/>
      <c r="F27" s="222"/>
      <c r="G27" s="357"/>
      <c r="I27" s="222"/>
      <c r="J27" s="222"/>
      <c r="K27" s="222"/>
      <c r="O27" s="356"/>
      <c r="P27" s="222"/>
      <c r="Q27" s="222"/>
      <c r="R27" s="222"/>
      <c r="S27" s="222"/>
      <c r="T27" s="222"/>
      <c r="U27" s="357"/>
      <c r="V27" s="222"/>
    </row>
    <row r="28" spans="1:26" x14ac:dyDescent="0.25">
      <c r="B28" s="208"/>
      <c r="G28" s="221"/>
      <c r="O28" s="208"/>
      <c r="U28" s="221"/>
    </row>
    <row r="29" spans="1:26" ht="12" customHeight="1" x14ac:dyDescent="0.25">
      <c r="A29" s="277"/>
      <c r="B29" s="421" t="str">
        <f>B7</f>
        <v>VO</v>
      </c>
      <c r="C29" s="422" t="str">
        <f t="shared" ref="C29:E29" si="56">C7</f>
        <v>SO</v>
      </c>
      <c r="D29" s="422" t="str">
        <f t="shared" si="56"/>
        <v>MO</v>
      </c>
      <c r="E29" s="422" t="str">
        <f t="shared" si="56"/>
        <v>DOM</v>
      </c>
      <c r="F29" s="422" t="str">
        <f>F7</f>
        <v>CNG</v>
      </c>
      <c r="G29" s="444"/>
      <c r="H29" s="372"/>
      <c r="I29" s="445" t="str">
        <f>H7</f>
        <v>VO</v>
      </c>
      <c r="J29" s="445" t="str">
        <f t="shared" ref="J29" si="57">I7</f>
        <v>SO</v>
      </c>
      <c r="K29" s="445" t="str">
        <f>J7</f>
        <v>MO</v>
      </c>
      <c r="L29" s="445" t="str">
        <f t="shared" ref="L29:M29" si="58">K7</f>
        <v>DOM</v>
      </c>
      <c r="M29" s="445" t="str">
        <f t="shared" si="58"/>
        <v>CNG</v>
      </c>
      <c r="N29" s="209"/>
      <c r="O29" s="446"/>
      <c r="P29" s="445" t="str">
        <f>O7</f>
        <v>VO</v>
      </c>
      <c r="Q29" s="445" t="str">
        <f t="shared" ref="Q29:T29" si="59">P7</f>
        <v>SO</v>
      </c>
      <c r="R29" s="445" t="str">
        <f t="shared" si="59"/>
        <v>MO</v>
      </c>
      <c r="S29" s="445" t="str">
        <f t="shared" si="59"/>
        <v>DOM</v>
      </c>
      <c r="T29" s="445" t="str">
        <f t="shared" si="59"/>
        <v>CNG</v>
      </c>
      <c r="U29" s="444"/>
      <c r="V29" s="277"/>
    </row>
    <row r="30" spans="1:26" ht="12" customHeight="1" x14ac:dyDescent="0.25">
      <c r="B30" s="238">
        <f>B20</f>
        <v>1629</v>
      </c>
      <c r="C30" s="195">
        <f>C20</f>
        <v>6547</v>
      </c>
      <c r="D30" s="195">
        <f t="shared" ref="D30:E30" si="60">D20</f>
        <v>205647</v>
      </c>
      <c r="E30" s="195">
        <f t="shared" si="60"/>
        <v>2623223</v>
      </c>
      <c r="F30" s="195">
        <f>F20</f>
        <v>224</v>
      </c>
      <c r="G30" s="358"/>
      <c r="H30" s="447" t="str">
        <f>A20</f>
        <v>I. čtvrtletí</v>
      </c>
      <c r="I30" s="197">
        <f>H20/1000</f>
        <v>1189.190986244321</v>
      </c>
      <c r="J30" s="197">
        <f t="shared" ref="J30:K30" si="61">I20/1000</f>
        <v>317.19614574434394</v>
      </c>
      <c r="K30" s="197">
        <f t="shared" si="61"/>
        <v>565.80682914353736</v>
      </c>
      <c r="L30" s="197">
        <f t="shared" ref="L30:L33" si="62">K20/1000</f>
        <v>981.20775807131906</v>
      </c>
      <c r="M30" s="197">
        <f t="shared" ref="M30:M33" si="63">L20/1000</f>
        <v>19.513035035488524</v>
      </c>
      <c r="O30" s="448" t="str">
        <f>A20</f>
        <v>I. čtvrtletí</v>
      </c>
      <c r="P30" s="195">
        <f>O20/1000</f>
        <v>12699.507763779</v>
      </c>
      <c r="Q30" s="195">
        <f t="shared" ref="Q30:T30" si="64">P20/1000</f>
        <v>3385.8917703600005</v>
      </c>
      <c r="R30" s="195">
        <f t="shared" si="64"/>
        <v>6044.7932967800007</v>
      </c>
      <c r="S30" s="195">
        <f t="shared" si="64"/>
        <v>10482.456324339999</v>
      </c>
      <c r="T30" s="195">
        <f t="shared" si="64"/>
        <v>214.02501364999998</v>
      </c>
      <c r="U30" s="358"/>
    </row>
    <row r="31" spans="1:26" ht="12" customHeight="1" x14ac:dyDescent="0.25">
      <c r="B31" s="208"/>
      <c r="E31" s="210"/>
      <c r="F31" s="210"/>
      <c r="G31" s="358"/>
      <c r="H31" s="447" t="str">
        <f t="shared" ref="H31:H33" si="65">A21</f>
        <v>II. čtvrtletí</v>
      </c>
      <c r="I31" s="197">
        <f t="shared" ref="I31:K33" si="66">H21/1000</f>
        <v>0</v>
      </c>
      <c r="J31" s="197">
        <f t="shared" si="66"/>
        <v>0</v>
      </c>
      <c r="K31" s="197">
        <f t="shared" si="66"/>
        <v>0</v>
      </c>
      <c r="L31" s="197">
        <f t="shared" si="62"/>
        <v>0</v>
      </c>
      <c r="M31" s="197">
        <f t="shared" si="63"/>
        <v>0</v>
      </c>
      <c r="O31" s="448" t="str">
        <f t="shared" ref="O31:O33" si="67">A21</f>
        <v>II. čtvrtletí</v>
      </c>
      <c r="P31" s="195">
        <f t="shared" ref="P31:T31" si="68">O21/1000</f>
        <v>0</v>
      </c>
      <c r="Q31" s="195">
        <f t="shared" si="68"/>
        <v>0</v>
      </c>
      <c r="R31" s="195">
        <f t="shared" si="68"/>
        <v>0</v>
      </c>
      <c r="S31" s="195">
        <f t="shared" si="68"/>
        <v>0</v>
      </c>
      <c r="T31" s="195">
        <f t="shared" si="68"/>
        <v>0</v>
      </c>
      <c r="U31" s="358"/>
    </row>
    <row r="32" spans="1:26" ht="12" customHeight="1" x14ac:dyDescent="0.25">
      <c r="B32" s="208"/>
      <c r="E32" s="210"/>
      <c r="F32" s="210"/>
      <c r="G32" s="358"/>
      <c r="H32" s="447" t="str">
        <f t="shared" si="65"/>
        <v>III. čtvrtletí</v>
      </c>
      <c r="I32" s="197">
        <f t="shared" si="66"/>
        <v>0</v>
      </c>
      <c r="J32" s="197">
        <f t="shared" si="66"/>
        <v>0</v>
      </c>
      <c r="K32" s="197">
        <f t="shared" si="66"/>
        <v>0</v>
      </c>
      <c r="L32" s="197">
        <f t="shared" si="62"/>
        <v>0</v>
      </c>
      <c r="M32" s="197">
        <f t="shared" si="63"/>
        <v>0</v>
      </c>
      <c r="O32" s="448" t="str">
        <f t="shared" si="67"/>
        <v>III. čtvrtletí</v>
      </c>
      <c r="P32" s="195">
        <f t="shared" ref="P32:T32" si="69">O22/1000</f>
        <v>0</v>
      </c>
      <c r="Q32" s="195">
        <f t="shared" si="69"/>
        <v>0</v>
      </c>
      <c r="R32" s="195">
        <f t="shared" si="69"/>
        <v>0</v>
      </c>
      <c r="S32" s="195">
        <f t="shared" si="69"/>
        <v>0</v>
      </c>
      <c r="T32" s="195">
        <f t="shared" si="69"/>
        <v>0</v>
      </c>
      <c r="U32" s="358"/>
    </row>
    <row r="33" spans="2:21" ht="12" customHeight="1" x14ac:dyDescent="0.25">
      <c r="B33" s="208"/>
      <c r="E33" s="210"/>
      <c r="F33" s="210"/>
      <c r="G33" s="358"/>
      <c r="H33" s="447" t="str">
        <f t="shared" si="65"/>
        <v>IV. čtvrtletí</v>
      </c>
      <c r="I33" s="197">
        <f t="shared" si="66"/>
        <v>0</v>
      </c>
      <c r="J33" s="197">
        <f t="shared" si="66"/>
        <v>0</v>
      </c>
      <c r="K33" s="197">
        <f t="shared" si="66"/>
        <v>0</v>
      </c>
      <c r="L33" s="197">
        <f t="shared" si="62"/>
        <v>0</v>
      </c>
      <c r="M33" s="197">
        <f t="shared" si="63"/>
        <v>0</v>
      </c>
      <c r="O33" s="448" t="str">
        <f t="shared" si="67"/>
        <v>IV. čtvrtletí</v>
      </c>
      <c r="P33" s="195">
        <f t="shared" ref="P33:T33" si="70">O23/1000</f>
        <v>0</v>
      </c>
      <c r="Q33" s="195">
        <f t="shared" si="70"/>
        <v>0</v>
      </c>
      <c r="R33" s="195">
        <f t="shared" si="70"/>
        <v>0</v>
      </c>
      <c r="S33" s="195">
        <f t="shared" si="70"/>
        <v>0</v>
      </c>
      <c r="T33" s="195">
        <f t="shared" si="70"/>
        <v>0</v>
      </c>
      <c r="U33" s="358"/>
    </row>
    <row r="34" spans="2:21" ht="12" customHeight="1" x14ac:dyDescent="0.25">
      <c r="B34" s="208"/>
      <c r="E34" s="210"/>
      <c r="F34" s="210"/>
      <c r="G34" s="358"/>
      <c r="H34" s="210"/>
      <c r="I34" s="210"/>
      <c r="O34" s="208"/>
      <c r="Q34" s="210"/>
      <c r="R34" s="210"/>
      <c r="S34" s="210"/>
      <c r="T34" s="210"/>
      <c r="U34" s="358"/>
    </row>
    <row r="35" spans="2:21" ht="12" customHeight="1" x14ac:dyDescent="0.25">
      <c r="B35" s="208"/>
      <c r="D35" s="964" t="str">
        <f>T!E17</f>
        <v>I. čtvrtletí</v>
      </c>
      <c r="E35" s="210"/>
      <c r="F35" s="210"/>
      <c r="G35" s="358"/>
      <c r="H35" s="210"/>
      <c r="I35" s="210"/>
      <c r="O35" s="208"/>
      <c r="Q35" s="210"/>
      <c r="R35" s="210"/>
      <c r="S35" s="210"/>
      <c r="T35" s="210"/>
      <c r="U35" s="358"/>
    </row>
    <row r="36" spans="2:21" ht="12" customHeight="1" x14ac:dyDescent="0.25">
      <c r="B36" s="208"/>
      <c r="D36" s="964"/>
      <c r="E36" s="210"/>
      <c r="F36" s="210"/>
      <c r="G36" s="358"/>
      <c r="H36" s="210"/>
      <c r="I36" s="210"/>
      <c r="O36" s="208"/>
      <c r="Q36" s="210"/>
      <c r="R36" s="210"/>
      <c r="S36" s="210"/>
      <c r="T36" s="210"/>
      <c r="U36" s="358"/>
    </row>
    <row r="37" spans="2:21" ht="12" customHeight="1" x14ac:dyDescent="0.25">
      <c r="E37" s="210"/>
      <c r="F37" s="210"/>
      <c r="G37" s="210"/>
      <c r="H37" s="210"/>
      <c r="I37" s="210"/>
      <c r="Q37" s="210"/>
      <c r="R37" s="210"/>
      <c r="S37" s="210"/>
      <c r="T37" s="210"/>
      <c r="U37" s="210"/>
    </row>
    <row r="38" spans="2:21" ht="12" customHeight="1" x14ac:dyDescent="0.25">
      <c r="E38" s="210"/>
      <c r="F38" s="210"/>
      <c r="G38" s="210"/>
      <c r="H38" s="210"/>
      <c r="I38" s="210"/>
      <c r="Q38" s="210"/>
      <c r="R38" s="210"/>
      <c r="S38" s="210"/>
      <c r="T38" s="210"/>
      <c r="U38" s="210"/>
    </row>
    <row r="39" spans="2:21" ht="12" customHeight="1" x14ac:dyDescent="0.25">
      <c r="E39" s="210"/>
      <c r="F39" s="210"/>
      <c r="G39" s="210"/>
      <c r="H39" s="210"/>
      <c r="I39" s="210"/>
      <c r="Q39" s="210"/>
      <c r="R39" s="210"/>
      <c r="S39" s="210"/>
      <c r="T39" s="210"/>
      <c r="U39" s="210"/>
    </row>
    <row r="40" spans="2:21" ht="12" customHeight="1" x14ac:dyDescent="0.25">
      <c r="E40" s="210"/>
      <c r="F40" s="210"/>
      <c r="G40" s="210"/>
      <c r="H40" s="210"/>
      <c r="I40" s="210"/>
      <c r="Q40" s="210"/>
      <c r="R40" s="210"/>
      <c r="S40" s="210"/>
      <c r="T40" s="210"/>
      <c r="U40" s="210"/>
    </row>
    <row r="41" spans="2:21" ht="12" customHeight="1" x14ac:dyDescent="0.25">
      <c r="E41" s="210"/>
      <c r="F41" s="210"/>
      <c r="G41" s="210"/>
      <c r="H41" s="210"/>
      <c r="I41" s="210"/>
      <c r="Q41" s="210"/>
      <c r="R41" s="210"/>
      <c r="S41" s="210"/>
      <c r="T41" s="210"/>
      <c r="U41" s="210"/>
    </row>
    <row r="42" spans="2:21" ht="12" customHeight="1" x14ac:dyDescent="0.25"/>
    <row r="43" spans="2:21" ht="12" customHeight="1" x14ac:dyDescent="0.25"/>
    <row r="44" spans="2:21" ht="12" customHeight="1" x14ac:dyDescent="0.25"/>
    <row r="45" spans="2:21" ht="12" customHeight="1" x14ac:dyDescent="0.25"/>
    <row r="46" spans="2:21" ht="12" customHeight="1" x14ac:dyDescent="0.25"/>
  </sheetData>
  <mergeCells count="8">
    <mergeCell ref="D35:D36"/>
    <mergeCell ref="T1:V1"/>
    <mergeCell ref="H6:N6"/>
    <mergeCell ref="O6:U6"/>
    <mergeCell ref="A2:V2"/>
    <mergeCell ref="B4:U4"/>
    <mergeCell ref="B6:G6"/>
    <mergeCell ref="H5:U5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view="pageBreakPreview" topLeftCell="A13" zoomScaleNormal="100" zoomScaleSheetLayoutView="100" workbookViewId="0">
      <selection activeCell="H42" sqref="H42:J42"/>
    </sheetView>
  </sheetViews>
  <sheetFormatPr defaultRowHeight="12.75" x14ac:dyDescent="0.2"/>
  <cols>
    <col min="1" max="1" width="17.7109375" style="71" customWidth="1"/>
    <col min="2" max="3" width="8.7109375" style="71" customWidth="1"/>
    <col min="4" max="4" width="7.7109375" style="71" customWidth="1"/>
    <col min="5" max="6" width="8.7109375" style="71" customWidth="1"/>
    <col min="7" max="7" width="7.7109375" style="71" customWidth="1"/>
    <col min="8" max="9" width="8.7109375" style="71" customWidth="1"/>
    <col min="10" max="10" width="7.7109375" style="71" customWidth="1"/>
    <col min="11" max="11" width="1.7109375" style="71" customWidth="1"/>
    <col min="12" max="13" width="7.7109375" style="71" customWidth="1"/>
    <col min="14" max="16384" width="9.140625" style="71"/>
  </cols>
  <sheetData>
    <row r="1" spans="1:12" ht="13.5" x14ac:dyDescent="0.25">
      <c r="F1" s="280"/>
      <c r="I1" s="939" t="s">
        <v>225</v>
      </c>
      <c r="J1" s="939"/>
      <c r="K1" s="939"/>
      <c r="L1" s="291"/>
    </row>
    <row r="2" spans="1:12" ht="16.5" customHeight="1" x14ac:dyDescent="0.2">
      <c r="A2" s="973" t="s">
        <v>96</v>
      </c>
      <c r="B2" s="973"/>
      <c r="C2" s="973"/>
      <c r="D2" s="973"/>
      <c r="E2" s="973"/>
      <c r="F2" s="973"/>
      <c r="G2" s="973"/>
      <c r="H2" s="973"/>
      <c r="I2" s="973"/>
      <c r="J2" s="973"/>
      <c r="K2" s="973"/>
    </row>
    <row r="3" spans="1:12" ht="25.5" customHeight="1" x14ac:dyDescent="0.2">
      <c r="A3" s="891" t="str">
        <f>T!E17&amp;" "&amp;T!G17</f>
        <v>I. čtvrtletí 2019</v>
      </c>
      <c r="B3" s="589"/>
      <c r="C3" s="589"/>
      <c r="D3" s="589"/>
      <c r="E3" s="589"/>
      <c r="F3" s="589"/>
      <c r="G3" s="589"/>
      <c r="H3" s="589"/>
      <c r="I3" s="589"/>
      <c r="J3" s="589"/>
      <c r="K3" s="589"/>
    </row>
    <row r="4" spans="1:12" ht="6" customHeight="1" x14ac:dyDescent="0.2">
      <c r="A4" s="295"/>
      <c r="B4" s="983"/>
      <c r="C4" s="984"/>
      <c r="D4" s="984"/>
      <c r="E4" s="984"/>
      <c r="F4" s="984"/>
      <c r="G4" s="984"/>
      <c r="H4" s="984"/>
      <c r="I4" s="984"/>
      <c r="J4" s="985"/>
    </row>
    <row r="5" spans="1:12" ht="15.75" customHeight="1" x14ac:dyDescent="0.2">
      <c r="A5" s="988"/>
      <c r="B5" s="980" t="str">
        <f>T!J20</f>
        <v>Leden</v>
      </c>
      <c r="C5" s="981"/>
      <c r="D5" s="982"/>
      <c r="E5" s="980" t="str">
        <f>T!J21</f>
        <v>Únor</v>
      </c>
      <c r="F5" s="981"/>
      <c r="G5" s="982"/>
      <c r="H5" s="980" t="str">
        <f>T!J22</f>
        <v>Březen</v>
      </c>
      <c r="I5" s="981"/>
      <c r="J5" s="982"/>
    </row>
    <row r="6" spans="1:12" ht="28.5" customHeight="1" x14ac:dyDescent="0.25">
      <c r="A6" s="988"/>
      <c r="B6" s="986" t="s">
        <v>39</v>
      </c>
      <c r="C6" s="987"/>
      <c r="D6" s="493" t="s">
        <v>46</v>
      </c>
      <c r="E6" s="986" t="s">
        <v>39</v>
      </c>
      <c r="F6" s="987"/>
      <c r="G6" s="493" t="s">
        <v>46</v>
      </c>
      <c r="H6" s="986" t="s">
        <v>39</v>
      </c>
      <c r="I6" s="987"/>
      <c r="J6" s="493" t="s">
        <v>46</v>
      </c>
    </row>
    <row r="7" spans="1:12" ht="23.25" customHeight="1" x14ac:dyDescent="0.25">
      <c r="A7" s="988"/>
      <c r="B7" s="986"/>
      <c r="C7" s="987"/>
      <c r="D7" s="235"/>
      <c r="E7" s="986"/>
      <c r="F7" s="987"/>
      <c r="G7" s="493"/>
      <c r="H7" s="986"/>
      <c r="I7" s="987"/>
      <c r="J7" s="493"/>
    </row>
    <row r="8" spans="1:12" ht="15" customHeight="1" x14ac:dyDescent="0.25">
      <c r="A8" s="319" t="s">
        <v>169</v>
      </c>
      <c r="B8" s="821" t="s">
        <v>336</v>
      </c>
      <c r="C8" s="816" t="s">
        <v>1</v>
      </c>
      <c r="D8" s="151" t="s">
        <v>11</v>
      </c>
      <c r="E8" s="821" t="s">
        <v>336</v>
      </c>
      <c r="F8" s="816" t="s">
        <v>1</v>
      </c>
      <c r="G8" s="151" t="s">
        <v>11</v>
      </c>
      <c r="H8" s="821" t="s">
        <v>336</v>
      </c>
      <c r="I8" s="816" t="s">
        <v>1</v>
      </c>
      <c r="J8" s="151" t="s">
        <v>11</v>
      </c>
      <c r="K8" s="131"/>
    </row>
    <row r="9" spans="1:12" ht="12.6" customHeight="1" x14ac:dyDescent="0.25">
      <c r="A9" s="320">
        <v>1</v>
      </c>
      <c r="B9" s="90">
        <v>30142.310814590921</v>
      </c>
      <c r="C9" s="78">
        <v>322269.40624003223</v>
      </c>
      <c r="D9" s="297">
        <v>3.8</v>
      </c>
      <c r="E9" s="78">
        <v>40668.641186614404</v>
      </c>
      <c r="F9" s="78">
        <v>434415.04201403569</v>
      </c>
      <c r="G9" s="296">
        <v>0.9</v>
      </c>
      <c r="H9" s="90">
        <v>30159.439151520968</v>
      </c>
      <c r="I9" s="78">
        <v>321837.05251067737</v>
      </c>
      <c r="J9" s="297">
        <v>6.2</v>
      </c>
    </row>
    <row r="10" spans="1:12" ht="12.6" customHeight="1" x14ac:dyDescent="0.25">
      <c r="A10" s="315">
        <v>2</v>
      </c>
      <c r="B10" s="298">
        <v>39725.241731044705</v>
      </c>
      <c r="C10" s="299">
        <v>424702.77624003228</v>
      </c>
      <c r="D10" s="300">
        <v>-1.2</v>
      </c>
      <c r="E10" s="299">
        <v>33951.275641569417</v>
      </c>
      <c r="F10" s="299">
        <v>362667.35801403568</v>
      </c>
      <c r="G10" s="301">
        <v>3.6</v>
      </c>
      <c r="H10" s="298">
        <v>27795.928474276625</v>
      </c>
      <c r="I10" s="299">
        <v>296608.07551067742</v>
      </c>
      <c r="J10" s="300">
        <v>3</v>
      </c>
    </row>
    <row r="11" spans="1:12" ht="12.6" customHeight="1" x14ac:dyDescent="0.25">
      <c r="A11" s="315">
        <v>3</v>
      </c>
      <c r="B11" s="298">
        <v>43675.934260436232</v>
      </c>
      <c r="C11" s="299">
        <v>466935.32124003227</v>
      </c>
      <c r="D11" s="300">
        <v>-3.5</v>
      </c>
      <c r="E11" s="299">
        <v>35576.440598592868</v>
      </c>
      <c r="F11" s="299">
        <v>380028.4160140357</v>
      </c>
      <c r="G11" s="301">
        <v>0.3</v>
      </c>
      <c r="H11" s="298">
        <v>26039.92689173725</v>
      </c>
      <c r="I11" s="299">
        <v>277874.19251067739</v>
      </c>
      <c r="J11" s="300">
        <v>7.6</v>
      </c>
    </row>
    <row r="12" spans="1:12" ht="12.6" customHeight="1" x14ac:dyDescent="0.25">
      <c r="A12" s="315">
        <v>4</v>
      </c>
      <c r="B12" s="298">
        <v>41062.55087775697</v>
      </c>
      <c r="C12" s="299">
        <v>439006.52724003227</v>
      </c>
      <c r="D12" s="300">
        <v>-2.2999999999999998</v>
      </c>
      <c r="E12" s="299">
        <v>42621.710175656073</v>
      </c>
      <c r="F12" s="299">
        <v>455278.62901403569</v>
      </c>
      <c r="G12" s="301">
        <v>-2.7</v>
      </c>
      <c r="H12" s="298">
        <v>26620.917801124026</v>
      </c>
      <c r="I12" s="299">
        <v>284072.64451067738</v>
      </c>
      <c r="J12" s="300">
        <v>8.6</v>
      </c>
    </row>
    <row r="13" spans="1:12" ht="12.6" customHeight="1" x14ac:dyDescent="0.25">
      <c r="A13" s="315">
        <v>5</v>
      </c>
      <c r="B13" s="298">
        <v>34336.864588167213</v>
      </c>
      <c r="C13" s="299">
        <v>367109.37624003226</v>
      </c>
      <c r="D13" s="300">
        <v>2.1</v>
      </c>
      <c r="E13" s="299">
        <v>43259.692358634748</v>
      </c>
      <c r="F13" s="299">
        <v>462100.53901403572</v>
      </c>
      <c r="G13" s="301">
        <v>-4.2</v>
      </c>
      <c r="H13" s="298">
        <v>29880.190370346099</v>
      </c>
      <c r="I13" s="299">
        <v>318844.61551067739</v>
      </c>
      <c r="J13" s="300">
        <v>4.0999999999999996</v>
      </c>
    </row>
    <row r="14" spans="1:12" ht="12.6" customHeight="1" x14ac:dyDescent="0.25">
      <c r="A14" s="315">
        <v>6</v>
      </c>
      <c r="B14" s="298">
        <v>38904.247516070704</v>
      </c>
      <c r="C14" s="299">
        <v>415928.74424003228</v>
      </c>
      <c r="D14" s="300">
        <v>-0.9</v>
      </c>
      <c r="E14" s="299">
        <v>44215.345653734461</v>
      </c>
      <c r="F14" s="299">
        <v>472306.37501403573</v>
      </c>
      <c r="G14" s="301">
        <v>-3.2</v>
      </c>
      <c r="H14" s="298">
        <v>27954.197941247785</v>
      </c>
      <c r="I14" s="299">
        <v>298299.46651067742</v>
      </c>
      <c r="J14" s="300">
        <v>5.6</v>
      </c>
    </row>
    <row r="15" spans="1:12" ht="12.6" customHeight="1" x14ac:dyDescent="0.25">
      <c r="A15" s="315">
        <v>7</v>
      </c>
      <c r="B15" s="298">
        <v>42426.268611371379</v>
      </c>
      <c r="C15" s="299">
        <v>453580.52824003226</v>
      </c>
      <c r="D15" s="300">
        <v>-0.9</v>
      </c>
      <c r="E15" s="299">
        <v>43352.642422537676</v>
      </c>
      <c r="F15" s="299">
        <v>463087.82701403572</v>
      </c>
      <c r="G15" s="301">
        <v>-2.2999999999999998</v>
      </c>
      <c r="H15" s="298">
        <v>25845.133770531698</v>
      </c>
      <c r="I15" s="299">
        <v>275795.02951067738</v>
      </c>
      <c r="J15" s="300">
        <v>8.5</v>
      </c>
    </row>
    <row r="16" spans="1:12" ht="12.6" customHeight="1" x14ac:dyDescent="0.25">
      <c r="A16" s="315">
        <v>8</v>
      </c>
      <c r="B16" s="298">
        <v>40573.136840130748</v>
      </c>
      <c r="C16" s="299">
        <v>433769.85224003228</v>
      </c>
      <c r="D16" s="300">
        <v>1.4</v>
      </c>
      <c r="E16" s="299">
        <v>38640.18712342393</v>
      </c>
      <c r="F16" s="299">
        <v>412727.53601403569</v>
      </c>
      <c r="G16" s="301">
        <v>1</v>
      </c>
      <c r="H16" s="298">
        <v>26301.427872169726</v>
      </c>
      <c r="I16" s="299">
        <v>280664.40951067739</v>
      </c>
      <c r="J16" s="300">
        <v>6.7</v>
      </c>
    </row>
    <row r="17" spans="1:11" ht="12.6" customHeight="1" x14ac:dyDescent="0.25">
      <c r="A17" s="315">
        <v>9</v>
      </c>
      <c r="B17" s="298">
        <v>41756.171273927459</v>
      </c>
      <c r="C17" s="299">
        <v>446407.36224003223</v>
      </c>
      <c r="D17" s="300">
        <v>-0.3</v>
      </c>
      <c r="E17" s="299">
        <v>32903.081949949599</v>
      </c>
      <c r="F17" s="299">
        <v>351480.31401403568</v>
      </c>
      <c r="G17" s="301">
        <v>3.3</v>
      </c>
      <c r="H17" s="298">
        <v>25084.756071226919</v>
      </c>
      <c r="I17" s="299">
        <v>267681.33851067745</v>
      </c>
      <c r="J17" s="300">
        <v>6.7</v>
      </c>
    </row>
    <row r="18" spans="1:11" ht="12.6" customHeight="1" x14ac:dyDescent="0.25">
      <c r="A18" s="315">
        <v>10</v>
      </c>
      <c r="B18" s="298">
        <v>43209.600422613388</v>
      </c>
      <c r="C18" s="299">
        <v>461946.35124003224</v>
      </c>
      <c r="D18" s="300">
        <v>-1.5</v>
      </c>
      <c r="E18" s="299">
        <v>32771.114623221409</v>
      </c>
      <c r="F18" s="299">
        <v>350075.39301403571</v>
      </c>
      <c r="G18" s="301">
        <v>3.3</v>
      </c>
      <c r="H18" s="298">
        <v>26507.336488799316</v>
      </c>
      <c r="I18" s="299">
        <v>282857.66051067738</v>
      </c>
      <c r="J18" s="300">
        <v>7</v>
      </c>
    </row>
    <row r="19" spans="1:11" ht="12.6" customHeight="1" x14ac:dyDescent="0.25">
      <c r="A19" s="315">
        <v>11</v>
      </c>
      <c r="B19" s="302">
        <v>41919.424146963422</v>
      </c>
      <c r="C19" s="303">
        <v>448161.44424003223</v>
      </c>
      <c r="D19" s="300">
        <v>-3</v>
      </c>
      <c r="E19" s="303">
        <v>38804.3067619965</v>
      </c>
      <c r="F19" s="303">
        <v>414518.2580140357</v>
      </c>
      <c r="G19" s="301">
        <v>2.5</v>
      </c>
      <c r="H19" s="302">
        <v>32172.605558101674</v>
      </c>
      <c r="I19" s="303">
        <v>343306.42951067741</v>
      </c>
      <c r="J19" s="300">
        <v>1.8</v>
      </c>
      <c r="K19" s="142"/>
    </row>
    <row r="20" spans="1:11" ht="12.6" customHeight="1" x14ac:dyDescent="0.25">
      <c r="A20" s="315">
        <v>12</v>
      </c>
      <c r="B20" s="302">
        <v>34627.393980381341</v>
      </c>
      <c r="C20" s="303">
        <v>370216.40624003223</v>
      </c>
      <c r="D20" s="300">
        <v>1.4</v>
      </c>
      <c r="E20" s="303">
        <v>40061.50694399573</v>
      </c>
      <c r="F20" s="303">
        <v>427947.86901403568</v>
      </c>
      <c r="G20" s="301">
        <v>0.4</v>
      </c>
      <c r="H20" s="302">
        <v>31697.076028939377</v>
      </c>
      <c r="I20" s="303">
        <v>338232.81351067737</v>
      </c>
      <c r="J20" s="300">
        <v>2.5</v>
      </c>
      <c r="K20" s="142"/>
    </row>
    <row r="21" spans="1:11" ht="12.6" customHeight="1" x14ac:dyDescent="0.2">
      <c r="A21" s="315">
        <v>13</v>
      </c>
      <c r="B21" s="302">
        <v>34015.709617180124</v>
      </c>
      <c r="C21" s="303">
        <v>363676.43324003223</v>
      </c>
      <c r="D21" s="304">
        <v>2.9</v>
      </c>
      <c r="E21" s="303">
        <v>39444.163479253104</v>
      </c>
      <c r="F21" s="303">
        <v>421345.83301403571</v>
      </c>
      <c r="G21" s="305">
        <v>2.8</v>
      </c>
      <c r="H21" s="302">
        <v>30590.620823916881</v>
      </c>
      <c r="I21" s="303">
        <v>326429.98351067741</v>
      </c>
      <c r="J21" s="304">
        <v>4.8</v>
      </c>
      <c r="K21" s="142"/>
    </row>
    <row r="22" spans="1:11" ht="12.6" customHeight="1" x14ac:dyDescent="0.2">
      <c r="A22" s="315">
        <v>14</v>
      </c>
      <c r="B22" s="302">
        <v>40911.796550975887</v>
      </c>
      <c r="C22" s="303">
        <v>437389.16624003224</v>
      </c>
      <c r="D22" s="304">
        <v>-0.4</v>
      </c>
      <c r="E22" s="303">
        <v>37097.800714831865</v>
      </c>
      <c r="F22" s="303">
        <v>396284.24801403569</v>
      </c>
      <c r="G22" s="305">
        <v>3.1</v>
      </c>
      <c r="H22" s="302">
        <v>31111.131674746452</v>
      </c>
      <c r="I22" s="303">
        <v>331982.39351067739</v>
      </c>
      <c r="J22" s="304">
        <v>4</v>
      </c>
    </row>
    <row r="23" spans="1:11" ht="12.6" customHeight="1" x14ac:dyDescent="0.2">
      <c r="A23" s="315">
        <v>15</v>
      </c>
      <c r="B23" s="302">
        <v>39953.557161266959</v>
      </c>
      <c r="C23" s="303">
        <v>427151.36124003225</v>
      </c>
      <c r="D23" s="304">
        <v>1.2</v>
      </c>
      <c r="E23" s="303">
        <v>33885.363062985947</v>
      </c>
      <c r="F23" s="303">
        <v>361979.17301403568</v>
      </c>
      <c r="G23" s="305">
        <v>2.4</v>
      </c>
      <c r="H23" s="302">
        <v>28898.285260422454</v>
      </c>
      <c r="I23" s="303">
        <v>308370.38051067741</v>
      </c>
      <c r="J23" s="304">
        <v>6.5</v>
      </c>
    </row>
    <row r="24" spans="1:11" ht="12.6" customHeight="1" x14ac:dyDescent="0.2">
      <c r="A24" s="315">
        <v>16</v>
      </c>
      <c r="B24" s="302">
        <v>38703.458332655187</v>
      </c>
      <c r="C24" s="303">
        <v>413777.44524003228</v>
      </c>
      <c r="D24" s="304">
        <v>2.2000000000000002</v>
      </c>
      <c r="E24" s="303">
        <v>29487.906866199708</v>
      </c>
      <c r="F24" s="303">
        <v>315006.67301403568</v>
      </c>
      <c r="G24" s="305">
        <v>2.5</v>
      </c>
      <c r="H24" s="302">
        <v>26982.27080345897</v>
      </c>
      <c r="I24" s="303">
        <v>287933.02451067738</v>
      </c>
      <c r="J24" s="304">
        <v>6</v>
      </c>
    </row>
    <row r="25" spans="1:11" ht="12.6" customHeight="1" x14ac:dyDescent="0.2">
      <c r="A25" s="315">
        <v>17</v>
      </c>
      <c r="B25" s="302">
        <v>36045.589029643605</v>
      </c>
      <c r="C25" s="303">
        <v>385372.13024003227</v>
      </c>
      <c r="D25" s="304">
        <v>3.9</v>
      </c>
      <c r="E25" s="303">
        <v>29999.019621954583</v>
      </c>
      <c r="F25" s="303">
        <v>320466.42901403568</v>
      </c>
      <c r="G25" s="305">
        <v>2.5</v>
      </c>
      <c r="H25" s="302">
        <v>22698.79795305074</v>
      </c>
      <c r="I25" s="303">
        <v>242221.01551067742</v>
      </c>
      <c r="J25" s="304">
        <v>9</v>
      </c>
    </row>
    <row r="26" spans="1:11" ht="12.6" customHeight="1" x14ac:dyDescent="0.2">
      <c r="A26" s="315">
        <v>18</v>
      </c>
      <c r="B26" s="302">
        <v>41734.401837766593</v>
      </c>
      <c r="C26" s="306">
        <v>446173.93724003225</v>
      </c>
      <c r="D26" s="307">
        <v>-3</v>
      </c>
      <c r="E26" s="303">
        <v>32859.277050069759</v>
      </c>
      <c r="F26" s="306">
        <v>351020.12901403569</v>
      </c>
      <c r="G26" s="308">
        <v>2.7</v>
      </c>
      <c r="H26" s="302">
        <v>29743.546027784199</v>
      </c>
      <c r="I26" s="306">
        <v>317389.73851067742</v>
      </c>
      <c r="J26" s="307">
        <v>3.4</v>
      </c>
    </row>
    <row r="27" spans="1:11" ht="12.6" customHeight="1" x14ac:dyDescent="0.2">
      <c r="A27" s="315">
        <v>19</v>
      </c>
      <c r="B27" s="302">
        <v>40088.098159186178</v>
      </c>
      <c r="C27" s="306">
        <v>428576.42424003227</v>
      </c>
      <c r="D27" s="307">
        <v>-5.6</v>
      </c>
      <c r="E27" s="303">
        <v>32138.173626388078</v>
      </c>
      <c r="F27" s="306">
        <v>343320.56901403569</v>
      </c>
      <c r="G27" s="308">
        <v>4.2</v>
      </c>
      <c r="H27" s="302">
        <v>32765.146850513269</v>
      </c>
      <c r="I27" s="306">
        <v>349630.7455106774</v>
      </c>
      <c r="J27" s="307">
        <v>2.1</v>
      </c>
    </row>
    <row r="28" spans="1:11" ht="12.6" customHeight="1" x14ac:dyDescent="0.2">
      <c r="A28" s="315">
        <v>20</v>
      </c>
      <c r="B28" s="302">
        <v>42795.177873669571</v>
      </c>
      <c r="C28" s="303">
        <v>457506.31124003226</v>
      </c>
      <c r="D28" s="304">
        <v>-3.9</v>
      </c>
      <c r="E28" s="303">
        <v>34523.471975866829</v>
      </c>
      <c r="F28" s="303">
        <v>368796.87001403573</v>
      </c>
      <c r="G28" s="305">
        <v>3.2</v>
      </c>
      <c r="H28" s="302">
        <v>31729.359523485848</v>
      </c>
      <c r="I28" s="303">
        <v>338606.5665106774</v>
      </c>
      <c r="J28" s="304">
        <v>2.4</v>
      </c>
    </row>
    <row r="29" spans="1:11" ht="12.6" customHeight="1" x14ac:dyDescent="0.2">
      <c r="A29" s="315">
        <v>21</v>
      </c>
      <c r="B29" s="302">
        <v>48497.901572791809</v>
      </c>
      <c r="C29" s="303">
        <v>518473.42624003225</v>
      </c>
      <c r="D29" s="304">
        <v>-6.5</v>
      </c>
      <c r="E29" s="303">
        <v>33492.745363398186</v>
      </c>
      <c r="F29" s="303">
        <v>357783.5950140357</v>
      </c>
      <c r="G29" s="305">
        <v>4.8</v>
      </c>
      <c r="H29" s="302">
        <v>29997.110309910517</v>
      </c>
      <c r="I29" s="303">
        <v>320133.55151067738</v>
      </c>
      <c r="J29" s="304">
        <v>5.3</v>
      </c>
    </row>
    <row r="30" spans="1:11" ht="12.6" customHeight="1" x14ac:dyDescent="0.2">
      <c r="A30" s="315">
        <v>22</v>
      </c>
      <c r="B30" s="302">
        <v>50532.41225692103</v>
      </c>
      <c r="C30" s="303">
        <v>540223.05724003224</v>
      </c>
      <c r="D30" s="304">
        <v>-7.6</v>
      </c>
      <c r="E30" s="303">
        <v>36015.299525507733</v>
      </c>
      <c r="F30" s="303">
        <v>384724.40601403569</v>
      </c>
      <c r="G30" s="305">
        <v>0.7</v>
      </c>
      <c r="H30" s="302">
        <v>25401.073410652862</v>
      </c>
      <c r="I30" s="303">
        <v>271050.62451067741</v>
      </c>
      <c r="J30" s="304">
        <v>8.3000000000000007</v>
      </c>
    </row>
    <row r="31" spans="1:11" ht="12.6" customHeight="1" x14ac:dyDescent="0.25">
      <c r="A31" s="315">
        <v>23</v>
      </c>
      <c r="B31" s="309">
        <v>50803.541216034217</v>
      </c>
      <c r="C31" s="310">
        <v>543109.56524003216</v>
      </c>
      <c r="D31" s="311">
        <v>-6.9</v>
      </c>
      <c r="E31" s="310">
        <v>34927.188061287074</v>
      </c>
      <c r="F31" s="310">
        <v>373104.33501403569</v>
      </c>
      <c r="G31" s="312">
        <v>-3.7</v>
      </c>
      <c r="H31" s="309">
        <v>18938.413159926735</v>
      </c>
      <c r="I31" s="310">
        <v>202097.82551067742</v>
      </c>
      <c r="J31" s="311">
        <v>10</v>
      </c>
    </row>
    <row r="32" spans="1:11" ht="12.6" customHeight="1" x14ac:dyDescent="0.25">
      <c r="A32" s="315">
        <v>24</v>
      </c>
      <c r="B32" s="313">
        <v>50264.41121019463</v>
      </c>
      <c r="C32" s="314">
        <v>537340.56424003222</v>
      </c>
      <c r="D32" s="300">
        <v>-5.4</v>
      </c>
      <c r="E32" s="314">
        <v>35122.625922887259</v>
      </c>
      <c r="F32" s="314">
        <v>375195.41701403569</v>
      </c>
      <c r="G32" s="301">
        <v>-0.5</v>
      </c>
      <c r="H32" s="313">
        <v>21386.289952934807</v>
      </c>
      <c r="I32" s="314">
        <v>228213.72951067743</v>
      </c>
      <c r="J32" s="300">
        <v>7.6</v>
      </c>
    </row>
    <row r="33" spans="1:16" ht="12.6" customHeight="1" x14ac:dyDescent="0.2">
      <c r="A33" s="315">
        <v>25</v>
      </c>
      <c r="B33" s="302">
        <v>46826.723513246274</v>
      </c>
      <c r="C33" s="303">
        <v>500588.74224003224</v>
      </c>
      <c r="D33" s="304">
        <v>-5</v>
      </c>
      <c r="E33" s="303">
        <v>36235.781016715242</v>
      </c>
      <c r="F33" s="303">
        <v>387077.81501403567</v>
      </c>
      <c r="G33" s="305">
        <v>4.4000000000000004</v>
      </c>
      <c r="H33" s="302">
        <v>26880.412961038011</v>
      </c>
      <c r="I33" s="303">
        <v>286839.86051067739</v>
      </c>
      <c r="J33" s="304">
        <v>3.6</v>
      </c>
    </row>
    <row r="34" spans="1:16" ht="12.6" customHeight="1" x14ac:dyDescent="0.2">
      <c r="A34" s="315">
        <v>26</v>
      </c>
      <c r="B34" s="302">
        <v>39487.988475647762</v>
      </c>
      <c r="C34" s="303">
        <v>422168.22124003223</v>
      </c>
      <c r="D34" s="304">
        <v>-0.8</v>
      </c>
      <c r="E34" s="303">
        <v>33862.794730542664</v>
      </c>
      <c r="F34" s="303">
        <v>361731.6600140357</v>
      </c>
      <c r="G34" s="305">
        <v>6.3</v>
      </c>
      <c r="H34" s="302">
        <v>28745.745599254227</v>
      </c>
      <c r="I34" s="303">
        <v>306744.31751067739</v>
      </c>
      <c r="J34" s="304">
        <v>4.4000000000000004</v>
      </c>
    </row>
    <row r="35" spans="1:16" ht="12.6" customHeight="1" x14ac:dyDescent="0.2">
      <c r="A35" s="315">
        <v>27</v>
      </c>
      <c r="B35" s="302">
        <v>36261.438823127333</v>
      </c>
      <c r="C35" s="303">
        <v>387685.70524003223</v>
      </c>
      <c r="D35" s="304">
        <v>1.2</v>
      </c>
      <c r="E35" s="303">
        <v>30568.875851930301</v>
      </c>
      <c r="F35" s="303">
        <v>326556.97501403571</v>
      </c>
      <c r="G35" s="305">
        <v>4.9000000000000004</v>
      </c>
      <c r="H35" s="302">
        <v>29874.677284941405</v>
      </c>
      <c r="I35" s="303">
        <v>318813.4795106774</v>
      </c>
      <c r="J35" s="304">
        <v>4.7</v>
      </c>
    </row>
    <row r="36" spans="1:16" ht="12.6" customHeight="1" x14ac:dyDescent="0.2">
      <c r="A36" s="315">
        <v>28</v>
      </c>
      <c r="B36" s="302">
        <v>42411.657471385923</v>
      </c>
      <c r="C36" s="303">
        <v>453404.21324003226</v>
      </c>
      <c r="D36" s="304">
        <v>0.3</v>
      </c>
      <c r="E36" s="303">
        <v>26956.583467319397</v>
      </c>
      <c r="F36" s="303">
        <v>287977.17601403571</v>
      </c>
      <c r="G36" s="305">
        <v>8.1</v>
      </c>
      <c r="H36" s="302">
        <v>29495.741727516914</v>
      </c>
      <c r="I36" s="303">
        <v>314768.24751067738</v>
      </c>
      <c r="J36" s="304">
        <v>6.7</v>
      </c>
    </row>
    <row r="37" spans="1:16" ht="12.6" customHeight="1" x14ac:dyDescent="0.2">
      <c r="A37" s="315">
        <v>29</v>
      </c>
      <c r="B37" s="302">
        <v>43679.408358604967</v>
      </c>
      <c r="C37" s="303">
        <v>466957.22124003223</v>
      </c>
      <c r="D37" s="304">
        <v>-2.2999999999999998</v>
      </c>
      <c r="E37" s="303"/>
      <c r="F37" s="303"/>
      <c r="G37" s="305"/>
      <c r="H37" s="302">
        <v>24309.684036811839</v>
      </c>
      <c r="I37" s="303">
        <v>259412.43651067742</v>
      </c>
      <c r="J37" s="304">
        <v>6.4</v>
      </c>
    </row>
    <row r="38" spans="1:16" ht="12.6" customHeight="1" x14ac:dyDescent="0.2">
      <c r="A38" s="315">
        <v>30</v>
      </c>
      <c r="B38" s="302">
        <v>44626.644385383363</v>
      </c>
      <c r="C38" s="303">
        <v>477076.46124003228</v>
      </c>
      <c r="D38" s="304">
        <v>-4</v>
      </c>
      <c r="E38" s="303"/>
      <c r="F38" s="303"/>
      <c r="G38" s="305"/>
      <c r="H38" s="302">
        <v>18967.718093694737</v>
      </c>
      <c r="I38" s="303">
        <v>202413.24851067743</v>
      </c>
      <c r="J38" s="304">
        <v>7.7</v>
      </c>
    </row>
    <row r="39" spans="1:16" ht="12.6" customHeight="1" x14ac:dyDescent="0.2">
      <c r="A39" s="315">
        <v>31</v>
      </c>
      <c r="B39" s="302">
        <v>43819.47052388209</v>
      </c>
      <c r="C39" s="303">
        <v>468442.30424003227</v>
      </c>
      <c r="D39" s="304">
        <v>-2.5</v>
      </c>
      <c r="E39" s="303"/>
      <c r="F39" s="303"/>
      <c r="G39" s="305"/>
      <c r="H39" s="302">
        <v>19670.301671883451</v>
      </c>
      <c r="I39" s="303">
        <v>209907.18851067743</v>
      </c>
      <c r="J39" s="304">
        <v>9.3000000000000007</v>
      </c>
      <c r="K39" s="91"/>
    </row>
    <row r="40" spans="1:16" ht="12.6" customHeight="1" x14ac:dyDescent="0.2">
      <c r="A40" s="365" t="s">
        <v>83</v>
      </c>
      <c r="B40" s="590">
        <f>SUM(B9:B39)</f>
        <v>1283818.5314330182</v>
      </c>
      <c r="C40" s="665">
        <f>SUM(C9:C39)</f>
        <v>13725126.786441002</v>
      </c>
      <c r="D40" s="666">
        <f>AVERAGE(D9:D39)</f>
        <v>-1.5193548387096771</v>
      </c>
      <c r="E40" s="590">
        <f>SUM(E9:E39)</f>
        <v>1003443.0157770645</v>
      </c>
      <c r="F40" s="665">
        <f>SUM(F9:F39)</f>
        <v>10719004.859393002</v>
      </c>
      <c r="G40" s="666">
        <f>AVERAGE(G9:G39)</f>
        <v>1.8321428571428571</v>
      </c>
      <c r="H40" s="590">
        <f>SUM(H9:H39)</f>
        <v>844245.26354596589</v>
      </c>
      <c r="I40" s="665">
        <f>SUM(I9:I39)</f>
        <v>9009032.0858309977</v>
      </c>
      <c r="J40" s="666">
        <f>AVERAGE(J9:J39)</f>
        <v>5.8225806451612891</v>
      </c>
      <c r="K40" s="325"/>
      <c r="N40" s="142"/>
      <c r="O40" s="142"/>
      <c r="P40" s="142"/>
    </row>
    <row r="41" spans="1:16" ht="12.95" customHeight="1" x14ac:dyDescent="0.2">
      <c r="A41" s="135" t="s">
        <v>173</v>
      </c>
      <c r="B41" s="322">
        <f>MAX(B9:B39)</f>
        <v>50803.541216034217</v>
      </c>
      <c r="C41" s="323">
        <f>MAX(C9:C39)</f>
        <v>543109.56524003216</v>
      </c>
      <c r="D41" s="408">
        <f>VLOOKUP(B41,$B$9:$D$39,3,FALSE)</f>
        <v>-6.9</v>
      </c>
      <c r="E41" s="322">
        <f>MAX(E9:E39)</f>
        <v>44215.345653734461</v>
      </c>
      <c r="F41" s="323">
        <f>MAX(F9:F39)</f>
        <v>472306.37501403573</v>
      </c>
      <c r="G41" s="408">
        <f>VLOOKUP(E41,$E$9:$G$39,3,FALSE)</f>
        <v>-3.2</v>
      </c>
      <c r="H41" s="322">
        <f>MAX(H9:H39)</f>
        <v>32765.146850513269</v>
      </c>
      <c r="I41" s="323">
        <f>MAX(I9:I39)</f>
        <v>349630.7455106774</v>
      </c>
      <c r="J41" s="408">
        <f>VLOOKUP(H41,$H$9:$J$39,3,FALSE)</f>
        <v>2.1</v>
      </c>
    </row>
    <row r="42" spans="1:16" ht="12.95" customHeight="1" x14ac:dyDescent="0.2">
      <c r="A42" s="84" t="s">
        <v>174</v>
      </c>
      <c r="B42" s="324">
        <f>MIN(B9:B39)</f>
        <v>30142.310814590921</v>
      </c>
      <c r="C42" s="260">
        <f>MIN(C9:C39)</f>
        <v>322269.40624003223</v>
      </c>
      <c r="D42" s="409">
        <f>VLOOKUP(B42,$B$9:$D$39,3,FALSE)</f>
        <v>3.8</v>
      </c>
      <c r="E42" s="324">
        <f>MIN(E9:E39)</f>
        <v>26956.583467319397</v>
      </c>
      <c r="F42" s="260">
        <f>MIN(F9:F39)</f>
        <v>287977.17601403571</v>
      </c>
      <c r="G42" s="409">
        <f>VLOOKUP(E42,$E$9:$G$39,3,FALSE)</f>
        <v>8.1</v>
      </c>
      <c r="H42" s="324">
        <f>MIN(H9:H39)</f>
        <v>18938.413159926735</v>
      </c>
      <c r="I42" s="260">
        <f>MIN(I9:I39)</f>
        <v>202097.82551067742</v>
      </c>
      <c r="J42" s="409">
        <f>VLOOKUP(H42,$H$9:$J$39,3,FALSE)</f>
        <v>10</v>
      </c>
    </row>
    <row r="43" spans="1:16" ht="12.95" customHeight="1" x14ac:dyDescent="0.2">
      <c r="A43" s="84" t="s">
        <v>175</v>
      </c>
      <c r="B43" s="324">
        <f t="shared" ref="B43:J43" si="0">AVERAGE(B9:B39)</f>
        <v>41413.501013968329</v>
      </c>
      <c r="C43" s="260">
        <f t="shared" si="0"/>
        <v>442746.02536906459</v>
      </c>
      <c r="D43" s="321">
        <f t="shared" si="0"/>
        <v>-1.5193548387096771</v>
      </c>
      <c r="E43" s="324">
        <f t="shared" si="0"/>
        <v>35837.250563466587</v>
      </c>
      <c r="F43" s="260">
        <f>AVERAGE(F9:F39)</f>
        <v>382821.60212117864</v>
      </c>
      <c r="G43" s="321">
        <f t="shared" si="0"/>
        <v>1.8321428571428571</v>
      </c>
      <c r="H43" s="324">
        <f>AVERAGE(H9:H39)</f>
        <v>27233.718178902127</v>
      </c>
      <c r="I43" s="260">
        <f t="shared" si="0"/>
        <v>290613.93825261283</v>
      </c>
      <c r="J43" s="321">
        <f t="shared" si="0"/>
        <v>5.8225806451612891</v>
      </c>
      <c r="K43" s="87"/>
    </row>
    <row r="44" spans="1:16" ht="7.5" customHeight="1" x14ac:dyDescent="0.2">
      <c r="B44" s="316"/>
      <c r="C44" s="80"/>
      <c r="D44" s="317"/>
      <c r="H44" s="87"/>
      <c r="J44" s="100"/>
    </row>
    <row r="45" spans="1:16" ht="15" customHeight="1" x14ac:dyDescent="0.25">
      <c r="A45" s="293"/>
      <c r="B45" s="974" t="str">
        <f>B5</f>
        <v>Leden</v>
      </c>
      <c r="C45" s="975"/>
      <c r="D45" s="976"/>
      <c r="E45" s="977" t="str">
        <f>E5</f>
        <v>Únor</v>
      </c>
      <c r="F45" s="978"/>
      <c r="G45" s="979"/>
      <c r="H45" s="977" t="str">
        <f>H5</f>
        <v>Březen</v>
      </c>
      <c r="I45" s="978"/>
      <c r="J45" s="979"/>
    </row>
    <row r="46" spans="1:16" ht="15" customHeight="1" x14ac:dyDescent="0.25">
      <c r="A46" s="326"/>
      <c r="B46" s="327"/>
      <c r="C46" s="327"/>
      <c r="D46" s="328"/>
      <c r="E46" s="327"/>
      <c r="F46" s="327"/>
      <c r="G46" s="328"/>
      <c r="H46" s="327"/>
      <c r="I46" s="327"/>
      <c r="J46" s="328"/>
    </row>
    <row r="47" spans="1:16" ht="15" customHeight="1" x14ac:dyDescent="0.25">
      <c r="A47" s="293"/>
      <c r="B47" s="329"/>
      <c r="C47" s="327"/>
      <c r="D47" s="328"/>
      <c r="E47" s="327"/>
      <c r="F47" s="327"/>
      <c r="G47" s="327"/>
      <c r="H47" s="329"/>
      <c r="I47" s="327"/>
      <c r="J47" s="328"/>
    </row>
    <row r="48" spans="1:16" ht="15" customHeight="1" x14ac:dyDescent="0.2">
      <c r="B48" s="329"/>
      <c r="C48" s="327"/>
      <c r="D48" s="328"/>
      <c r="E48" s="327"/>
      <c r="F48" s="327"/>
      <c r="G48" s="327"/>
      <c r="H48" s="329"/>
      <c r="I48" s="327"/>
      <c r="J48" s="328"/>
    </row>
    <row r="49" spans="1:11" ht="15" customHeight="1" x14ac:dyDescent="0.25">
      <c r="B49" s="330" t="s">
        <v>170</v>
      </c>
      <c r="C49" s="331">
        <f>B41</f>
        <v>50803.541216034217</v>
      </c>
      <c r="D49" s="328"/>
      <c r="E49" s="330" t="s">
        <v>170</v>
      </c>
      <c r="F49" s="331">
        <f>E41</f>
        <v>44215.345653734461</v>
      </c>
      <c r="G49" s="327"/>
      <c r="H49" s="330" t="s">
        <v>170</v>
      </c>
      <c r="I49" s="331">
        <f>H41</f>
        <v>32765.146850513269</v>
      </c>
      <c r="J49" s="328"/>
    </row>
    <row r="50" spans="1:11" ht="15" customHeight="1" x14ac:dyDescent="0.25">
      <c r="B50" s="332" t="s">
        <v>171</v>
      </c>
      <c r="C50" s="331">
        <f t="shared" ref="C50:C51" si="1">B42</f>
        <v>30142.310814590921</v>
      </c>
      <c r="D50" s="328"/>
      <c r="E50" s="332" t="s">
        <v>171</v>
      </c>
      <c r="F50" s="331">
        <f t="shared" ref="F50:F51" si="2">E42</f>
        <v>26956.583467319397</v>
      </c>
      <c r="G50" s="327"/>
      <c r="H50" s="332" t="s">
        <v>171</v>
      </c>
      <c r="I50" s="331">
        <f t="shared" ref="I50:I51" si="3">H42</f>
        <v>18938.413159926735</v>
      </c>
      <c r="J50" s="328"/>
    </row>
    <row r="51" spans="1:11" ht="15" customHeight="1" x14ac:dyDescent="0.25">
      <c r="B51" s="332" t="s">
        <v>172</v>
      </c>
      <c r="C51" s="331">
        <f t="shared" si="1"/>
        <v>41413.501013968329</v>
      </c>
      <c r="D51" s="328"/>
      <c r="E51" s="332" t="s">
        <v>172</v>
      </c>
      <c r="F51" s="331">
        <f t="shared" si="2"/>
        <v>35837.250563466587</v>
      </c>
      <c r="G51" s="327"/>
      <c r="H51" s="332" t="s">
        <v>172</v>
      </c>
      <c r="I51" s="331">
        <f t="shared" si="3"/>
        <v>27233.718178902127</v>
      </c>
      <c r="J51" s="328"/>
    </row>
    <row r="52" spans="1:11" ht="15" customHeight="1" x14ac:dyDescent="0.2">
      <c r="B52" s="329"/>
      <c r="C52" s="327"/>
      <c r="D52" s="328"/>
      <c r="E52" s="327"/>
      <c r="F52" s="327"/>
      <c r="G52" s="327"/>
      <c r="H52" s="329"/>
      <c r="I52" s="327"/>
      <c r="J52" s="328"/>
    </row>
    <row r="53" spans="1:11" ht="15" customHeight="1" x14ac:dyDescent="0.2">
      <c r="B53" s="329"/>
      <c r="C53" s="327"/>
      <c r="D53" s="328"/>
      <c r="E53" s="327"/>
      <c r="F53" s="327"/>
      <c r="G53" s="327"/>
      <c r="H53" s="329"/>
      <c r="I53" s="327"/>
      <c r="J53" s="328"/>
    </row>
    <row r="54" spans="1:11" ht="15" customHeight="1" x14ac:dyDescent="0.2">
      <c r="B54" s="329"/>
      <c r="C54" s="327"/>
      <c r="D54" s="328"/>
      <c r="E54" s="327"/>
      <c r="F54" s="327"/>
      <c r="G54" s="327"/>
      <c r="H54" s="329"/>
      <c r="I54" s="327"/>
      <c r="J54" s="328"/>
    </row>
    <row r="55" spans="1:11" ht="15" customHeight="1" x14ac:dyDescent="0.2">
      <c r="B55" s="87"/>
      <c r="D55" s="100"/>
      <c r="H55" s="87"/>
      <c r="J55" s="100"/>
    </row>
    <row r="56" spans="1:11" ht="12.75" customHeight="1" x14ac:dyDescent="0.25">
      <c r="A56" s="684" t="s">
        <v>311</v>
      </c>
      <c r="B56" s="685">
        <v>1083.4663176710674</v>
      </c>
      <c r="C56" s="686">
        <v>11583.188912435193</v>
      </c>
      <c r="D56" s="687" t="s">
        <v>343</v>
      </c>
      <c r="E56" s="686">
        <v>1223.9407666328436</v>
      </c>
      <c r="F56" s="686">
        <v>13074.411619664304</v>
      </c>
      <c r="G56" s="687" t="s">
        <v>343</v>
      </c>
      <c r="H56" s="685">
        <v>1210.9540410084094</v>
      </c>
      <c r="I56" s="686">
        <v>12922.220924390755</v>
      </c>
      <c r="J56" s="687" t="s">
        <v>343</v>
      </c>
      <c r="K56" s="144"/>
    </row>
    <row r="57" spans="1:11" ht="12.95" customHeight="1" x14ac:dyDescent="0.25">
      <c r="A57" s="364" t="s">
        <v>312</v>
      </c>
      <c r="B57" s="681">
        <v>1197.4062569581145</v>
      </c>
      <c r="C57" s="682">
        <v>12801.305082645426</v>
      </c>
      <c r="D57" s="683" t="s">
        <v>343</v>
      </c>
      <c r="E57" s="682">
        <v>1301.1590525315614</v>
      </c>
      <c r="F57" s="682">
        <v>13899.274784556017</v>
      </c>
      <c r="G57" s="683" t="s">
        <v>343</v>
      </c>
      <c r="H57" s="681">
        <v>896.90723305917516</v>
      </c>
      <c r="I57" s="682">
        <v>9570.9936312886075</v>
      </c>
      <c r="J57" s="683" t="s">
        <v>343</v>
      </c>
      <c r="K57" s="87"/>
    </row>
    <row r="58" spans="1:11" ht="12.95" customHeight="1" x14ac:dyDescent="0.25">
      <c r="A58" s="688" t="s">
        <v>188</v>
      </c>
      <c r="B58" s="689">
        <v>40750.999346858087</v>
      </c>
      <c r="C58" s="690">
        <v>435663.31145375239</v>
      </c>
      <c r="D58" s="691">
        <v>0</v>
      </c>
      <c r="E58" s="690">
        <v>39537.536229633261</v>
      </c>
      <c r="F58" s="690">
        <v>422348.8890853193</v>
      </c>
      <c r="G58" s="691">
        <v>0</v>
      </c>
      <c r="H58" s="689">
        <v>33608.754049004019</v>
      </c>
      <c r="I58" s="690">
        <v>358642.63226132316</v>
      </c>
      <c r="J58" s="691">
        <v>0</v>
      </c>
    </row>
    <row r="59" spans="1:11" ht="12.95" customHeight="1" x14ac:dyDescent="0.25">
      <c r="A59" s="364" t="s">
        <v>187</v>
      </c>
      <c r="B59" s="427">
        <v>55119.874430355463</v>
      </c>
      <c r="C59" s="426">
        <v>589278.97244549752</v>
      </c>
      <c r="D59" s="387">
        <v>-12</v>
      </c>
      <c r="E59" s="426">
        <v>55151.444860012001</v>
      </c>
      <c r="F59" s="426">
        <v>589140.18649999145</v>
      </c>
      <c r="G59" s="387">
        <v>-12</v>
      </c>
      <c r="H59" s="427">
        <v>44371.640845714122</v>
      </c>
      <c r="I59" s="426">
        <v>473494.55583678652</v>
      </c>
      <c r="J59" s="387">
        <v>-12</v>
      </c>
      <c r="K59" s="91"/>
    </row>
    <row r="60" spans="1:11" ht="7.5" customHeight="1" x14ac:dyDescent="0.2">
      <c r="B60" s="144"/>
      <c r="C60" s="136"/>
      <c r="D60" s="145"/>
      <c r="H60" s="144"/>
      <c r="I60" s="136"/>
      <c r="J60" s="145"/>
    </row>
  </sheetData>
  <mergeCells count="16">
    <mergeCell ref="A2:K2"/>
    <mergeCell ref="I1:K1"/>
    <mergeCell ref="B45:D45"/>
    <mergeCell ref="E45:G45"/>
    <mergeCell ref="H45:J45"/>
    <mergeCell ref="E5:G5"/>
    <mergeCell ref="H5:J5"/>
    <mergeCell ref="B4:J4"/>
    <mergeCell ref="E7:F7"/>
    <mergeCell ref="H7:I7"/>
    <mergeCell ref="B7:C7"/>
    <mergeCell ref="B5:D5"/>
    <mergeCell ref="A5:A7"/>
    <mergeCell ref="B6:C6"/>
    <mergeCell ref="E6:F6"/>
    <mergeCell ref="H6:I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33</vt:i4>
      </vt:variant>
      <vt:variant>
        <vt:lpstr>Pojmenované oblasti</vt:lpstr>
      </vt:variant>
      <vt:variant>
        <vt:i4>33</vt:i4>
      </vt:variant>
    </vt:vector>
  </HeadingPairs>
  <TitlesOfParts>
    <vt:vector size="66" baseType="lpstr">
      <vt:lpstr>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'16'!Oblast_tisku</vt:lpstr>
      <vt:lpstr>'17'!Oblast_tisku</vt:lpstr>
      <vt:lpstr>'18'!Oblast_tisku</vt:lpstr>
      <vt:lpstr>'19'!Oblast_tisku</vt:lpstr>
      <vt:lpstr>'2'!Oblast_tisku</vt:lpstr>
      <vt:lpstr>'20'!Oblast_tisku</vt:lpstr>
      <vt:lpstr>'21'!Oblast_tisku</vt:lpstr>
      <vt:lpstr>'22'!Oblast_tisku</vt:lpstr>
      <vt:lpstr>'23'!Oblast_tisku</vt:lpstr>
      <vt:lpstr>'24'!Oblast_tisku</vt:lpstr>
      <vt:lpstr>'25'!Oblast_tisku</vt:lpstr>
      <vt:lpstr>'26'!Oblast_tisku</vt:lpstr>
      <vt:lpstr>'27'!Oblast_tisku</vt:lpstr>
      <vt:lpstr>'28'!Oblast_tisku</vt:lpstr>
      <vt:lpstr>'29'!Oblast_tisku</vt:lpstr>
      <vt:lpstr>'3'!Oblast_tisku</vt:lpstr>
      <vt:lpstr>'30'!Oblast_tisku</vt:lpstr>
      <vt:lpstr>'31'!Oblast_tisku</vt:lpstr>
      <vt:lpstr>'32'!Oblast_tisku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2019-05-09T08:21:51Z</cp:lastPrinted>
  <dcterms:created xsi:type="dcterms:W3CDTF">2010-02-15T08:19:53Z</dcterms:created>
  <dcterms:modified xsi:type="dcterms:W3CDTF">2019-05-09T08:21:59Z</dcterms:modified>
</cp:coreProperties>
</file>