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76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57" r:id="rId11"/>
    <sheet name="11" sheetId="158" r:id="rId12"/>
    <sheet name="12" sheetId="159" r:id="rId13"/>
    <sheet name="13" sheetId="160" r:id="rId14"/>
    <sheet name="14" sheetId="126" r:id="rId15"/>
    <sheet name="15" sheetId="161" r:id="rId16"/>
    <sheet name="16" sheetId="162" r:id="rId17"/>
    <sheet name="17" sheetId="163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56" r:id="rId33"/>
  </sheets>
  <definedNames>
    <definedName name="_xlnm.Print_Area" localSheetId="1">'1'!$A$1:$C$40</definedName>
    <definedName name="_xlnm.Print_Area" localSheetId="10">'10'!$A$1:$L$56</definedName>
    <definedName name="_xlnm.Print_Area" localSheetId="11">'11'!$A$1:$L$56</definedName>
    <definedName name="_xlnm.Print_Area" localSheetId="12">'12'!$A$1:$L$56</definedName>
    <definedName name="_xlnm.Print_Area" localSheetId="13">'13'!$A$1:$L$57</definedName>
    <definedName name="_xlnm.Print_Area" localSheetId="14">'14'!$A$1:$M$52</definedName>
    <definedName name="_xlnm.Print_Area" localSheetId="15">'15'!$A$1:$M$52</definedName>
    <definedName name="_xlnm.Print_Area" localSheetId="16">'16'!$A$1:$M$52</definedName>
    <definedName name="_xlnm.Print_Area" localSheetId="17">'17'!$A$1:$M$52</definedName>
    <definedName name="_xlnm.Print_Area" localSheetId="18">'18'!$A$1:$L$48</definedName>
    <definedName name="_xlnm.Print_Area" localSheetId="19">'19'!$A$1:$L$64</definedName>
    <definedName name="_xlnm.Print_Area" localSheetId="2">'2'!$A$1:$D$44</definedName>
    <definedName name="_xlnm.Print_Area" localSheetId="20">'20'!$A$1:$L$64</definedName>
    <definedName name="_xlnm.Print_Area" localSheetId="21">'21'!$A$1:$L$64</definedName>
    <definedName name="_xlnm.Print_Area" localSheetId="22">'22'!$A$1:$L$64</definedName>
    <definedName name="_xlnm.Print_Area" localSheetId="23">'23'!$A$1:$L$64</definedName>
    <definedName name="_xlnm.Print_Area" localSheetId="24">'24'!$A$1:$L$64</definedName>
    <definedName name="_xlnm.Print_Area" localSheetId="25">'25'!$A$1:$L$64</definedName>
    <definedName name="_xlnm.Print_Area" localSheetId="26">'26'!$A$1:$M$52</definedName>
    <definedName name="_xlnm.Print_Area" localSheetId="27">'27'!$A$1:$M$52</definedName>
    <definedName name="_xlnm.Print_Area" localSheetId="28">'28'!$A$1:$M$52</definedName>
    <definedName name="_xlnm.Print_Area" localSheetId="29">'29'!$A$1:$M$52</definedName>
    <definedName name="_xlnm.Print_Area" localSheetId="3">'3'!$A$1:$D$29</definedName>
    <definedName name="_xlnm.Print_Area" localSheetId="30">'30'!$A$1:$S$27</definedName>
    <definedName name="_xlnm.Print_Area" localSheetId="31">'31'!$A$1:$S$27</definedName>
    <definedName name="_xlnm.Print_Area" localSheetId="32">'32'!$A$1:$T$55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'8'!$A$1:$K$60</definedName>
    <definedName name="_xlnm.Print_Area" localSheetId="9">'9'!$A$1:$L$56</definedName>
    <definedName name="_xlnm.Print_Area" localSheetId="0">T!$A$1:$K$31</definedName>
  </definedNames>
  <calcPr calcId="145621"/>
</workbook>
</file>

<file path=xl/calcChain.xml><?xml version="1.0" encoding="utf-8"?>
<calcChain xmlns="http://schemas.openxmlformats.org/spreadsheetml/2006/main">
  <c r="D12" i="126" l="1"/>
  <c r="E12" i="126"/>
  <c r="C12" i="126"/>
  <c r="I38" i="163" l="1"/>
  <c r="C37" i="163"/>
  <c r="I20" i="163"/>
  <c r="C20" i="163"/>
  <c r="I38" i="162"/>
  <c r="C37" i="162"/>
  <c r="I20" i="162"/>
  <c r="C20" i="162"/>
  <c r="C20" i="161"/>
  <c r="I38" i="161"/>
  <c r="C37" i="161"/>
  <c r="H20" i="161"/>
  <c r="I38" i="126"/>
  <c r="C37" i="126"/>
  <c r="I20" i="126"/>
  <c r="C20" i="126"/>
  <c r="I32" i="141"/>
  <c r="C32" i="141"/>
  <c r="I32" i="140"/>
  <c r="C32" i="140"/>
  <c r="I32" i="139"/>
  <c r="C32" i="139"/>
  <c r="I32" i="120"/>
  <c r="C32" i="120"/>
  <c r="A3" i="56"/>
  <c r="A3" i="141" l="1"/>
  <c r="A3" i="140"/>
  <c r="A3" i="139"/>
  <c r="A3" i="120"/>
  <c r="A3" i="113"/>
  <c r="A3" i="112"/>
  <c r="A3" i="111"/>
  <c r="A3" i="110"/>
  <c r="A3" i="109"/>
  <c r="A3" i="108"/>
  <c r="A3" i="107"/>
  <c r="A3" i="161"/>
  <c r="A3" i="162"/>
  <c r="A3" i="163"/>
  <c r="A3" i="126"/>
  <c r="A3" i="160"/>
  <c r="A3" i="159"/>
  <c r="A3" i="158"/>
  <c r="A3" i="157"/>
  <c r="A3" i="116"/>
  <c r="A3" i="145"/>
  <c r="A3" i="105"/>
  <c r="A3" i="128" l="1"/>
  <c r="A3" i="129"/>
  <c r="A3" i="156"/>
  <c r="A3" i="133"/>
  <c r="A3" i="147"/>
  <c r="A3" i="122"/>
  <c r="E24" i="141" l="1"/>
  <c r="D24" i="141"/>
  <c r="E24" i="140"/>
  <c r="D24" i="140"/>
  <c r="E24" i="139"/>
  <c r="D24" i="139"/>
  <c r="E24" i="120"/>
  <c r="D24" i="120"/>
  <c r="G18" i="107" l="1"/>
  <c r="K17" i="107"/>
  <c r="J32" i="107"/>
  <c r="I27" i="107"/>
  <c r="I32" i="107" s="1"/>
  <c r="J62" i="108"/>
  <c r="I62" i="108"/>
  <c r="J61" i="108"/>
  <c r="I61" i="108"/>
  <c r="J60" i="108"/>
  <c r="I60" i="108"/>
  <c r="J59" i="108"/>
  <c r="I59" i="108"/>
  <c r="J58" i="108"/>
  <c r="I58" i="108"/>
  <c r="I63" i="108" s="1"/>
  <c r="J62" i="109"/>
  <c r="I62" i="109"/>
  <c r="J61" i="109"/>
  <c r="I61" i="109"/>
  <c r="J60" i="109"/>
  <c r="I60" i="109"/>
  <c r="J59" i="109"/>
  <c r="I59" i="109"/>
  <c r="J58" i="109"/>
  <c r="J63" i="109" s="1"/>
  <c r="I58" i="109"/>
  <c r="J62" i="110"/>
  <c r="I62" i="110"/>
  <c r="J61" i="110"/>
  <c r="I61" i="110"/>
  <c r="J60" i="110"/>
  <c r="I60" i="110"/>
  <c r="J59" i="110"/>
  <c r="I59" i="110"/>
  <c r="J58" i="110"/>
  <c r="I58" i="110"/>
  <c r="I63" i="110" s="1"/>
  <c r="J62" i="111"/>
  <c r="I62" i="111"/>
  <c r="J61" i="111"/>
  <c r="I61" i="111"/>
  <c r="J60" i="111"/>
  <c r="I60" i="111"/>
  <c r="J59" i="111"/>
  <c r="I59" i="111"/>
  <c r="J58" i="111"/>
  <c r="J63" i="111" s="1"/>
  <c r="I58" i="111"/>
  <c r="J62" i="112"/>
  <c r="I62" i="112"/>
  <c r="J61" i="112"/>
  <c r="I61" i="112"/>
  <c r="J60" i="112"/>
  <c r="I60" i="112"/>
  <c r="J59" i="112"/>
  <c r="I59" i="112"/>
  <c r="J58" i="112"/>
  <c r="I58" i="112"/>
  <c r="I63" i="112" s="1"/>
  <c r="J62" i="113"/>
  <c r="I62" i="113"/>
  <c r="J61" i="113"/>
  <c r="I61" i="113"/>
  <c r="J60" i="113"/>
  <c r="I60" i="113"/>
  <c r="J59" i="113"/>
  <c r="I59" i="113"/>
  <c r="J58" i="113"/>
  <c r="I58" i="113"/>
  <c r="J62" i="107"/>
  <c r="I62" i="107"/>
  <c r="J61" i="107"/>
  <c r="I61" i="107"/>
  <c r="J60" i="107"/>
  <c r="I60" i="107"/>
  <c r="J59" i="107"/>
  <c r="I59" i="107"/>
  <c r="J58" i="107"/>
  <c r="I58" i="107"/>
  <c r="I63" i="107" s="1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J32" i="109" s="1"/>
  <c r="I28" i="109"/>
  <c r="J27" i="109"/>
  <c r="I27" i="109"/>
  <c r="I32" i="109" s="1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J32" i="111" s="1"/>
  <c r="I28" i="111"/>
  <c r="J27" i="111"/>
  <c r="I27" i="111"/>
  <c r="I32" i="111" s="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J32" i="113" s="1"/>
  <c r="I28" i="113"/>
  <c r="J27" i="113"/>
  <c r="I27" i="113"/>
  <c r="I32" i="113" s="1"/>
  <c r="J31" i="107"/>
  <c r="I31" i="107"/>
  <c r="J30" i="107"/>
  <c r="I30" i="107"/>
  <c r="J29" i="107"/>
  <c r="I29" i="107"/>
  <c r="J28" i="107"/>
  <c r="I28" i="107"/>
  <c r="J27" i="107"/>
  <c r="J63" i="113" l="1"/>
  <c r="I63" i="113"/>
  <c r="J63" i="112"/>
  <c r="J32" i="112"/>
  <c r="I32" i="112"/>
  <c r="I63" i="111"/>
  <c r="J63" i="110"/>
  <c r="J32" i="110"/>
  <c r="I32" i="110"/>
  <c r="I63" i="109"/>
  <c r="J63" i="108"/>
  <c r="J32" i="108"/>
  <c r="I32" i="108"/>
  <c r="J63" i="107"/>
  <c r="K13" i="163"/>
  <c r="L13" i="163" s="1"/>
  <c r="J13" i="163"/>
  <c r="I13" i="163"/>
  <c r="H13" i="163"/>
  <c r="K12" i="163"/>
  <c r="J12" i="163"/>
  <c r="I12" i="163"/>
  <c r="H12" i="163"/>
  <c r="K11" i="163"/>
  <c r="J11" i="163"/>
  <c r="I11" i="163"/>
  <c r="H11" i="163"/>
  <c r="K10" i="163"/>
  <c r="L10" i="163" s="1"/>
  <c r="J10" i="163"/>
  <c r="I10" i="163"/>
  <c r="H10" i="163"/>
  <c r="K9" i="163"/>
  <c r="J9" i="163"/>
  <c r="I9" i="163"/>
  <c r="H9" i="163"/>
  <c r="L12" i="163"/>
  <c r="L11" i="163"/>
  <c r="L9" i="163"/>
  <c r="G13" i="163" l="1"/>
  <c r="G12" i="163"/>
  <c r="G11" i="163"/>
  <c r="G10" i="163"/>
  <c r="G9" i="163"/>
  <c r="D9" i="163"/>
  <c r="E9" i="163"/>
  <c r="D10" i="163"/>
  <c r="E10" i="163"/>
  <c r="E13" i="163" s="1"/>
  <c r="D11" i="163"/>
  <c r="E11" i="163"/>
  <c r="D12" i="163"/>
  <c r="E12" i="163"/>
  <c r="D13" i="163"/>
  <c r="C12" i="163"/>
  <c r="C11" i="163"/>
  <c r="C10" i="163"/>
  <c r="C9" i="163"/>
  <c r="C13" i="163"/>
  <c r="G13" i="162"/>
  <c r="G12" i="162"/>
  <c r="G11" i="162"/>
  <c r="G10" i="162"/>
  <c r="G9" i="162"/>
  <c r="D9" i="162"/>
  <c r="D13" i="162" s="1"/>
  <c r="E9" i="162"/>
  <c r="D10" i="162"/>
  <c r="E10" i="162"/>
  <c r="D11" i="162"/>
  <c r="E11" i="162"/>
  <c r="D12" i="162"/>
  <c r="E12" i="162"/>
  <c r="C12" i="162"/>
  <c r="C11" i="162"/>
  <c r="C10" i="162"/>
  <c r="C9" i="162"/>
  <c r="G13" i="161"/>
  <c r="G12" i="161"/>
  <c r="G11" i="161"/>
  <c r="G10" i="161"/>
  <c r="G9" i="161"/>
  <c r="D13" i="161"/>
  <c r="E13" i="161"/>
  <c r="D9" i="161"/>
  <c r="E9" i="161"/>
  <c r="D10" i="161"/>
  <c r="E10" i="161"/>
  <c r="D11" i="161"/>
  <c r="E11" i="161"/>
  <c r="D12" i="161"/>
  <c r="E12" i="161"/>
  <c r="C12" i="161"/>
  <c r="C11" i="161"/>
  <c r="C10" i="161"/>
  <c r="C9" i="161"/>
  <c r="F9" i="163" l="1"/>
  <c r="F11" i="163"/>
  <c r="C13" i="162"/>
  <c r="E13" i="162"/>
  <c r="F9" i="162" s="1"/>
  <c r="C13" i="161"/>
  <c r="F12" i="163" l="1"/>
  <c r="F10" i="163"/>
  <c r="F13" i="163" s="1"/>
  <c r="F13" i="162"/>
  <c r="F10" i="162"/>
  <c r="F11" i="162"/>
  <c r="F12" i="162"/>
  <c r="F10" i="161"/>
  <c r="F9" i="161" l="1"/>
  <c r="F12" i="161"/>
  <c r="F11" i="161"/>
  <c r="F13" i="161" l="1"/>
  <c r="G13" i="126"/>
  <c r="G12" i="126"/>
  <c r="G11" i="126"/>
  <c r="G10" i="126"/>
  <c r="G9" i="126"/>
  <c r="D13" i="126"/>
  <c r="E13" i="126"/>
  <c r="F10" i="126" s="1"/>
  <c r="C13" i="126"/>
  <c r="D11" i="126"/>
  <c r="E11" i="126"/>
  <c r="C11" i="126"/>
  <c r="D10" i="126"/>
  <c r="E10" i="126"/>
  <c r="C10" i="126"/>
  <c r="D9" i="126"/>
  <c r="E9" i="126"/>
  <c r="C9" i="126"/>
  <c r="A16" i="43"/>
  <c r="A15" i="43"/>
  <c r="A14" i="43"/>
  <c r="A13" i="43"/>
  <c r="H12" i="160"/>
  <c r="H34" i="159"/>
  <c r="K32" i="159"/>
  <c r="J36" i="159"/>
  <c r="D47" i="160"/>
  <c r="C47" i="160"/>
  <c r="D46" i="160"/>
  <c r="C46" i="160"/>
  <c r="D45" i="160"/>
  <c r="C45" i="160"/>
  <c r="J35" i="160"/>
  <c r="I35" i="160"/>
  <c r="F35" i="160"/>
  <c r="E35" i="160"/>
  <c r="J34" i="160"/>
  <c r="I34" i="160"/>
  <c r="F34" i="160"/>
  <c r="E34" i="160"/>
  <c r="H34" i="160" s="1"/>
  <c r="D34" i="160"/>
  <c r="J33" i="160"/>
  <c r="I33" i="160"/>
  <c r="F33" i="160"/>
  <c r="E33" i="160"/>
  <c r="D33" i="160"/>
  <c r="J32" i="160"/>
  <c r="I32" i="160"/>
  <c r="F32" i="160"/>
  <c r="E32" i="160"/>
  <c r="D32" i="160"/>
  <c r="J31" i="160"/>
  <c r="I31" i="160"/>
  <c r="F31" i="160"/>
  <c r="E31" i="160"/>
  <c r="D31" i="160"/>
  <c r="J30" i="160"/>
  <c r="I30" i="160"/>
  <c r="F30" i="160"/>
  <c r="E30" i="160"/>
  <c r="D30" i="160"/>
  <c r="A30" i="160"/>
  <c r="A40" i="160" s="1"/>
  <c r="H29" i="160"/>
  <c r="K28" i="160"/>
  <c r="H28" i="160"/>
  <c r="G28" i="160"/>
  <c r="K27" i="160"/>
  <c r="H27" i="160"/>
  <c r="G27" i="160"/>
  <c r="K26" i="160"/>
  <c r="H26" i="160"/>
  <c r="G26" i="160"/>
  <c r="K25" i="160"/>
  <c r="H25" i="160"/>
  <c r="G25" i="160"/>
  <c r="K24" i="160"/>
  <c r="H24" i="160"/>
  <c r="G24" i="160"/>
  <c r="K23" i="160"/>
  <c r="H23" i="160"/>
  <c r="G23" i="160"/>
  <c r="A23" i="160"/>
  <c r="B47" i="160" s="1"/>
  <c r="H22" i="160"/>
  <c r="K21" i="160"/>
  <c r="H21" i="160"/>
  <c r="G21" i="160"/>
  <c r="K20" i="160"/>
  <c r="H20" i="160"/>
  <c r="G20" i="160"/>
  <c r="K19" i="160"/>
  <c r="H19" i="160"/>
  <c r="G19" i="160"/>
  <c r="K18" i="160"/>
  <c r="H18" i="160"/>
  <c r="G18" i="160"/>
  <c r="K17" i="160"/>
  <c r="H17" i="160"/>
  <c r="G17" i="160"/>
  <c r="K16" i="160"/>
  <c r="H16" i="160"/>
  <c r="G16" i="160"/>
  <c r="A16" i="160"/>
  <c r="H46" i="160" s="1"/>
  <c r="H15" i="160"/>
  <c r="K14" i="160"/>
  <c r="H14" i="160"/>
  <c r="G14" i="160"/>
  <c r="K13" i="160"/>
  <c r="H13" i="160"/>
  <c r="G13" i="160"/>
  <c r="K12" i="160"/>
  <c r="G12" i="160"/>
  <c r="K11" i="160"/>
  <c r="H11" i="160"/>
  <c r="G11" i="160"/>
  <c r="K10" i="160"/>
  <c r="H10" i="160"/>
  <c r="G10" i="160"/>
  <c r="K9" i="160"/>
  <c r="H9" i="160"/>
  <c r="G9" i="160"/>
  <c r="A9" i="160"/>
  <c r="B45" i="160" s="1"/>
  <c r="E5" i="160"/>
  <c r="C44" i="160" s="1"/>
  <c r="D47" i="159"/>
  <c r="C47" i="159"/>
  <c r="D46" i="159"/>
  <c r="C46" i="159"/>
  <c r="H45" i="159"/>
  <c r="D45" i="159"/>
  <c r="C45" i="159"/>
  <c r="C48" i="159" s="1"/>
  <c r="J35" i="159"/>
  <c r="I35" i="159"/>
  <c r="F35" i="159"/>
  <c r="E35" i="159"/>
  <c r="H35" i="159" s="1"/>
  <c r="J34" i="159"/>
  <c r="I34" i="159"/>
  <c r="F34" i="159"/>
  <c r="E34" i="159"/>
  <c r="D34" i="159"/>
  <c r="J33" i="159"/>
  <c r="I33" i="159"/>
  <c r="H33" i="159"/>
  <c r="F33" i="159"/>
  <c r="E33" i="159"/>
  <c r="D33" i="159"/>
  <c r="J32" i="159"/>
  <c r="I32" i="159"/>
  <c r="F32" i="159"/>
  <c r="E32" i="159"/>
  <c r="D32" i="159"/>
  <c r="J31" i="159"/>
  <c r="I31" i="159"/>
  <c r="H31" i="159"/>
  <c r="F31" i="159"/>
  <c r="E31" i="159"/>
  <c r="D31" i="159"/>
  <c r="J30" i="159"/>
  <c r="I30" i="159"/>
  <c r="H30" i="159" s="1"/>
  <c r="F30" i="159"/>
  <c r="E30" i="159"/>
  <c r="D30" i="159"/>
  <c r="D36" i="159" s="1"/>
  <c r="A30" i="159"/>
  <c r="A40" i="159" s="1"/>
  <c r="H29" i="159"/>
  <c r="K28" i="159"/>
  <c r="H28" i="159"/>
  <c r="G28" i="159"/>
  <c r="K27" i="159"/>
  <c r="H27" i="159"/>
  <c r="G27" i="159"/>
  <c r="K26" i="159"/>
  <c r="H26" i="159"/>
  <c r="G26" i="159"/>
  <c r="K25" i="159"/>
  <c r="H25" i="159"/>
  <c r="G25" i="159"/>
  <c r="K24" i="159"/>
  <c r="H24" i="159"/>
  <c r="G24" i="159"/>
  <c r="K23" i="159"/>
  <c r="H23" i="159"/>
  <c r="G23" i="159"/>
  <c r="G29" i="159" s="1"/>
  <c r="A23" i="159"/>
  <c r="B47" i="159" s="1"/>
  <c r="H22" i="159"/>
  <c r="K21" i="159"/>
  <c r="H21" i="159"/>
  <c r="G21" i="159"/>
  <c r="K20" i="159"/>
  <c r="H20" i="159"/>
  <c r="G20" i="159"/>
  <c r="K19" i="159"/>
  <c r="H19" i="159"/>
  <c r="G19" i="159"/>
  <c r="K18" i="159"/>
  <c r="H18" i="159"/>
  <c r="G18" i="159"/>
  <c r="K17" i="159"/>
  <c r="H17" i="159"/>
  <c r="G17" i="159"/>
  <c r="K16" i="159"/>
  <c r="K22" i="159" s="1"/>
  <c r="H16" i="159"/>
  <c r="G16" i="159"/>
  <c r="G22" i="159" s="1"/>
  <c r="A16" i="159"/>
  <c r="H46" i="159" s="1"/>
  <c r="H15" i="159"/>
  <c r="K14" i="159"/>
  <c r="H14" i="159"/>
  <c r="G14" i="159"/>
  <c r="K13" i="159"/>
  <c r="H13" i="159"/>
  <c r="G13" i="159"/>
  <c r="K12" i="159"/>
  <c r="H12" i="159"/>
  <c r="G12" i="159"/>
  <c r="K11" i="159"/>
  <c r="H11" i="159"/>
  <c r="G11" i="159"/>
  <c r="G15" i="159" s="1"/>
  <c r="K10" i="159"/>
  <c r="H10" i="159"/>
  <c r="G10" i="159"/>
  <c r="K9" i="159"/>
  <c r="H9" i="159"/>
  <c r="G9" i="159"/>
  <c r="A9" i="159"/>
  <c r="B45" i="159" s="1"/>
  <c r="E5" i="159"/>
  <c r="I5" i="159" s="1"/>
  <c r="D47" i="158"/>
  <c r="C47" i="158"/>
  <c r="D46" i="158"/>
  <c r="C46" i="158"/>
  <c r="H45" i="158"/>
  <c r="D45" i="158"/>
  <c r="D48" i="158" s="1"/>
  <c r="C45" i="158"/>
  <c r="C48" i="158" s="1"/>
  <c r="G40" i="158"/>
  <c r="J35" i="158"/>
  <c r="I35" i="158"/>
  <c r="F35" i="158"/>
  <c r="E35" i="158"/>
  <c r="J34" i="158"/>
  <c r="I34" i="158"/>
  <c r="F34" i="158"/>
  <c r="E34" i="158"/>
  <c r="D34" i="158"/>
  <c r="J33" i="158"/>
  <c r="I33" i="158"/>
  <c r="H33" i="158"/>
  <c r="F33" i="158"/>
  <c r="E33" i="158"/>
  <c r="D33" i="158"/>
  <c r="J32" i="158"/>
  <c r="I32" i="158"/>
  <c r="F32" i="158"/>
  <c r="E32" i="158"/>
  <c r="D32" i="158"/>
  <c r="J31" i="158"/>
  <c r="I31" i="158"/>
  <c r="H31" i="158"/>
  <c r="F31" i="158"/>
  <c r="E31" i="158"/>
  <c r="D31" i="158"/>
  <c r="J30" i="158"/>
  <c r="J36" i="158" s="1"/>
  <c r="I30" i="158"/>
  <c r="H30" i="158" s="1"/>
  <c r="F30" i="158"/>
  <c r="E30" i="158"/>
  <c r="D30" i="158"/>
  <c r="D36" i="158" s="1"/>
  <c r="A30" i="158"/>
  <c r="A40" i="158" s="1"/>
  <c r="H29" i="158"/>
  <c r="K28" i="158"/>
  <c r="H28" i="158"/>
  <c r="G28" i="158"/>
  <c r="K27" i="158"/>
  <c r="H27" i="158"/>
  <c r="G27" i="158"/>
  <c r="K26" i="158"/>
  <c r="H26" i="158"/>
  <c r="G26" i="158"/>
  <c r="K25" i="158"/>
  <c r="H25" i="158"/>
  <c r="G25" i="158"/>
  <c r="K24" i="158"/>
  <c r="H24" i="158"/>
  <c r="G24" i="158"/>
  <c r="K23" i="158"/>
  <c r="H23" i="158"/>
  <c r="G23" i="158"/>
  <c r="G29" i="158" s="1"/>
  <c r="A23" i="158"/>
  <c r="B47" i="158" s="1"/>
  <c r="H22" i="158"/>
  <c r="K21" i="158"/>
  <c r="H21" i="158"/>
  <c r="G21" i="158"/>
  <c r="K20" i="158"/>
  <c r="H20" i="158"/>
  <c r="G20" i="158"/>
  <c r="K19" i="158"/>
  <c r="H19" i="158"/>
  <c r="G19" i="158"/>
  <c r="K18" i="158"/>
  <c r="H18" i="158"/>
  <c r="G18" i="158"/>
  <c r="K17" i="158"/>
  <c r="H17" i="158"/>
  <c r="G17" i="158"/>
  <c r="K16" i="158"/>
  <c r="K22" i="158" s="1"/>
  <c r="H16" i="158"/>
  <c r="G16" i="158"/>
  <c r="A16" i="158"/>
  <c r="H46" i="158" s="1"/>
  <c r="H15" i="158"/>
  <c r="K14" i="158"/>
  <c r="H14" i="158"/>
  <c r="G14" i="158"/>
  <c r="K13" i="158"/>
  <c r="H13" i="158"/>
  <c r="G13" i="158"/>
  <c r="K12" i="158"/>
  <c r="H12" i="158"/>
  <c r="G12" i="158"/>
  <c r="K11" i="158"/>
  <c r="H11" i="158"/>
  <c r="G11" i="158"/>
  <c r="G15" i="158" s="1"/>
  <c r="K10" i="158"/>
  <c r="H10" i="158"/>
  <c r="G10" i="158"/>
  <c r="K9" i="158"/>
  <c r="H9" i="158"/>
  <c r="G9" i="158"/>
  <c r="A9" i="158"/>
  <c r="B45" i="158" s="1"/>
  <c r="I5" i="158"/>
  <c r="D44" i="158" s="1"/>
  <c r="E5" i="158"/>
  <c r="C44" i="158" s="1"/>
  <c r="D47" i="157"/>
  <c r="C47" i="157"/>
  <c r="D46" i="157"/>
  <c r="C46" i="157"/>
  <c r="D45" i="157"/>
  <c r="C45" i="157"/>
  <c r="J35" i="157"/>
  <c r="I35" i="157"/>
  <c r="F35" i="157"/>
  <c r="E35" i="157"/>
  <c r="J34" i="157"/>
  <c r="I34" i="157"/>
  <c r="F34" i="157"/>
  <c r="E34" i="157"/>
  <c r="D34" i="157"/>
  <c r="J33" i="157"/>
  <c r="I33" i="157"/>
  <c r="F33" i="157"/>
  <c r="E33" i="157"/>
  <c r="D33" i="157"/>
  <c r="J32" i="157"/>
  <c r="I32" i="157"/>
  <c r="F32" i="157"/>
  <c r="E32" i="157"/>
  <c r="H32" i="157" s="1"/>
  <c r="D32" i="157"/>
  <c r="J31" i="157"/>
  <c r="I31" i="157"/>
  <c r="H31" i="157" s="1"/>
  <c r="F31" i="157"/>
  <c r="E31" i="157"/>
  <c r="D31" i="157"/>
  <c r="J30" i="157"/>
  <c r="I30" i="157"/>
  <c r="F30" i="157"/>
  <c r="E30" i="157"/>
  <c r="D30" i="157"/>
  <c r="D36" i="157" s="1"/>
  <c r="A30" i="157"/>
  <c r="G40" i="157" s="1"/>
  <c r="H29" i="157"/>
  <c r="K28" i="157"/>
  <c r="H28" i="157"/>
  <c r="G28" i="157"/>
  <c r="K27" i="157"/>
  <c r="H27" i="157"/>
  <c r="G27" i="157"/>
  <c r="K26" i="157"/>
  <c r="H26" i="157"/>
  <c r="G26" i="157"/>
  <c r="K25" i="157"/>
  <c r="H25" i="157"/>
  <c r="G25" i="157"/>
  <c r="K24" i="157"/>
  <c r="H24" i="157"/>
  <c r="G24" i="157"/>
  <c r="K23" i="157"/>
  <c r="H23" i="157"/>
  <c r="G23" i="157"/>
  <c r="A23" i="157"/>
  <c r="B47" i="157" s="1"/>
  <c r="H22" i="157"/>
  <c r="K21" i="157"/>
  <c r="H21" i="157"/>
  <c r="G21" i="157"/>
  <c r="K20" i="157"/>
  <c r="H20" i="157"/>
  <c r="G20" i="157"/>
  <c r="K19" i="157"/>
  <c r="H19" i="157"/>
  <c r="G19" i="157"/>
  <c r="K18" i="157"/>
  <c r="H18" i="157"/>
  <c r="G18" i="157"/>
  <c r="K17" i="157"/>
  <c r="H17" i="157"/>
  <c r="G17" i="157"/>
  <c r="K16" i="157"/>
  <c r="H16" i="157"/>
  <c r="G16" i="157"/>
  <c r="G22" i="157" s="1"/>
  <c r="A16" i="157"/>
  <c r="H46" i="157" s="1"/>
  <c r="H15" i="157"/>
  <c r="K14" i="157"/>
  <c r="H14" i="157"/>
  <c r="G14" i="157"/>
  <c r="K13" i="157"/>
  <c r="H13" i="157"/>
  <c r="G13" i="157"/>
  <c r="K12" i="157"/>
  <c r="H12" i="157"/>
  <c r="G12" i="157"/>
  <c r="K11" i="157"/>
  <c r="H11" i="157"/>
  <c r="G11" i="157"/>
  <c r="K10" i="157"/>
  <c r="H10" i="157"/>
  <c r="G10" i="157"/>
  <c r="K9" i="157"/>
  <c r="H9" i="157"/>
  <c r="G9" i="157"/>
  <c r="A9" i="157"/>
  <c r="B45" i="157" s="1"/>
  <c r="E5" i="157"/>
  <c r="C44" i="157" s="1"/>
  <c r="A11" i="43"/>
  <c r="K20" i="116"/>
  <c r="K19" i="116"/>
  <c r="K18" i="116"/>
  <c r="H34" i="116"/>
  <c r="K31" i="116"/>
  <c r="K32" i="116"/>
  <c r="K36" i="116" s="1"/>
  <c r="K33" i="116"/>
  <c r="K34" i="116"/>
  <c r="K35" i="116"/>
  <c r="K30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K22" i="116"/>
  <c r="K15" i="116"/>
  <c r="J35" i="116"/>
  <c r="I35" i="116"/>
  <c r="J34" i="116"/>
  <c r="I34" i="116"/>
  <c r="J33" i="116"/>
  <c r="I33" i="116"/>
  <c r="J32" i="116"/>
  <c r="I32" i="116"/>
  <c r="J31" i="116"/>
  <c r="I31" i="116"/>
  <c r="J30" i="116"/>
  <c r="J36" i="116" s="1"/>
  <c r="I30" i="116"/>
  <c r="I36" i="116" s="1"/>
  <c r="F9" i="126" l="1"/>
  <c r="H47" i="160"/>
  <c r="H47" i="158"/>
  <c r="H47" i="157"/>
  <c r="H47" i="159"/>
  <c r="H45" i="157"/>
  <c r="D36" i="160"/>
  <c r="H35" i="160"/>
  <c r="K22" i="160"/>
  <c r="G29" i="160"/>
  <c r="H31" i="160"/>
  <c r="H33" i="160"/>
  <c r="H45" i="160"/>
  <c r="F36" i="160"/>
  <c r="C48" i="160"/>
  <c r="G22" i="160"/>
  <c r="G15" i="160"/>
  <c r="K29" i="160"/>
  <c r="D48" i="160"/>
  <c r="K15" i="160"/>
  <c r="J36" i="160"/>
  <c r="H32" i="160"/>
  <c r="H30" i="160"/>
  <c r="F36" i="159"/>
  <c r="H32" i="159"/>
  <c r="K29" i="159"/>
  <c r="K15" i="159"/>
  <c r="D48" i="159"/>
  <c r="H34" i="158"/>
  <c r="F36" i="158"/>
  <c r="H32" i="158"/>
  <c r="G22" i="158"/>
  <c r="K29" i="158"/>
  <c r="K15" i="158"/>
  <c r="H33" i="157"/>
  <c r="H35" i="157"/>
  <c r="C48" i="157"/>
  <c r="K15" i="157"/>
  <c r="K29" i="157"/>
  <c r="H34" i="157"/>
  <c r="K22" i="157"/>
  <c r="I44" i="160"/>
  <c r="B46" i="160"/>
  <c r="I5" i="160"/>
  <c r="E36" i="160"/>
  <c r="I36" i="160"/>
  <c r="G40" i="160"/>
  <c r="D44" i="159"/>
  <c r="J44" i="159"/>
  <c r="I44" i="159"/>
  <c r="B46" i="159"/>
  <c r="I36" i="159"/>
  <c r="G40" i="159"/>
  <c r="C44" i="159"/>
  <c r="E36" i="159"/>
  <c r="G35" i="159" s="1"/>
  <c r="G34" i="158"/>
  <c r="E36" i="158"/>
  <c r="G31" i="158" s="1"/>
  <c r="J44" i="158"/>
  <c r="H35" i="158"/>
  <c r="I44" i="158"/>
  <c r="B46" i="158"/>
  <c r="I36" i="158"/>
  <c r="K35" i="158" s="1"/>
  <c r="H30" i="157"/>
  <c r="D48" i="157"/>
  <c r="J36" i="157"/>
  <c r="G15" i="157"/>
  <c r="G29" i="157"/>
  <c r="F36" i="157"/>
  <c r="A40" i="157"/>
  <c r="I5" i="157"/>
  <c r="I36" i="157"/>
  <c r="I44" i="157"/>
  <c r="B46" i="157"/>
  <c r="E36" i="157"/>
  <c r="K29" i="116"/>
  <c r="G35" i="158" l="1"/>
  <c r="G33" i="158"/>
  <c r="J47" i="160"/>
  <c r="J45" i="160"/>
  <c r="J48" i="160" s="1"/>
  <c r="K34" i="160"/>
  <c r="K33" i="160"/>
  <c r="K32" i="160"/>
  <c r="K31" i="160"/>
  <c r="K30" i="160"/>
  <c r="J46" i="160"/>
  <c r="I46" i="160"/>
  <c r="I47" i="160"/>
  <c r="I45" i="160"/>
  <c r="H36" i="160"/>
  <c r="G34" i="160"/>
  <c r="G33" i="160"/>
  <c r="G32" i="160"/>
  <c r="G31" i="160"/>
  <c r="G30" i="160"/>
  <c r="G35" i="160"/>
  <c r="D44" i="160"/>
  <c r="J44" i="160"/>
  <c r="K35" i="160"/>
  <c r="J47" i="159"/>
  <c r="J45" i="159"/>
  <c r="K34" i="159"/>
  <c r="K33" i="159"/>
  <c r="J46" i="159"/>
  <c r="K31" i="159"/>
  <c r="K30" i="159"/>
  <c r="K36" i="159" s="1"/>
  <c r="I46" i="159"/>
  <c r="G33" i="159"/>
  <c r="G32" i="159"/>
  <c r="G31" i="159"/>
  <c r="G30" i="159"/>
  <c r="I47" i="159"/>
  <c r="I45" i="159"/>
  <c r="H36" i="159"/>
  <c r="G34" i="159"/>
  <c r="K35" i="159"/>
  <c r="J47" i="158"/>
  <c r="J45" i="158"/>
  <c r="J48" i="158" s="1"/>
  <c r="J46" i="158"/>
  <c r="K32" i="158"/>
  <c r="K33" i="158"/>
  <c r="K34" i="158"/>
  <c r="K31" i="158"/>
  <c r="I47" i="158"/>
  <c r="I45" i="158"/>
  <c r="I46" i="158"/>
  <c r="H36" i="158"/>
  <c r="G30" i="158"/>
  <c r="G36" i="158" s="1"/>
  <c r="G32" i="158"/>
  <c r="K30" i="158"/>
  <c r="K36" i="158" s="1"/>
  <c r="J47" i="157"/>
  <c r="J45" i="157"/>
  <c r="K33" i="157"/>
  <c r="J46" i="157"/>
  <c r="K34" i="157"/>
  <c r="K32" i="157"/>
  <c r="K31" i="157"/>
  <c r="K30" i="157"/>
  <c r="K35" i="157"/>
  <c r="I47" i="157"/>
  <c r="I45" i="157"/>
  <c r="H36" i="157"/>
  <c r="G32" i="157"/>
  <c r="G31" i="157"/>
  <c r="G30" i="157"/>
  <c r="I46" i="157"/>
  <c r="G34" i="157"/>
  <c r="G33" i="157"/>
  <c r="D44" i="157"/>
  <c r="J44" i="157"/>
  <c r="G35" i="157"/>
  <c r="K36" i="160" l="1"/>
  <c r="G36" i="160"/>
  <c r="I48" i="160"/>
  <c r="G36" i="159"/>
  <c r="I48" i="159"/>
  <c r="J48" i="159"/>
  <c r="I48" i="158"/>
  <c r="K36" i="157"/>
  <c r="G36" i="157"/>
  <c r="I48" i="157"/>
  <c r="J48" i="157"/>
  <c r="A22" i="43" l="1"/>
  <c r="K62" i="113" l="1"/>
  <c r="K56" i="113"/>
  <c r="K50" i="113"/>
  <c r="K44" i="113"/>
  <c r="H56" i="113"/>
  <c r="H50" i="113"/>
  <c r="H44" i="113"/>
  <c r="K31" i="113"/>
  <c r="K25" i="113"/>
  <c r="K19" i="113"/>
  <c r="K13" i="113"/>
  <c r="H25" i="113"/>
  <c r="H19" i="113"/>
  <c r="H13" i="113"/>
  <c r="K62" i="112"/>
  <c r="K56" i="112"/>
  <c r="K50" i="112"/>
  <c r="K44" i="112"/>
  <c r="H56" i="112"/>
  <c r="H50" i="112"/>
  <c r="H44" i="112"/>
  <c r="K31" i="112"/>
  <c r="K25" i="112"/>
  <c r="K19" i="112"/>
  <c r="K13" i="112"/>
  <c r="H25" i="112"/>
  <c r="H19" i="112"/>
  <c r="H13" i="112"/>
  <c r="K62" i="111"/>
  <c r="K56" i="111"/>
  <c r="K50" i="111"/>
  <c r="K44" i="111"/>
  <c r="H56" i="111"/>
  <c r="H50" i="111"/>
  <c r="H44" i="111"/>
  <c r="K31" i="111"/>
  <c r="K25" i="111"/>
  <c r="K19" i="111"/>
  <c r="K13" i="111"/>
  <c r="H25" i="111"/>
  <c r="H19" i="111"/>
  <c r="H13" i="111"/>
  <c r="K62" i="110"/>
  <c r="K56" i="110"/>
  <c r="K50" i="110"/>
  <c r="K44" i="110"/>
  <c r="H56" i="110"/>
  <c r="H50" i="110"/>
  <c r="H44" i="110"/>
  <c r="K31" i="110"/>
  <c r="K25" i="110"/>
  <c r="K19" i="110"/>
  <c r="K13" i="110"/>
  <c r="H25" i="110"/>
  <c r="H19" i="110"/>
  <c r="H13" i="110"/>
  <c r="K62" i="109"/>
  <c r="K56" i="109"/>
  <c r="K50" i="109"/>
  <c r="K44" i="109"/>
  <c r="H56" i="109"/>
  <c r="H50" i="109"/>
  <c r="H44" i="109"/>
  <c r="K31" i="109"/>
  <c r="K25" i="109"/>
  <c r="K19" i="109"/>
  <c r="K13" i="109"/>
  <c r="H25" i="109"/>
  <c r="H19" i="109"/>
  <c r="H13" i="109"/>
  <c r="K62" i="108"/>
  <c r="K56" i="108"/>
  <c r="K50" i="108"/>
  <c r="K44" i="108"/>
  <c r="H56" i="108"/>
  <c r="H50" i="108"/>
  <c r="H44" i="108"/>
  <c r="K31" i="108"/>
  <c r="K25" i="108"/>
  <c r="K19" i="108"/>
  <c r="K13" i="108"/>
  <c r="H25" i="108"/>
  <c r="H19" i="108"/>
  <c r="H13" i="108"/>
  <c r="K62" i="107"/>
  <c r="K56" i="107"/>
  <c r="K50" i="107"/>
  <c r="K44" i="107"/>
  <c r="H56" i="107"/>
  <c r="H50" i="107"/>
  <c r="H44" i="107"/>
  <c r="K31" i="107"/>
  <c r="K25" i="107"/>
  <c r="K19" i="107"/>
  <c r="K13" i="107"/>
  <c r="H25" i="107"/>
  <c r="H19" i="107"/>
  <c r="H13" i="107"/>
  <c r="H27" i="116"/>
  <c r="H20" i="116"/>
  <c r="H13" i="116"/>
  <c r="S23" i="122" l="1"/>
  <c r="C21" i="122" l="1"/>
  <c r="B20" i="122"/>
  <c r="G50" i="107" l="1"/>
  <c r="G25" i="107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20" i="107" l="1"/>
  <c r="K32" i="107"/>
  <c r="K26" i="107"/>
  <c r="K14" i="107"/>
  <c r="H14" i="116"/>
  <c r="T29" i="147"/>
  <c r="S29" i="147"/>
  <c r="M29" i="147"/>
  <c r="L29" i="147"/>
  <c r="K29" i="147"/>
  <c r="F29" i="147"/>
  <c r="E31" i="107" l="1"/>
  <c r="H31" i="107" s="1"/>
  <c r="E34" i="116" l="1"/>
  <c r="F34" i="116"/>
  <c r="E33" i="116"/>
  <c r="D34" i="116"/>
  <c r="F41" i="145" l="1"/>
  <c r="E41" i="145"/>
  <c r="G41" i="145" s="1"/>
  <c r="Q20" i="146" l="1"/>
  <c r="Q21" i="146"/>
  <c r="Q22" i="146"/>
  <c r="H20" i="146"/>
  <c r="H21" i="146"/>
  <c r="H22" i="146"/>
  <c r="F62" i="113" l="1"/>
  <c r="E62" i="113"/>
  <c r="H62" i="113" s="1"/>
  <c r="D62" i="113"/>
  <c r="K61" i="113"/>
  <c r="F61" i="113"/>
  <c r="E61" i="113"/>
  <c r="H61" i="113" s="1"/>
  <c r="D61" i="113"/>
  <c r="K60" i="113"/>
  <c r="F60" i="113"/>
  <c r="E60" i="113"/>
  <c r="H60" i="113" s="1"/>
  <c r="D60" i="113"/>
  <c r="K59" i="113"/>
  <c r="F59" i="113"/>
  <c r="E59" i="113"/>
  <c r="H59" i="113" s="1"/>
  <c r="D59" i="113"/>
  <c r="K58" i="113"/>
  <c r="F58" i="113"/>
  <c r="E58" i="113"/>
  <c r="D58" i="113"/>
  <c r="H57" i="113"/>
  <c r="G56" i="113"/>
  <c r="K55" i="113"/>
  <c r="H55" i="113"/>
  <c r="G55" i="113"/>
  <c r="K54" i="113"/>
  <c r="H54" i="113"/>
  <c r="G54" i="113"/>
  <c r="K53" i="113"/>
  <c r="H53" i="113"/>
  <c r="G53" i="113"/>
  <c r="K52" i="113"/>
  <c r="H52" i="113"/>
  <c r="G52" i="113"/>
  <c r="H51" i="113"/>
  <c r="G50" i="113"/>
  <c r="K49" i="113"/>
  <c r="H49" i="113"/>
  <c r="G49" i="113"/>
  <c r="K48" i="113"/>
  <c r="H48" i="113"/>
  <c r="G48" i="113"/>
  <c r="K47" i="113"/>
  <c r="H47" i="113"/>
  <c r="G47" i="113"/>
  <c r="K46" i="113"/>
  <c r="H46" i="113"/>
  <c r="G46" i="113"/>
  <c r="H45" i="113"/>
  <c r="G44" i="113"/>
  <c r="K43" i="113"/>
  <c r="H43" i="113"/>
  <c r="G43" i="113"/>
  <c r="K42" i="113"/>
  <c r="H42" i="113"/>
  <c r="G42" i="113"/>
  <c r="K41" i="113"/>
  <c r="H41" i="113"/>
  <c r="G41" i="113"/>
  <c r="K40" i="113"/>
  <c r="H40" i="113"/>
  <c r="G40" i="113"/>
  <c r="F62" i="112"/>
  <c r="E62" i="112"/>
  <c r="H62" i="112" s="1"/>
  <c r="D62" i="112"/>
  <c r="K61" i="112"/>
  <c r="F61" i="112"/>
  <c r="E61" i="112"/>
  <c r="H61" i="112" s="1"/>
  <c r="D61" i="112"/>
  <c r="K60" i="112"/>
  <c r="F60" i="112"/>
  <c r="E60" i="112"/>
  <c r="H60" i="112" s="1"/>
  <c r="D60" i="112"/>
  <c r="K59" i="112"/>
  <c r="F59" i="112"/>
  <c r="E59" i="112"/>
  <c r="H59" i="112" s="1"/>
  <c r="D59" i="112"/>
  <c r="K58" i="112"/>
  <c r="F58" i="112"/>
  <c r="E58" i="112"/>
  <c r="D58" i="112"/>
  <c r="H57" i="112"/>
  <c r="G56" i="112"/>
  <c r="K55" i="112"/>
  <c r="H55" i="112"/>
  <c r="G55" i="112"/>
  <c r="K54" i="112"/>
  <c r="H54" i="112"/>
  <c r="G54" i="112"/>
  <c r="K53" i="112"/>
  <c r="H53" i="112"/>
  <c r="G53" i="112"/>
  <c r="K52" i="112"/>
  <c r="H52" i="112"/>
  <c r="G52" i="112"/>
  <c r="G57" i="112" s="1"/>
  <c r="H51" i="112"/>
  <c r="G50" i="112"/>
  <c r="K49" i="112"/>
  <c r="H49" i="112"/>
  <c r="G49" i="112"/>
  <c r="K48" i="112"/>
  <c r="H48" i="112"/>
  <c r="G48" i="112"/>
  <c r="K47" i="112"/>
  <c r="H47" i="112"/>
  <c r="G47" i="112"/>
  <c r="K46" i="112"/>
  <c r="H46" i="112"/>
  <c r="G46" i="112"/>
  <c r="H45" i="112"/>
  <c r="G44" i="112"/>
  <c r="K43" i="112"/>
  <c r="H43" i="112"/>
  <c r="G43" i="112"/>
  <c r="K42" i="112"/>
  <c r="H42" i="112"/>
  <c r="G42" i="112"/>
  <c r="K41" i="112"/>
  <c r="H41" i="112"/>
  <c r="G41" i="112"/>
  <c r="K40" i="112"/>
  <c r="H40" i="112"/>
  <c r="G40" i="112"/>
  <c r="G45" i="112" s="1"/>
  <c r="F62" i="111"/>
  <c r="E62" i="111"/>
  <c r="H62" i="111" s="1"/>
  <c r="D62" i="111"/>
  <c r="K61" i="111"/>
  <c r="F61" i="111"/>
  <c r="E61" i="111"/>
  <c r="H61" i="111" s="1"/>
  <c r="D61" i="111"/>
  <c r="K60" i="111"/>
  <c r="F60" i="111"/>
  <c r="E60" i="111"/>
  <c r="H60" i="111" s="1"/>
  <c r="D60" i="111"/>
  <c r="K59" i="111"/>
  <c r="F59" i="111"/>
  <c r="E59" i="111"/>
  <c r="H59" i="111" s="1"/>
  <c r="D59" i="111"/>
  <c r="K58" i="111"/>
  <c r="F58" i="111"/>
  <c r="E58" i="111"/>
  <c r="D58" i="111"/>
  <c r="H57" i="111"/>
  <c r="G56" i="111"/>
  <c r="K55" i="111"/>
  <c r="H55" i="111"/>
  <c r="G55" i="111"/>
  <c r="K54" i="111"/>
  <c r="H54" i="111"/>
  <c r="G54" i="111"/>
  <c r="K53" i="111"/>
  <c r="H53" i="111"/>
  <c r="G53" i="111"/>
  <c r="K52" i="111"/>
  <c r="H52" i="111"/>
  <c r="G52" i="111"/>
  <c r="H51" i="111"/>
  <c r="G50" i="111"/>
  <c r="K49" i="111"/>
  <c r="H49" i="111"/>
  <c r="G49" i="111"/>
  <c r="K48" i="111"/>
  <c r="H48" i="111"/>
  <c r="G48" i="111"/>
  <c r="K47" i="111"/>
  <c r="H47" i="111"/>
  <c r="G47" i="111"/>
  <c r="K46" i="111"/>
  <c r="H46" i="111"/>
  <c r="G46" i="111"/>
  <c r="H45" i="111"/>
  <c r="G44" i="111"/>
  <c r="K43" i="111"/>
  <c r="H43" i="111"/>
  <c r="G43" i="111"/>
  <c r="K42" i="111"/>
  <c r="H42" i="111"/>
  <c r="G42" i="111"/>
  <c r="K41" i="111"/>
  <c r="H41" i="111"/>
  <c r="G41" i="111"/>
  <c r="K40" i="111"/>
  <c r="H40" i="111"/>
  <c r="G40" i="111"/>
  <c r="F62" i="110"/>
  <c r="E62" i="110"/>
  <c r="H62" i="110" s="1"/>
  <c r="D62" i="110"/>
  <c r="K61" i="110"/>
  <c r="F61" i="110"/>
  <c r="E61" i="110"/>
  <c r="H61" i="110" s="1"/>
  <c r="D61" i="110"/>
  <c r="K60" i="110"/>
  <c r="F60" i="110"/>
  <c r="E60" i="110"/>
  <c r="H60" i="110" s="1"/>
  <c r="D60" i="110"/>
  <c r="K59" i="110"/>
  <c r="F59" i="110"/>
  <c r="E59" i="110"/>
  <c r="H59" i="110" s="1"/>
  <c r="D59" i="110"/>
  <c r="K58" i="110"/>
  <c r="K63" i="110" s="1"/>
  <c r="F58" i="110"/>
  <c r="E58" i="110"/>
  <c r="D58" i="110"/>
  <c r="H57" i="110"/>
  <c r="G56" i="110"/>
  <c r="K55" i="110"/>
  <c r="H55" i="110"/>
  <c r="G55" i="110"/>
  <c r="K54" i="110"/>
  <c r="H54" i="110"/>
  <c r="G54" i="110"/>
  <c r="K53" i="110"/>
  <c r="H53" i="110"/>
  <c r="G53" i="110"/>
  <c r="K52" i="110"/>
  <c r="H52" i="110"/>
  <c r="G52" i="110"/>
  <c r="H51" i="110"/>
  <c r="G50" i="110"/>
  <c r="K49" i="110"/>
  <c r="H49" i="110"/>
  <c r="G49" i="110"/>
  <c r="K48" i="110"/>
  <c r="H48" i="110"/>
  <c r="G48" i="110"/>
  <c r="K47" i="110"/>
  <c r="H47" i="110"/>
  <c r="G47" i="110"/>
  <c r="K46" i="110"/>
  <c r="H46" i="110"/>
  <c r="G46" i="110"/>
  <c r="H45" i="110"/>
  <c r="G44" i="110"/>
  <c r="K43" i="110"/>
  <c r="H43" i="110"/>
  <c r="G43" i="110"/>
  <c r="K42" i="110"/>
  <c r="H42" i="110"/>
  <c r="G42" i="110"/>
  <c r="K41" i="110"/>
  <c r="H41" i="110"/>
  <c r="G41" i="110"/>
  <c r="K40" i="110"/>
  <c r="H40" i="110"/>
  <c r="G40" i="110"/>
  <c r="F62" i="109"/>
  <c r="E62" i="109"/>
  <c r="H62" i="109" s="1"/>
  <c r="D62" i="109"/>
  <c r="K61" i="109"/>
  <c r="F61" i="109"/>
  <c r="E61" i="109"/>
  <c r="H61" i="109" s="1"/>
  <c r="D61" i="109"/>
  <c r="K60" i="109"/>
  <c r="F60" i="109"/>
  <c r="E60" i="109"/>
  <c r="H60" i="109" s="1"/>
  <c r="D60" i="109"/>
  <c r="K59" i="109"/>
  <c r="F59" i="109"/>
  <c r="E59" i="109"/>
  <c r="H59" i="109" s="1"/>
  <c r="D59" i="109"/>
  <c r="K58" i="109"/>
  <c r="K63" i="109" s="1"/>
  <c r="F58" i="109"/>
  <c r="F63" i="109" s="1"/>
  <c r="E58" i="109"/>
  <c r="D58" i="109"/>
  <c r="H57" i="109"/>
  <c r="G56" i="109"/>
  <c r="K55" i="109"/>
  <c r="H55" i="109"/>
  <c r="G55" i="109"/>
  <c r="K54" i="109"/>
  <c r="H54" i="109"/>
  <c r="G54" i="109"/>
  <c r="K53" i="109"/>
  <c r="H53" i="109"/>
  <c r="G53" i="109"/>
  <c r="K52" i="109"/>
  <c r="H52" i="109"/>
  <c r="G52" i="109"/>
  <c r="H51" i="109"/>
  <c r="G50" i="109"/>
  <c r="K49" i="109"/>
  <c r="H49" i="109"/>
  <c r="G49" i="109"/>
  <c r="K48" i="109"/>
  <c r="H48" i="109"/>
  <c r="G48" i="109"/>
  <c r="K47" i="109"/>
  <c r="H47" i="109"/>
  <c r="G47" i="109"/>
  <c r="K46" i="109"/>
  <c r="H46" i="109"/>
  <c r="G46" i="109"/>
  <c r="H45" i="109"/>
  <c r="G44" i="109"/>
  <c r="K43" i="109"/>
  <c r="H43" i="109"/>
  <c r="G43" i="109"/>
  <c r="K42" i="109"/>
  <c r="H42" i="109"/>
  <c r="G42" i="109"/>
  <c r="K41" i="109"/>
  <c r="H41" i="109"/>
  <c r="G41" i="109"/>
  <c r="K40" i="109"/>
  <c r="H40" i="109"/>
  <c r="G40" i="109"/>
  <c r="G42" i="108"/>
  <c r="F62" i="108"/>
  <c r="E62" i="108"/>
  <c r="H62" i="108" s="1"/>
  <c r="D62" i="108"/>
  <c r="K61" i="108"/>
  <c r="F61" i="108"/>
  <c r="E61" i="108"/>
  <c r="H61" i="108" s="1"/>
  <c r="D61" i="108"/>
  <c r="K60" i="108"/>
  <c r="F60" i="108"/>
  <c r="E60" i="108"/>
  <c r="H60" i="108" s="1"/>
  <c r="D60" i="108"/>
  <c r="K59" i="108"/>
  <c r="F59" i="108"/>
  <c r="E59" i="108"/>
  <c r="H59" i="108" s="1"/>
  <c r="D59" i="108"/>
  <c r="K58" i="108"/>
  <c r="F58" i="108"/>
  <c r="E58" i="108"/>
  <c r="H58" i="108" s="1"/>
  <c r="D58" i="108"/>
  <c r="H57" i="108"/>
  <c r="G56" i="108"/>
  <c r="K55" i="108"/>
  <c r="H55" i="108"/>
  <c r="G55" i="108"/>
  <c r="K54" i="108"/>
  <c r="H54" i="108"/>
  <c r="G54" i="108"/>
  <c r="K53" i="108"/>
  <c r="H53" i="108"/>
  <c r="G53" i="108"/>
  <c r="K52" i="108"/>
  <c r="H52" i="108"/>
  <c r="G52" i="108"/>
  <c r="H51" i="108"/>
  <c r="G50" i="108"/>
  <c r="K49" i="108"/>
  <c r="H49" i="108"/>
  <c r="G49" i="108"/>
  <c r="K48" i="108"/>
  <c r="H48" i="108"/>
  <c r="G48" i="108"/>
  <c r="K47" i="108"/>
  <c r="H47" i="108"/>
  <c r="G47" i="108"/>
  <c r="K46" i="108"/>
  <c r="H46" i="108"/>
  <c r="G46" i="108"/>
  <c r="H45" i="108"/>
  <c r="G44" i="108"/>
  <c r="K43" i="108"/>
  <c r="H43" i="108"/>
  <c r="G43" i="108"/>
  <c r="K42" i="108"/>
  <c r="H42" i="108"/>
  <c r="K41" i="108"/>
  <c r="H41" i="108"/>
  <c r="G41" i="108"/>
  <c r="K40" i="108"/>
  <c r="H40" i="108"/>
  <c r="G40" i="108"/>
  <c r="F31" i="113"/>
  <c r="E31" i="113"/>
  <c r="H31" i="113" s="1"/>
  <c r="D31" i="113"/>
  <c r="K30" i="113"/>
  <c r="F30" i="113"/>
  <c r="E30" i="113"/>
  <c r="H30" i="113" s="1"/>
  <c r="D30" i="113"/>
  <c r="K29" i="113"/>
  <c r="F29" i="113"/>
  <c r="E29" i="113"/>
  <c r="H29" i="113" s="1"/>
  <c r="D29" i="113"/>
  <c r="K28" i="113"/>
  <c r="F28" i="113"/>
  <c r="E28" i="113"/>
  <c r="H28" i="113" s="1"/>
  <c r="D28" i="113"/>
  <c r="K27" i="113"/>
  <c r="F27" i="113"/>
  <c r="E27" i="113"/>
  <c r="D27" i="113"/>
  <c r="H26" i="113"/>
  <c r="G25" i="113"/>
  <c r="K24" i="113"/>
  <c r="H24" i="113"/>
  <c r="G24" i="113"/>
  <c r="K23" i="113"/>
  <c r="H23" i="113"/>
  <c r="G23" i="113"/>
  <c r="K22" i="113"/>
  <c r="H22" i="113"/>
  <c r="G22" i="113"/>
  <c r="K21" i="113"/>
  <c r="H21" i="113"/>
  <c r="G21" i="113"/>
  <c r="H20" i="113"/>
  <c r="G19" i="113"/>
  <c r="K18" i="113"/>
  <c r="H18" i="113"/>
  <c r="G18" i="113"/>
  <c r="K17" i="113"/>
  <c r="H17" i="113"/>
  <c r="G17" i="113"/>
  <c r="K16" i="113"/>
  <c r="H16" i="113"/>
  <c r="G16" i="113"/>
  <c r="K15" i="113"/>
  <c r="H15" i="113"/>
  <c r="G15" i="113"/>
  <c r="H14" i="113"/>
  <c r="G13" i="113"/>
  <c r="K12" i="113"/>
  <c r="H12" i="113"/>
  <c r="G12" i="113"/>
  <c r="K11" i="113"/>
  <c r="H11" i="113"/>
  <c r="G11" i="113"/>
  <c r="K10" i="113"/>
  <c r="H10" i="113"/>
  <c r="G10" i="113"/>
  <c r="K9" i="113"/>
  <c r="H9" i="113"/>
  <c r="G9" i="113"/>
  <c r="F31" i="112"/>
  <c r="E31" i="112"/>
  <c r="H31" i="112" s="1"/>
  <c r="D31" i="112"/>
  <c r="K30" i="112"/>
  <c r="F30" i="112"/>
  <c r="E30" i="112"/>
  <c r="H30" i="112" s="1"/>
  <c r="D30" i="112"/>
  <c r="K29" i="112"/>
  <c r="F29" i="112"/>
  <c r="E29" i="112"/>
  <c r="H29" i="112" s="1"/>
  <c r="D29" i="112"/>
  <c r="K28" i="112"/>
  <c r="F28" i="112"/>
  <c r="E28" i="112"/>
  <c r="H28" i="112" s="1"/>
  <c r="D28" i="112"/>
  <c r="K27" i="112"/>
  <c r="F27" i="112"/>
  <c r="E27" i="112"/>
  <c r="D27" i="112"/>
  <c r="H26" i="112"/>
  <c r="G25" i="112"/>
  <c r="K24" i="112"/>
  <c r="H24" i="112"/>
  <c r="G24" i="112"/>
  <c r="K23" i="112"/>
  <c r="H23" i="112"/>
  <c r="G23" i="112"/>
  <c r="K22" i="112"/>
  <c r="H22" i="112"/>
  <c r="G22" i="112"/>
  <c r="K21" i="112"/>
  <c r="H21" i="112"/>
  <c r="G21" i="112"/>
  <c r="H20" i="112"/>
  <c r="G19" i="112"/>
  <c r="K18" i="112"/>
  <c r="H18" i="112"/>
  <c r="G18" i="112"/>
  <c r="K17" i="112"/>
  <c r="H17" i="112"/>
  <c r="G17" i="112"/>
  <c r="K16" i="112"/>
  <c r="H16" i="112"/>
  <c r="G16" i="112"/>
  <c r="K15" i="112"/>
  <c r="H15" i="112"/>
  <c r="G15" i="112"/>
  <c r="H14" i="112"/>
  <c r="G13" i="112"/>
  <c r="K12" i="112"/>
  <c r="H12" i="112"/>
  <c r="G12" i="112"/>
  <c r="K11" i="112"/>
  <c r="H11" i="112"/>
  <c r="G11" i="112"/>
  <c r="K10" i="112"/>
  <c r="H10" i="112"/>
  <c r="G10" i="112"/>
  <c r="K9" i="112"/>
  <c r="H9" i="112"/>
  <c r="G9" i="112"/>
  <c r="F31" i="111"/>
  <c r="E31" i="111"/>
  <c r="H31" i="111" s="1"/>
  <c r="D31" i="111"/>
  <c r="K30" i="111"/>
  <c r="F30" i="111"/>
  <c r="E30" i="111"/>
  <c r="H30" i="111" s="1"/>
  <c r="D30" i="111"/>
  <c r="K29" i="111"/>
  <c r="F29" i="111"/>
  <c r="E29" i="111"/>
  <c r="H29" i="111" s="1"/>
  <c r="D29" i="111"/>
  <c r="K28" i="111"/>
  <c r="F28" i="111"/>
  <c r="E28" i="111"/>
  <c r="H28" i="111" s="1"/>
  <c r="D28" i="111"/>
  <c r="K27" i="111"/>
  <c r="F27" i="111"/>
  <c r="E27" i="111"/>
  <c r="D27" i="111"/>
  <c r="H26" i="111"/>
  <c r="G25" i="111"/>
  <c r="K24" i="111"/>
  <c r="H24" i="111"/>
  <c r="G24" i="111"/>
  <c r="K23" i="111"/>
  <c r="H23" i="111"/>
  <c r="G23" i="111"/>
  <c r="K22" i="111"/>
  <c r="H22" i="111"/>
  <c r="G22" i="111"/>
  <c r="K21" i="111"/>
  <c r="H21" i="111"/>
  <c r="G21" i="111"/>
  <c r="H20" i="111"/>
  <c r="G19" i="111"/>
  <c r="K18" i="111"/>
  <c r="H18" i="111"/>
  <c r="G18" i="111"/>
  <c r="K17" i="111"/>
  <c r="H17" i="111"/>
  <c r="G17" i="111"/>
  <c r="K16" i="111"/>
  <c r="H16" i="111"/>
  <c r="G16" i="111"/>
  <c r="K15" i="111"/>
  <c r="H15" i="111"/>
  <c r="G15" i="111"/>
  <c r="H14" i="111"/>
  <c r="G13" i="111"/>
  <c r="K12" i="111"/>
  <c r="H12" i="111"/>
  <c r="G12" i="111"/>
  <c r="K11" i="111"/>
  <c r="H11" i="111"/>
  <c r="G11" i="111"/>
  <c r="K10" i="111"/>
  <c r="H10" i="111"/>
  <c r="G10" i="111"/>
  <c r="K9" i="111"/>
  <c r="H9" i="111"/>
  <c r="G9" i="111"/>
  <c r="F31" i="110"/>
  <c r="E31" i="110"/>
  <c r="H31" i="110" s="1"/>
  <c r="D31" i="110"/>
  <c r="K30" i="110"/>
  <c r="F30" i="110"/>
  <c r="E30" i="110"/>
  <c r="H30" i="110" s="1"/>
  <c r="D30" i="110"/>
  <c r="K29" i="110"/>
  <c r="F29" i="110"/>
  <c r="E29" i="110"/>
  <c r="H29" i="110" s="1"/>
  <c r="D29" i="110"/>
  <c r="K28" i="110"/>
  <c r="F28" i="110"/>
  <c r="E28" i="110"/>
  <c r="H28" i="110" s="1"/>
  <c r="D28" i="110"/>
  <c r="K27" i="110"/>
  <c r="F27" i="110"/>
  <c r="E27" i="110"/>
  <c r="D27" i="110"/>
  <c r="H26" i="110"/>
  <c r="G25" i="110"/>
  <c r="K24" i="110"/>
  <c r="H24" i="110"/>
  <c r="G24" i="110"/>
  <c r="K23" i="110"/>
  <c r="H23" i="110"/>
  <c r="G23" i="110"/>
  <c r="K22" i="110"/>
  <c r="H22" i="110"/>
  <c r="G22" i="110"/>
  <c r="K21" i="110"/>
  <c r="H21" i="110"/>
  <c r="G21" i="110"/>
  <c r="H20" i="110"/>
  <c r="G19" i="110"/>
  <c r="K18" i="110"/>
  <c r="H18" i="110"/>
  <c r="G18" i="110"/>
  <c r="K17" i="110"/>
  <c r="H17" i="110"/>
  <c r="G17" i="110"/>
  <c r="K16" i="110"/>
  <c r="H16" i="110"/>
  <c r="G16" i="110"/>
  <c r="K15" i="110"/>
  <c r="H15" i="110"/>
  <c r="G15" i="110"/>
  <c r="H14" i="110"/>
  <c r="G13" i="110"/>
  <c r="K12" i="110"/>
  <c r="H12" i="110"/>
  <c r="G12" i="110"/>
  <c r="K11" i="110"/>
  <c r="H11" i="110"/>
  <c r="G11" i="110"/>
  <c r="K10" i="110"/>
  <c r="H10" i="110"/>
  <c r="G10" i="110"/>
  <c r="K9" i="110"/>
  <c r="H9" i="110"/>
  <c r="G9" i="110"/>
  <c r="F31" i="109"/>
  <c r="E31" i="109"/>
  <c r="H31" i="109" s="1"/>
  <c r="D31" i="109"/>
  <c r="K30" i="109"/>
  <c r="F30" i="109"/>
  <c r="E30" i="109"/>
  <c r="H30" i="109" s="1"/>
  <c r="D30" i="109"/>
  <c r="K29" i="109"/>
  <c r="F29" i="109"/>
  <c r="E29" i="109"/>
  <c r="H29" i="109" s="1"/>
  <c r="D29" i="109"/>
  <c r="K28" i="109"/>
  <c r="F28" i="109"/>
  <c r="E28" i="109"/>
  <c r="H28" i="109" s="1"/>
  <c r="D28" i="109"/>
  <c r="K27" i="109"/>
  <c r="F27" i="109"/>
  <c r="E27" i="109"/>
  <c r="D27" i="109"/>
  <c r="H26" i="109"/>
  <c r="G25" i="109"/>
  <c r="K24" i="109"/>
  <c r="H24" i="109"/>
  <c r="G24" i="109"/>
  <c r="K23" i="109"/>
  <c r="H23" i="109"/>
  <c r="G23" i="109"/>
  <c r="K22" i="109"/>
  <c r="H22" i="109"/>
  <c r="G22" i="109"/>
  <c r="K21" i="109"/>
  <c r="H21" i="109"/>
  <c r="G21" i="109"/>
  <c r="H20" i="109"/>
  <c r="G19" i="109"/>
  <c r="K18" i="109"/>
  <c r="H18" i="109"/>
  <c r="G18" i="109"/>
  <c r="K17" i="109"/>
  <c r="H17" i="109"/>
  <c r="G17" i="109"/>
  <c r="K16" i="109"/>
  <c r="H16" i="109"/>
  <c r="G16" i="109"/>
  <c r="K15" i="109"/>
  <c r="H15" i="109"/>
  <c r="G15" i="109"/>
  <c r="H14" i="109"/>
  <c r="G13" i="109"/>
  <c r="K12" i="109"/>
  <c r="H12" i="109"/>
  <c r="G12" i="109"/>
  <c r="K11" i="109"/>
  <c r="H11" i="109"/>
  <c r="G11" i="109"/>
  <c r="K10" i="109"/>
  <c r="H10" i="109"/>
  <c r="G10" i="109"/>
  <c r="K9" i="109"/>
  <c r="H9" i="109"/>
  <c r="G9" i="109"/>
  <c r="K11" i="108"/>
  <c r="G25" i="108"/>
  <c r="G19" i="108"/>
  <c r="G13" i="108"/>
  <c r="G12" i="108"/>
  <c r="G56" i="107"/>
  <c r="G44" i="107"/>
  <c r="G19" i="107"/>
  <c r="G13" i="107"/>
  <c r="G43" i="107"/>
  <c r="E62" i="107"/>
  <c r="H62" i="107" s="1"/>
  <c r="E58" i="107"/>
  <c r="A52" i="107"/>
  <c r="A46" i="107"/>
  <c r="G53" i="107"/>
  <c r="G54" i="107"/>
  <c r="G55" i="107"/>
  <c r="G52" i="107"/>
  <c r="G47" i="107"/>
  <c r="G48" i="107"/>
  <c r="G49" i="107"/>
  <c r="G46" i="107"/>
  <c r="G41" i="107"/>
  <c r="G42" i="107"/>
  <c r="G40" i="107"/>
  <c r="K59" i="107"/>
  <c r="K60" i="107"/>
  <c r="K61" i="107"/>
  <c r="K58" i="107"/>
  <c r="K53" i="107"/>
  <c r="K54" i="107"/>
  <c r="K55" i="107"/>
  <c r="K52" i="107"/>
  <c r="K47" i="107"/>
  <c r="K48" i="107"/>
  <c r="K49" i="107"/>
  <c r="K46" i="107"/>
  <c r="K41" i="107"/>
  <c r="K42" i="107"/>
  <c r="K43" i="107"/>
  <c r="K40" i="107"/>
  <c r="H9" i="107"/>
  <c r="H40" i="107"/>
  <c r="G15" i="107"/>
  <c r="G9" i="107"/>
  <c r="G51" i="111" l="1"/>
  <c r="G45" i="109"/>
  <c r="G57" i="109"/>
  <c r="G14" i="109"/>
  <c r="G26" i="109"/>
  <c r="G57" i="108"/>
  <c r="G20" i="113"/>
  <c r="G20" i="111"/>
  <c r="G45" i="107"/>
  <c r="G45" i="113"/>
  <c r="G57" i="113"/>
  <c r="G51" i="113"/>
  <c r="G14" i="113"/>
  <c r="G26" i="113"/>
  <c r="G51" i="112"/>
  <c r="G26" i="112"/>
  <c r="G14" i="112"/>
  <c r="G20" i="112"/>
  <c r="G45" i="111"/>
  <c r="G57" i="111"/>
  <c r="G14" i="111"/>
  <c r="G26" i="111"/>
  <c r="G45" i="110"/>
  <c r="G57" i="110"/>
  <c r="G51" i="110"/>
  <c r="G14" i="110"/>
  <c r="G26" i="110"/>
  <c r="G20" i="110"/>
  <c r="G51" i="109"/>
  <c r="G20" i="109"/>
  <c r="G45" i="108"/>
  <c r="G51" i="108"/>
  <c r="G51" i="107"/>
  <c r="G57" i="107"/>
  <c r="E63" i="113"/>
  <c r="G58" i="113" s="1"/>
  <c r="E32" i="113"/>
  <c r="H32" i="113" s="1"/>
  <c r="K45" i="113"/>
  <c r="K20" i="113"/>
  <c r="K63" i="111"/>
  <c r="K20" i="110"/>
  <c r="K20" i="109"/>
  <c r="D63" i="113"/>
  <c r="E63" i="112"/>
  <c r="G61" i="112" s="1"/>
  <c r="E32" i="112"/>
  <c r="G28" i="112" s="1"/>
  <c r="D63" i="111"/>
  <c r="F63" i="111"/>
  <c r="D32" i="111"/>
  <c r="F63" i="110"/>
  <c r="D63" i="110"/>
  <c r="D32" i="110"/>
  <c r="F32" i="110"/>
  <c r="F32" i="109"/>
  <c r="D32" i="109"/>
  <c r="F63" i="108"/>
  <c r="F63" i="113"/>
  <c r="F32" i="113"/>
  <c r="D32" i="113"/>
  <c r="H58" i="112"/>
  <c r="D63" i="112"/>
  <c r="F63" i="112"/>
  <c r="D32" i="112"/>
  <c r="F32" i="112"/>
  <c r="H27" i="112"/>
  <c r="E63" i="111"/>
  <c r="H63" i="111" s="1"/>
  <c r="F32" i="111"/>
  <c r="E32" i="111"/>
  <c r="G30" i="111" s="1"/>
  <c r="E63" i="110"/>
  <c r="H63" i="110" s="1"/>
  <c r="E32" i="110"/>
  <c r="G30" i="110" s="1"/>
  <c r="D63" i="109"/>
  <c r="E63" i="109"/>
  <c r="G60" i="109" s="1"/>
  <c r="E32" i="109"/>
  <c r="H32" i="109" s="1"/>
  <c r="D63" i="108"/>
  <c r="E63" i="108"/>
  <c r="H63" i="108" s="1"/>
  <c r="K57" i="113"/>
  <c r="K63" i="113"/>
  <c r="K51" i="113"/>
  <c r="K14" i="113"/>
  <c r="K26" i="113"/>
  <c r="K32" i="113"/>
  <c r="K51" i="112"/>
  <c r="K45" i="112"/>
  <c r="K57" i="112"/>
  <c r="K63" i="112"/>
  <c r="K20" i="112"/>
  <c r="K14" i="112"/>
  <c r="K26" i="112"/>
  <c r="K32" i="112"/>
  <c r="K51" i="111"/>
  <c r="K45" i="111"/>
  <c r="K57" i="111"/>
  <c r="K20" i="111"/>
  <c r="K14" i="111"/>
  <c r="K26" i="111"/>
  <c r="K32" i="111"/>
  <c r="K57" i="110"/>
  <c r="K51" i="110"/>
  <c r="K45" i="110"/>
  <c r="K26" i="110"/>
  <c r="K32" i="110"/>
  <c r="K14" i="110"/>
  <c r="K45" i="109"/>
  <c r="K57" i="109"/>
  <c r="K51" i="109"/>
  <c r="K14" i="109"/>
  <c r="K26" i="109"/>
  <c r="K32" i="109"/>
  <c r="K57" i="108"/>
  <c r="K63" i="108"/>
  <c r="H58" i="113"/>
  <c r="G58" i="112"/>
  <c r="H58" i="111"/>
  <c r="H58" i="110"/>
  <c r="H58" i="109"/>
  <c r="K51" i="108"/>
  <c r="K45" i="108"/>
  <c r="H27" i="113"/>
  <c r="H27" i="111"/>
  <c r="H27" i="110"/>
  <c r="H27" i="109"/>
  <c r="G59" i="112" l="1"/>
  <c r="G61" i="113"/>
  <c r="G60" i="112"/>
  <c r="G62" i="112"/>
  <c r="H63" i="112"/>
  <c r="G60" i="113"/>
  <c r="G62" i="113"/>
  <c r="G59" i="108"/>
  <c r="G60" i="111"/>
  <c r="G27" i="113"/>
  <c r="G30" i="113"/>
  <c r="G30" i="112"/>
  <c r="G58" i="110"/>
  <c r="G31" i="113"/>
  <c r="G59" i="109"/>
  <c r="G62" i="109"/>
  <c r="G29" i="109"/>
  <c r="G28" i="109"/>
  <c r="G30" i="109"/>
  <c r="G31" i="109"/>
  <c r="G58" i="108"/>
  <c r="G60" i="108"/>
  <c r="G61" i="108"/>
  <c r="G62" i="108"/>
  <c r="G59" i="113"/>
  <c r="H63" i="113"/>
  <c r="G29" i="113"/>
  <c r="G28" i="113"/>
  <c r="G63" i="112"/>
  <c r="G29" i="112"/>
  <c r="G31" i="112"/>
  <c r="G61" i="109"/>
  <c r="G58" i="109"/>
  <c r="H63" i="109"/>
  <c r="G27" i="109"/>
  <c r="H32" i="112"/>
  <c r="G27" i="112"/>
  <c r="G58" i="111"/>
  <c r="G31" i="111"/>
  <c r="H32" i="111"/>
  <c r="G60" i="110"/>
  <c r="G31" i="110"/>
  <c r="H32" i="110"/>
  <c r="G61" i="111"/>
  <c r="G62" i="111"/>
  <c r="G59" i="111"/>
  <c r="G29" i="111"/>
  <c r="G28" i="111"/>
  <c r="G27" i="111"/>
  <c r="G61" i="110"/>
  <c r="G62" i="110"/>
  <c r="G59" i="110"/>
  <c r="G29" i="110"/>
  <c r="G28" i="110"/>
  <c r="G27" i="110"/>
  <c r="G63" i="113" l="1"/>
  <c r="G63" i="109"/>
  <c r="G63" i="108"/>
  <c r="G32" i="113"/>
  <c r="G63" i="110"/>
  <c r="G32" i="110"/>
  <c r="G32" i="109"/>
  <c r="G32" i="112"/>
  <c r="G63" i="111"/>
  <c r="G32" i="111"/>
  <c r="N20" i="147" l="1"/>
  <c r="G23" i="147"/>
  <c r="G20" i="147"/>
  <c r="S20" i="147"/>
  <c r="T30" i="147" s="1"/>
  <c r="S21" i="147"/>
  <c r="T31" i="147" s="1"/>
  <c r="S22" i="147"/>
  <c r="T32" i="147" s="1"/>
  <c r="S23" i="147"/>
  <c r="T33" i="147" s="1"/>
  <c r="S24" i="147"/>
  <c r="S25" i="147"/>
  <c r="S26" i="147"/>
  <c r="L20" i="147"/>
  <c r="M30" i="147" s="1"/>
  <c r="L21" i="147"/>
  <c r="M31" i="147" s="1"/>
  <c r="L22" i="147"/>
  <c r="M32" i="147" s="1"/>
  <c r="L23" i="147"/>
  <c r="M33" i="147" s="1"/>
  <c r="L24" i="147"/>
  <c r="L25" i="147"/>
  <c r="L26" i="147"/>
  <c r="F20" i="147"/>
  <c r="F30" i="147" s="1"/>
  <c r="F21" i="147"/>
  <c r="F22" i="147"/>
  <c r="F23" i="147"/>
  <c r="F24" i="147"/>
  <c r="F25" i="147"/>
  <c r="F26" i="147"/>
  <c r="F31" i="108"/>
  <c r="E31" i="108"/>
  <c r="H31" i="108" s="1"/>
  <c r="D31" i="108"/>
  <c r="K30" i="108"/>
  <c r="F30" i="108"/>
  <c r="E30" i="108"/>
  <c r="H30" i="108" s="1"/>
  <c r="D30" i="108"/>
  <c r="K29" i="108"/>
  <c r="F29" i="108"/>
  <c r="E29" i="108"/>
  <c r="H29" i="108" s="1"/>
  <c r="D29" i="108"/>
  <c r="K28" i="108"/>
  <c r="F28" i="108"/>
  <c r="E28" i="108"/>
  <c r="D28" i="108"/>
  <c r="K27" i="108"/>
  <c r="F27" i="108"/>
  <c r="F32" i="108" s="1"/>
  <c r="E27" i="108"/>
  <c r="H27" i="108" s="1"/>
  <c r="D27" i="108"/>
  <c r="H26" i="108"/>
  <c r="K24" i="108"/>
  <c r="H24" i="108"/>
  <c r="G24" i="108"/>
  <c r="K23" i="108"/>
  <c r="H23" i="108"/>
  <c r="G23" i="108"/>
  <c r="K22" i="108"/>
  <c r="H22" i="108"/>
  <c r="G22" i="108"/>
  <c r="K21" i="108"/>
  <c r="H21" i="108"/>
  <c r="G21" i="108"/>
  <c r="H20" i="108"/>
  <c r="K18" i="108"/>
  <c r="H18" i="108"/>
  <c r="G18" i="108"/>
  <c r="K17" i="108"/>
  <c r="H17" i="108"/>
  <c r="G17" i="108"/>
  <c r="K16" i="108"/>
  <c r="H16" i="108"/>
  <c r="G16" i="108"/>
  <c r="K15" i="108"/>
  <c r="H15" i="108"/>
  <c r="G15" i="108"/>
  <c r="H14" i="108"/>
  <c r="K12" i="108"/>
  <c r="H12" i="108"/>
  <c r="H11" i="108"/>
  <c r="G11" i="108"/>
  <c r="K10" i="108"/>
  <c r="H10" i="108"/>
  <c r="G10" i="108"/>
  <c r="K9" i="108"/>
  <c r="H9" i="108"/>
  <c r="G9" i="108"/>
  <c r="A58" i="107"/>
  <c r="A40" i="107"/>
  <c r="E60" i="107"/>
  <c r="H60" i="107" s="1"/>
  <c r="F62" i="107"/>
  <c r="D62" i="107"/>
  <c r="F61" i="107"/>
  <c r="E61" i="107"/>
  <c r="H61" i="107" s="1"/>
  <c r="D61" i="107"/>
  <c r="F60" i="107"/>
  <c r="D60" i="107"/>
  <c r="F59" i="107"/>
  <c r="E59" i="107"/>
  <c r="H59" i="107" s="1"/>
  <c r="D59" i="107"/>
  <c r="H58" i="107"/>
  <c r="F58" i="107"/>
  <c r="D58" i="107"/>
  <c r="H57" i="107"/>
  <c r="H55" i="107"/>
  <c r="H54" i="107"/>
  <c r="H53" i="107"/>
  <c r="H52" i="107"/>
  <c r="H51" i="107"/>
  <c r="H49" i="107"/>
  <c r="H48" i="107"/>
  <c r="H47" i="107"/>
  <c r="H46" i="107"/>
  <c r="H45" i="107"/>
  <c r="H43" i="107"/>
  <c r="H42" i="107"/>
  <c r="K45" i="107"/>
  <c r="H41" i="107"/>
  <c r="D31" i="107"/>
  <c r="F31" i="107"/>
  <c r="D30" i="107"/>
  <c r="D27" i="107"/>
  <c r="H14" i="107"/>
  <c r="G14" i="116"/>
  <c r="G13" i="116"/>
  <c r="G12" i="116"/>
  <c r="G11" i="116"/>
  <c r="G10" i="116"/>
  <c r="G9" i="116"/>
  <c r="G15" i="116" s="1"/>
  <c r="G20" i="108" l="1"/>
  <c r="G14" i="108"/>
  <c r="K32" i="108"/>
  <c r="E32" i="108"/>
  <c r="H32" i="108" s="1"/>
  <c r="D63" i="107"/>
  <c r="F63" i="107"/>
  <c r="H28" i="108"/>
  <c r="D32" i="108"/>
  <c r="G26" i="108"/>
  <c r="K20" i="108"/>
  <c r="K14" i="108"/>
  <c r="K26" i="108"/>
  <c r="K51" i="107"/>
  <c r="K57" i="107"/>
  <c r="K63" i="107"/>
  <c r="E63" i="107"/>
  <c r="G60" i="107" s="1"/>
  <c r="G19" i="105"/>
  <c r="G29" i="108" l="1"/>
  <c r="G31" i="108"/>
  <c r="G28" i="108"/>
  <c r="G27" i="108"/>
  <c r="G30" i="108"/>
  <c r="G61" i="107"/>
  <c r="H63" i="107"/>
  <c r="G58" i="107"/>
  <c r="G62" i="107"/>
  <c r="G59" i="107"/>
  <c r="G32" i="108" l="1"/>
  <c r="G63" i="107"/>
  <c r="H42" i="145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H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H25" i="146"/>
  <c r="F25" i="146"/>
  <c r="E25" i="146"/>
  <c r="C25" i="146"/>
  <c r="B25" i="146"/>
  <c r="D25" i="146" s="1"/>
  <c r="T24" i="146"/>
  <c r="S24" i="146"/>
  <c r="Q24" i="146"/>
  <c r="P24" i="146"/>
  <c r="O24" i="146"/>
  <c r="N24" i="146"/>
  <c r="M24" i="146"/>
  <c r="L24" i="146"/>
  <c r="K24" i="146"/>
  <c r="J24" i="146"/>
  <c r="I24" i="146"/>
  <c r="H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H23" i="146"/>
  <c r="F23" i="146"/>
  <c r="E23" i="146"/>
  <c r="C23" i="146"/>
  <c r="B23" i="146"/>
  <c r="D23" i="146" s="1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S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2" i="146" l="1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D35" i="147" l="1"/>
  <c r="C29" i="147"/>
  <c r="D29" i="147"/>
  <c r="E29" i="147"/>
  <c r="B29" i="147"/>
  <c r="A21" i="43"/>
  <c r="A20" i="43" l="1"/>
  <c r="A19" i="43"/>
  <c r="A18" i="43"/>
  <c r="A17" i="43"/>
  <c r="A12" i="43"/>
  <c r="A10" i="43"/>
  <c r="A9" i="43"/>
  <c r="F11" i="126" l="1"/>
  <c r="F12" i="126" l="1"/>
  <c r="B20" i="129" l="1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L33" i="147" s="1"/>
  <c r="M23" i="147"/>
  <c r="N23" i="147"/>
  <c r="O23" i="147"/>
  <c r="P33" i="147" s="1"/>
  <c r="P23" i="147"/>
  <c r="Q33" i="147" s="1"/>
  <c r="Q23" i="147"/>
  <c r="R33" i="147" s="1"/>
  <c r="R23" i="147"/>
  <c r="S33" i="147" s="1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2" i="140" l="1"/>
  <c r="G22" i="139"/>
  <c r="G22" i="120"/>
  <c r="G20" i="140"/>
  <c r="G20" i="139"/>
  <c r="G20" i="120"/>
  <c r="G18" i="140"/>
  <c r="G18" i="139"/>
  <c r="G18" i="120"/>
  <c r="G16" i="140"/>
  <c r="G16" i="139"/>
  <c r="G16" i="120"/>
  <c r="G14" i="140"/>
  <c r="G14" i="139"/>
  <c r="G14" i="120"/>
  <c r="G12" i="140"/>
  <c r="G12" i="120"/>
  <c r="G11" i="107"/>
  <c r="G20" i="141" l="1"/>
  <c r="G12" i="141"/>
  <c r="G12" i="139"/>
  <c r="G18" i="141" l="1"/>
  <c r="G22" i="141"/>
  <c r="G14" i="141"/>
  <c r="G16" i="141"/>
  <c r="G17" i="116" l="1"/>
  <c r="G18" i="116"/>
  <c r="G19" i="116"/>
  <c r="G20" i="116"/>
  <c r="G21" i="116"/>
  <c r="G16" i="116"/>
  <c r="G22" i="116" l="1"/>
  <c r="K19" i="105" l="1"/>
  <c r="K26" i="105"/>
  <c r="K22" i="105"/>
  <c r="K18" i="105"/>
  <c r="G26" i="105"/>
  <c r="G22" i="105"/>
  <c r="G18" i="105"/>
  <c r="G17" i="105"/>
  <c r="C20" i="147" l="1"/>
  <c r="C30" i="147" s="1"/>
  <c r="D20" i="147"/>
  <c r="D30" i="147" s="1"/>
  <c r="E20" i="147"/>
  <c r="E30" i="147" s="1"/>
  <c r="B20" i="147"/>
  <c r="B30" i="147" s="1"/>
  <c r="H10" i="141" l="1"/>
  <c r="I10" i="141"/>
  <c r="J10" i="141"/>
  <c r="K10" i="141"/>
  <c r="H11" i="14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9" i="141"/>
  <c r="K9" i="141"/>
  <c r="J9" i="141"/>
  <c r="I9" i="141"/>
  <c r="L20" i="141" l="1"/>
  <c r="L18" i="141"/>
  <c r="L10" i="141"/>
  <c r="L15" i="141"/>
  <c r="L13" i="141"/>
  <c r="L25" i="141"/>
  <c r="L23" i="141"/>
  <c r="L21" i="141"/>
  <c r="L19" i="141"/>
  <c r="L16" i="141"/>
  <c r="L24" i="141"/>
  <c r="L17" i="141"/>
  <c r="L14" i="141"/>
  <c r="L12" i="141"/>
  <c r="L11" i="141"/>
  <c r="L22" i="141"/>
  <c r="L9" i="141"/>
  <c r="G7" i="105" l="1"/>
  <c r="D12" i="141" l="1"/>
  <c r="E12" i="141"/>
  <c r="D14" i="141"/>
  <c r="E14" i="141"/>
  <c r="D16" i="141"/>
  <c r="E16" i="141"/>
  <c r="D18" i="141"/>
  <c r="E18" i="141"/>
  <c r="D20" i="141"/>
  <c r="E20" i="141"/>
  <c r="D22" i="141"/>
  <c r="E22" i="141"/>
  <c r="D9" i="140"/>
  <c r="E9" i="140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C9" i="140"/>
  <c r="D9" i="139"/>
  <c r="E9" i="139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C9" i="139"/>
  <c r="D9" i="120"/>
  <c r="E9" i="120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9" i="120"/>
  <c r="C23" i="120" l="1"/>
  <c r="E23" i="120"/>
  <c r="D23" i="120"/>
  <c r="G45" i="105"/>
  <c r="K45" i="105"/>
  <c r="B38" i="43" l="1"/>
  <c r="B37" i="43"/>
  <c r="B36" i="43"/>
  <c r="B35" i="43"/>
  <c r="A38" i="43"/>
  <c r="A37" i="43"/>
  <c r="A36" i="43"/>
  <c r="A35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S30" i="147" s="1"/>
  <c r="Q20" i="147"/>
  <c r="R30" i="147" s="1"/>
  <c r="P20" i="147"/>
  <c r="Q30" i="147" s="1"/>
  <c r="O20" i="147"/>
  <c r="P30" i="147" s="1"/>
  <c r="K20" i="147"/>
  <c r="L30" i="147" s="1"/>
  <c r="J20" i="147"/>
  <c r="K30" i="147" s="1"/>
  <c r="I20" i="147"/>
  <c r="J30" i="147" s="1"/>
  <c r="H20" i="147"/>
  <c r="I30" i="147" s="1"/>
  <c r="U20" i="147" l="1"/>
  <c r="B7" i="146" l="1"/>
  <c r="K7" i="146" s="1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I49" i="145" s="1"/>
  <c r="G43" i="145"/>
  <c r="F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H5" i="145"/>
  <c r="H45" i="145" s="1"/>
  <c r="E5" i="145"/>
  <c r="E45" i="145" s="1"/>
  <c r="B5" i="145"/>
  <c r="B45" i="145" s="1"/>
  <c r="D42" i="145" l="1"/>
  <c r="J42" i="145"/>
  <c r="D41" i="145"/>
  <c r="L7" i="146"/>
  <c r="F7" i="146"/>
  <c r="J7" i="146"/>
  <c r="J41" i="145"/>
  <c r="F50" i="145"/>
  <c r="A58" i="113"/>
  <c r="A52" i="113"/>
  <c r="A46" i="113"/>
  <c r="A40" i="113"/>
  <c r="A27" i="113"/>
  <c r="A21" i="113"/>
  <c r="A15" i="113"/>
  <c r="A9" i="113"/>
  <c r="E36" i="113"/>
  <c r="I36" i="113" s="1"/>
  <c r="E5" i="113"/>
  <c r="I5" i="113" s="1"/>
  <c r="A58" i="112"/>
  <c r="A52" i="112"/>
  <c r="A46" i="112"/>
  <c r="A40" i="112"/>
  <c r="A27" i="112"/>
  <c r="A21" i="112"/>
  <c r="A15" i="112"/>
  <c r="A9" i="112"/>
  <c r="E36" i="112"/>
  <c r="I36" i="112" s="1"/>
  <c r="I5" i="112"/>
  <c r="E5" i="112"/>
  <c r="A58" i="111"/>
  <c r="A52" i="111"/>
  <c r="A46" i="111"/>
  <c r="A40" i="111"/>
  <c r="A27" i="111"/>
  <c r="A21" i="111"/>
  <c r="A15" i="111"/>
  <c r="A9" i="111"/>
  <c r="E36" i="111"/>
  <c r="I36" i="111" s="1"/>
  <c r="E5" i="111"/>
  <c r="I5" i="111" s="1"/>
  <c r="A58" i="110"/>
  <c r="A52" i="110"/>
  <c r="A46" i="110"/>
  <c r="A40" i="110"/>
  <c r="A27" i="110"/>
  <c r="A21" i="110"/>
  <c r="A15" i="110"/>
  <c r="A9" i="110"/>
  <c r="E36" i="110"/>
  <c r="I36" i="110" s="1"/>
  <c r="E5" i="110"/>
  <c r="I5" i="110" s="1"/>
  <c r="A58" i="109"/>
  <c r="A52" i="109"/>
  <c r="A46" i="109"/>
  <c r="A40" i="109"/>
  <c r="A27" i="109"/>
  <c r="A21" i="109"/>
  <c r="A15" i="109"/>
  <c r="A9" i="109"/>
  <c r="E36" i="109"/>
  <c r="I36" i="109" s="1"/>
  <c r="E5" i="109"/>
  <c r="I5" i="109" s="1"/>
  <c r="A58" i="108"/>
  <c r="A52" i="108"/>
  <c r="A46" i="108"/>
  <c r="A40" i="108"/>
  <c r="A27" i="108"/>
  <c r="A21" i="108"/>
  <c r="A15" i="108"/>
  <c r="A9" i="108"/>
  <c r="E36" i="108"/>
  <c r="I36" i="108" s="1"/>
  <c r="E5" i="108"/>
  <c r="I5" i="108" s="1"/>
  <c r="A27" i="107"/>
  <c r="A21" i="107"/>
  <c r="A15" i="107"/>
  <c r="A9" i="107"/>
  <c r="E36" i="107"/>
  <c r="I36" i="107" s="1"/>
  <c r="E5" i="107"/>
  <c r="I5" i="107" s="1"/>
  <c r="G6" i="105"/>
  <c r="K6" i="105" s="1"/>
  <c r="F6" i="105"/>
  <c r="J6" i="105" s="1"/>
  <c r="E6" i="105"/>
  <c r="I6" i="105" s="1"/>
  <c r="D6" i="105"/>
  <c r="H6" i="105" s="1"/>
  <c r="A30" i="116"/>
  <c r="A40" i="116" s="1"/>
  <c r="A23" i="116"/>
  <c r="A16" i="116"/>
  <c r="A9" i="116"/>
  <c r="E5" i="116"/>
  <c r="I5" i="116" s="1"/>
  <c r="E23" i="140"/>
  <c r="E25" i="140" s="1"/>
  <c r="D23" i="140"/>
  <c r="D25" i="140" s="1"/>
  <c r="C23" i="140"/>
  <c r="C25" i="140" s="1"/>
  <c r="E23" i="139"/>
  <c r="E25" i="139" s="1"/>
  <c r="D23" i="139"/>
  <c r="D25" i="139" s="1"/>
  <c r="C23" i="139"/>
  <c r="C25" i="139" s="1"/>
  <c r="F9" i="140" l="1"/>
  <c r="F11" i="140"/>
  <c r="F16" i="140"/>
  <c r="F21" i="140"/>
  <c r="F12" i="140"/>
  <c r="F17" i="140"/>
  <c r="F15" i="140"/>
  <c r="F20" i="140"/>
  <c r="F13" i="140"/>
  <c r="F19" i="140"/>
  <c r="F12" i="139"/>
  <c r="F13" i="139"/>
  <c r="F21" i="139"/>
  <c r="F11" i="139"/>
  <c r="F15" i="139"/>
  <c r="F19" i="139"/>
  <c r="F16" i="139"/>
  <c r="F20" i="139"/>
  <c r="F9" i="139"/>
  <c r="F17" i="139"/>
  <c r="F10" i="139"/>
  <c r="F14" i="139"/>
  <c r="F18" i="139"/>
  <c r="F10" i="140"/>
  <c r="F14" i="140"/>
  <c r="F18" i="140"/>
  <c r="F22" i="140"/>
  <c r="F22" i="139"/>
  <c r="G40" i="116"/>
  <c r="J44" i="116"/>
  <c r="I44" i="116"/>
  <c r="H47" i="116"/>
  <c r="H46" i="116"/>
  <c r="H45" i="116"/>
  <c r="D44" i="116"/>
  <c r="C44" i="116"/>
  <c r="B47" i="116"/>
  <c r="B46" i="116"/>
  <c r="B45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3" i="139"/>
  <c r="F23" i="140"/>
  <c r="K25" i="133"/>
  <c r="P19" i="129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C26" i="122" l="1"/>
  <c r="C25" i="122"/>
  <c r="C24" i="122"/>
  <c r="C23" i="122"/>
  <c r="C22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G23" i="122"/>
  <c r="G22" i="122"/>
  <c r="G21" i="122"/>
  <c r="G26" i="122"/>
  <c r="F13" i="126" l="1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5" i="120" l="1"/>
  <c r="D25" i="120"/>
  <c r="F12" i="120" l="1"/>
  <c r="F9" i="120"/>
  <c r="F15" i="120"/>
  <c r="F22" i="120"/>
  <c r="F21" i="120"/>
  <c r="F14" i="120"/>
  <c r="F19" i="120"/>
  <c r="F11" i="120"/>
  <c r="E25" i="120"/>
  <c r="F17" i="120"/>
  <c r="F10" i="120"/>
  <c r="F18" i="120"/>
  <c r="F13" i="120"/>
  <c r="F20" i="120"/>
  <c r="F16" i="120"/>
  <c r="F23" i="120" l="1"/>
  <c r="K52" i="105"/>
  <c r="E31" i="116"/>
  <c r="F35" i="116" l="1"/>
  <c r="E35" i="116"/>
  <c r="F31" i="116"/>
  <c r="E32" i="116"/>
  <c r="F32" i="116"/>
  <c r="F33" i="116"/>
  <c r="F30" i="116"/>
  <c r="D31" i="116"/>
  <c r="D32" i="116"/>
  <c r="D33" i="116"/>
  <c r="D30" i="116"/>
  <c r="E30" i="116"/>
  <c r="H28" i="116"/>
  <c r="G24" i="140" s="1"/>
  <c r="D47" i="116"/>
  <c r="H26" i="116"/>
  <c r="H25" i="116"/>
  <c r="H24" i="116"/>
  <c r="H23" i="116"/>
  <c r="H21" i="116"/>
  <c r="G24" i="139" s="1"/>
  <c r="D46" i="116"/>
  <c r="H19" i="116"/>
  <c r="H18" i="116"/>
  <c r="H17" i="116"/>
  <c r="H16" i="116"/>
  <c r="H10" i="116"/>
  <c r="H11" i="116"/>
  <c r="H12" i="116"/>
  <c r="G24" i="120"/>
  <c r="H9" i="116"/>
  <c r="E36" i="116" l="1"/>
  <c r="D36" i="116"/>
  <c r="F36" i="116"/>
  <c r="H35" i="116"/>
  <c r="G24" i="141" s="1"/>
  <c r="H31" i="116"/>
  <c r="H33" i="116"/>
  <c r="H22" i="116"/>
  <c r="C46" i="116"/>
  <c r="H32" i="116"/>
  <c r="H30" i="116"/>
  <c r="G25" i="139" l="1"/>
  <c r="G24" i="116"/>
  <c r="G28" i="116"/>
  <c r="G25" i="116"/>
  <c r="G23" i="116"/>
  <c r="G26" i="116"/>
  <c r="G27" i="116"/>
  <c r="D45" i="116"/>
  <c r="D48" i="116" s="1"/>
  <c r="J45" i="116"/>
  <c r="J46" i="116"/>
  <c r="J47" i="116"/>
  <c r="H29" i="116"/>
  <c r="C47" i="116"/>
  <c r="C45" i="116"/>
  <c r="H15" i="116"/>
  <c r="G29" i="116" l="1"/>
  <c r="G25" i="120"/>
  <c r="G25" i="140"/>
  <c r="C48" i="116"/>
  <c r="I45" i="116"/>
  <c r="G31" i="116"/>
  <c r="G33" i="116"/>
  <c r="G35" i="116"/>
  <c r="G30" i="116"/>
  <c r="G32" i="116"/>
  <c r="G34" i="116"/>
  <c r="J48" i="116"/>
  <c r="H36" i="116"/>
  <c r="I47" i="116"/>
  <c r="I46" i="116"/>
  <c r="G36" i="116" l="1"/>
  <c r="G25" i="141"/>
  <c r="I48" i="116"/>
  <c r="G17" i="140"/>
  <c r="G17" i="139"/>
  <c r="G17" i="120"/>
  <c r="G15" i="140"/>
  <c r="G15" i="139"/>
  <c r="G15" i="120"/>
  <c r="E28" i="107"/>
  <c r="F28" i="107"/>
  <c r="E29" i="107"/>
  <c r="F29" i="107"/>
  <c r="E30" i="107"/>
  <c r="F30" i="107"/>
  <c r="F27" i="107"/>
  <c r="E27" i="107"/>
  <c r="D28" i="107"/>
  <c r="D29" i="107"/>
  <c r="K28" i="105"/>
  <c r="G28" i="105"/>
  <c r="F32" i="107" l="1"/>
  <c r="D32" i="107"/>
  <c r="C9" i="141" s="1"/>
  <c r="E32" i="107"/>
  <c r="C17" i="141"/>
  <c r="E17" i="141"/>
  <c r="D11" i="141"/>
  <c r="C10" i="141"/>
  <c r="C19" i="141"/>
  <c r="C15" i="141"/>
  <c r="E15" i="141"/>
  <c r="E21" i="141"/>
  <c r="C20" i="141"/>
  <c r="E19" i="141"/>
  <c r="C18" i="141"/>
  <c r="C16" i="141"/>
  <c r="C14" i="141"/>
  <c r="E13" i="141"/>
  <c r="C13" i="141"/>
  <c r="G13" i="141"/>
  <c r="D13" i="141"/>
  <c r="C12" i="141"/>
  <c r="E11" i="141"/>
  <c r="C11" i="141"/>
  <c r="E10" i="141"/>
  <c r="G10" i="140"/>
  <c r="C21" i="141"/>
  <c r="C22" i="141"/>
  <c r="G21" i="120"/>
  <c r="G21" i="139"/>
  <c r="G21" i="140"/>
  <c r="D21" i="141"/>
  <c r="G19" i="120"/>
  <c r="G19" i="139"/>
  <c r="G19" i="140"/>
  <c r="G13" i="120"/>
  <c r="G13" i="139"/>
  <c r="G13" i="140"/>
  <c r="G11" i="120"/>
  <c r="G11" i="139"/>
  <c r="G11" i="140"/>
  <c r="E9" i="141"/>
  <c r="G10" i="139"/>
  <c r="G10" i="120"/>
  <c r="H18" i="107"/>
  <c r="G16" i="107"/>
  <c r="H12" i="107"/>
  <c r="H24" i="107"/>
  <c r="G22" i="107"/>
  <c r="G10" i="107"/>
  <c r="G21" i="107"/>
  <c r="H27" i="107"/>
  <c r="H11" i="107"/>
  <c r="H17" i="107"/>
  <c r="H23" i="107"/>
  <c r="H26" i="107"/>
  <c r="G9" i="140" s="1"/>
  <c r="H28" i="107"/>
  <c r="H10" i="107"/>
  <c r="G12" i="107"/>
  <c r="G9" i="120"/>
  <c r="H16" i="107"/>
  <c r="H20" i="107"/>
  <c r="G9" i="139" s="1"/>
  <c r="H22" i="107"/>
  <c r="G24" i="107"/>
  <c r="H29" i="107"/>
  <c r="H15" i="107"/>
  <c r="G17" i="107"/>
  <c r="H21" i="107"/>
  <c r="G23" i="107"/>
  <c r="H30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6" i="107" l="1"/>
  <c r="G14" i="107"/>
  <c r="G20" i="107"/>
  <c r="H32" i="107"/>
  <c r="G9" i="141" s="1"/>
  <c r="G31" i="107"/>
  <c r="D9" i="141"/>
  <c r="G11" i="141"/>
  <c r="G10" i="141"/>
  <c r="G19" i="141"/>
  <c r="D19" i="141"/>
  <c r="G17" i="141"/>
  <c r="D17" i="141"/>
  <c r="C23" i="141"/>
  <c r="C25" i="141" s="1"/>
  <c r="G15" i="141"/>
  <c r="D15" i="141"/>
  <c r="E23" i="141"/>
  <c r="F10" i="141" s="1"/>
  <c r="D10" i="141"/>
  <c r="K48" i="105"/>
  <c r="K40" i="105"/>
  <c r="K12" i="105"/>
  <c r="K15" i="105"/>
  <c r="G23" i="105"/>
  <c r="G27" i="105"/>
  <c r="G31" i="105"/>
  <c r="G40" i="105"/>
  <c r="G43" i="105"/>
  <c r="G34" i="105"/>
  <c r="G21" i="141"/>
  <c r="G28" i="107"/>
  <c r="G30" i="107"/>
  <c r="G29" i="107"/>
  <c r="G27" i="107"/>
  <c r="K9" i="105"/>
  <c r="K27" i="105"/>
  <c r="K34" i="105"/>
  <c r="G15" i="105"/>
  <c r="K23" i="105"/>
  <c r="K43" i="105"/>
  <c r="G12" i="105"/>
  <c r="K31" i="105"/>
  <c r="G37" i="105"/>
  <c r="K37" i="105"/>
  <c r="G9" i="105"/>
  <c r="G32" i="107" l="1"/>
  <c r="D23" i="141"/>
  <c r="D25" i="141" s="1"/>
  <c r="F19" i="141"/>
  <c r="F9" i="141"/>
  <c r="F20" i="141"/>
  <c r="F15" i="141"/>
  <c r="F16" i="141"/>
  <c r="F14" i="141"/>
  <c r="F17" i="141"/>
  <c r="F13" i="141"/>
  <c r="F12" i="141"/>
  <c r="F18" i="141"/>
  <c r="F11" i="141"/>
  <c r="F21" i="141"/>
  <c r="F22" i="141"/>
  <c r="E25" i="141"/>
  <c r="F23" i="141" l="1"/>
</calcChain>
</file>

<file path=xl/sharedStrings.xml><?xml version="1.0" encoding="utf-8"?>
<sst xmlns="http://schemas.openxmlformats.org/spreadsheetml/2006/main" count="1647" uniqueCount="348">
  <si>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</si>
  <si>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</si>
  <si>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</si>
  <si>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</si>
  <si>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</si>
  <si>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</si>
  <si>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</si>
  <si>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</si>
  <si>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</si>
  <si>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</si>
  <si>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</si>
  <si>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</si>
  <si>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</si>
  <si>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</si>
  <si>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</si>
  <si>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</si>
  <si>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</si>
  <si>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</si>
  <si>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</si>
  <si>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</si>
  <si>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</si>
  <si>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</si>
  <si>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</si>
  <si>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</si>
  <si>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</si>
  <si>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</si>
  <si>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</si>
  <si>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</si>
  <si>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</si>
  <si>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</si>
  <si>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</si>
  <si>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</si>
  <si>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</si>
  <si>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</si>
  <si>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</si>
  <si>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</si>
  <si>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</si>
  <si>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</si>
  <si>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</si>
  <si>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</si>
  <si>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</si>
  <si>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</si>
  <si>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</si>
  <si>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</si>
  <si>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</si>
  <si>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</si>
  <si>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</si>
  <si>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</si>
  <si>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</si>
  <si>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</si>
  <si>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</si>
  <si>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</si>
  <si>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</si>
  <si>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</si>
  <si>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</si>
  <si>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</si>
  <si>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</si>
  <si>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</si>
  <si>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</si>
  <si>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</si>
  <si>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</si>
  <si>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</si>
  <si>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</si>
  <si>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</si>
  <si>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</si>
  <si>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</si>
  <si>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</si>
  <si>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</si>
  <si>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</si>
  <si>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</si>
  <si>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</si>
  <si>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</si>
  <si>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</si>
  <si>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</si>
  <si>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</si>
  <si>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</si>
  <si>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</si>
  <si>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</si>
  <si>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</si>
  <si>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</si>
  <si>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</si>
  <si>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</si>
  <si>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</si>
  <si>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</si>
  <si>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</si>
  <si>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</si>
  <si>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</si>
  <si>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</si>
  <si>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</si>
  <si>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</si>
  <si>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</si>
  <si>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</si>
  <si>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</si>
  <si>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</si>
  <si>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</si>
  <si>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</si>
  <si>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</si>
  <si>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</si>
  <si>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</si>
  <si>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</si>
  <si>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</si>
  <si>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</si>
  <si>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</si>
  <si>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</si>
  <si>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</si>
  <si>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</si>
  <si>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</si>
  <si>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</si>
  <si>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</si>
  <si>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</si>
  <si>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</si>
  <si>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</si>
  <si>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</si>
  <si>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</si>
  <si>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</si>
  <si>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</si>
  <si>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</si>
  <si>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</si>
  <si>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</si>
  <si>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</si>
  <si>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</si>
  <si>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</si>
  <si>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</si>
  <si>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</si>
  <si>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</si>
  <si>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Tok plynu v 
regionální distribuční soustavě
(RDS)</t>
  </si>
  <si>
    <t>Ostatní plyn (zahrnuje vlastní spotřebu, ztráty a změnu akumulace)</t>
  </si>
  <si>
    <t>Spotřeba zákazníků
připojených k 
RDS a LDS</t>
  </si>
  <si>
    <t>www.eru.cz</t>
  </si>
  <si>
    <t>I. čtvrtletí</t>
  </si>
  <si>
    <t>Tok plynu do/z plynárenské soustavy ČR</t>
  </si>
  <si>
    <t>Čtvrtletní bilance plynárenské soustavy ČR</t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</si>
  <si>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</si>
  <si>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</si>
  <si>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</si>
  <si>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</si>
  <si>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</si>
  <si>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</si>
  <si>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</si>
  <si>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</si>
  <si>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</si>
  <si>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</si>
  <si>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</si>
  <si>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</si>
  <si>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</si>
  <si>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</si>
  <si>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</si>
  <si>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</si>
  <si>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</si>
  <si>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</si>
  <si>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</si>
  <si>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</si>
  <si>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</si>
  <si>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</si>
  <si>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</si>
  <si>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</si>
  <si>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</si>
  <si>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</si>
  <si>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</si>
  <si>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</si>
  <si>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</si>
  <si>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</si>
  <si>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</si>
  <si>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</si>
  <si>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</si>
  <si>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</si>
  <si>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Tok plynu z 
plynárenské soustavy 
ČR přes HPS</t>
  </si>
  <si>
    <t>Tok plynu do 
plynárenské soustavy 
ČR přes HPS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</si>
  <si>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</si>
  <si>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</si>
  <si>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</si>
  <si>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</si>
  <si>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</si>
  <si>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</si>
  <si>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</si>
  <si>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</si>
  <si>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</si>
  <si>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</si>
  <si>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</si>
  <si>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</si>
  <si>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</si>
  <si>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</si>
  <si>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</si>
  <si>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</si>
  <si>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</si>
  <si>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</si>
  <si>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</si>
  <si>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</si>
  <si>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±1,0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</si>
  <si>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</si>
  <si>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</si>
  <si>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</si>
  <si>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</si>
  <si>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</si>
  <si>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</si>
  <si>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</si>
  <si>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</si>
  <si>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</si>
  <si>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</si>
  <si>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</si>
  <si>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</si>
  <si>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</si>
  <si>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</si>
  <si>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</si>
  <si>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</si>
  <si>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</si>
  <si>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</si>
  <si>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</si>
  <si>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</si>
  <si>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</si>
  <si>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</si>
  <si>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</si>
  <si>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</si>
  <si>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</si>
  <si>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</si>
  <si>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</si>
  <si>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</si>
  <si>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</si>
  <si>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</si>
  <si>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</si>
  <si>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</si>
  <si>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</si>
  <si>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</si>
  <si>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</si>
  <si>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</si>
  <si>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</si>
  <si>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</si>
  <si>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</si>
  <si>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</si>
  <si>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</si>
  <si>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</si>
  <si>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</si>
  <si>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</si>
  <si>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</si>
  <si>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</si>
  <si>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</si>
  <si>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</si>
  <si>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</si>
  <si>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</si>
  <si>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</si>
  <si>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</si>
  <si>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</si>
  <si>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</si>
  <si>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</si>
  <si>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</si>
  <si>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</si>
  <si>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</si>
  <si>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</si>
  <si>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</si>
  <si>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</si>
  <si>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</si>
  <si>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</si>
  <si>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</si>
  <si>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</si>
  <si>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</si>
  <si>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</si>
  <si>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</si>
  <si>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</si>
  <si>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</si>
  <si>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</si>
  <si>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</si>
  <si>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</si>
  <si>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</si>
  <si>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</si>
  <si>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</si>
  <si>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</si>
  <si>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</si>
  <si>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</si>
  <si>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</si>
  <si>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</si>
  <si>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</si>
  <si>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</si>
  <si>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</si>
  <si>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</si>
  <si>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</si>
  <si>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</si>
  <si>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</si>
  <si>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</si>
  <si>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</si>
  <si>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</si>
  <si>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</si>
  <si>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</si>
  <si>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</si>
  <si>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</si>
  <si>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</si>
  <si>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</si>
  <si>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</si>
  <si>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</si>
  <si>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</si>
  <si>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</si>
  <si>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</si>
  <si>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</si>
  <si>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</si>
  <si>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</si>
  <si>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</si>
  <si>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</si>
  <si>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</si>
  <si>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</si>
  <si>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</si>
  <si>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</si>
  <si>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</si>
  <si>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</si>
  <si>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</si>
  <si>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>Hlavní město Praha</t>
  </si>
  <si>
    <t xml:space="preserve"> Královéhradecký</t>
  </si>
  <si>
    <t>Královéhradecký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</si>
  <si>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</si>
  <si>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</si>
  <si>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</si>
  <si>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</si>
  <si>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</si>
  <si>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</si>
  <si>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</si>
  <si>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</si>
  <si>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</si>
  <si>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</si>
  <si>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</si>
  <si>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</si>
  <si>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</si>
  <si>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</si>
  <si>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</si>
  <si>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</si>
  <si>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NET4GAS, s.r.o., všechny LDS, výrobci plynu</t>
  </si>
  <si>
    <t>* Prognóza spotřeby plynu na rok 2018 byla zpracována v prosinci 2017.</t>
  </si>
  <si>
    <t>Přepravní soustava a zásobníky plynu ČR</t>
  </si>
  <si>
    <t>Toky plynu v plynárenské soustavě ČR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</si>
  <si>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</si>
  <si>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</si>
  <si>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</si>
  <si>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</si>
  <si>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</si>
  <si>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</si>
  <si>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Ostatní plyn (vlastní spotřeba, ztráty, změna akumulace v RDS)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</si>
  <si>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</si>
  <si>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</si>
  <si>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</si>
  <si>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</si>
  <si>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</si>
  <si>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Čtvrtletní zpráva 
o provozu plynárenské soustavy ČR</t>
  </si>
  <si>
    <t xml:space="preserve">* Ostatní společnosti zahrnují dodávky zákazníkům připojených přímo na přepravní soustavu a plyn pro pohon kompresních stanic (PKS) společnosti NET4GAS, s.r.o., dodávky v lokální distribuční soustavě Green Gas DPB, a.s., (není zahrnuta v RDS), všechny lokální distribuční soustavy, které jsou napojeny na RDS (uveden pouze počet zákazníků a stanice CNG, spotřeba plynu již zahrnuta v RDS) a vlastní spotřebu (VS) výrobců plynu. </t>
  </si>
  <si>
    <t>Tabulka č. 3.8</t>
  </si>
  <si>
    <t>Tabulka č. 3.9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</si>
  <si>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</si>
  <si>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mil.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</si>
  <si>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spotřeba plynu (tis.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</si>
  <si>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Leden</t>
  </si>
  <si>
    <t>Únor</t>
  </si>
  <si>
    <t>Březen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</si>
</sst>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"/>
    <numFmt numFmtId="166" formatCode="#,##0.000"/>
    <numFmt numFmtId="167" formatCode="0.0"/>
    <numFmt numFmtId="168" formatCode="\$#,##0\ ;\(\$#,##0\)"/>
  </numFmts>
  <fonts count="9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8"/>
      <color theme="4" tint="0.39997558519241921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10"/>
      <color theme="3" tint="0.39997558519241921"/>
      <name val="Arial"/>
      <family val="2"/>
      <charset val="238"/>
    </font>
    <font>
      <sz val="8"/>
      <color theme="4" tint="-0.499984740745262"/>
      <name val="Arial Narrow"/>
      <family val="2"/>
      <charset val="238"/>
    </font>
    <font>
      <sz val="7"/>
      <color theme="0"/>
      <name val="Arial Narrow"/>
      <family val="2"/>
      <charset val="238"/>
    </font>
    <font>
      <sz val="7"/>
      <color theme="4" tint="-0.499984740745262"/>
      <name val="Arial Narrow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u/>
      <sz val="10"/>
      <name val="Arial"/>
      <family val="2"/>
      <charset val="238"/>
    </font>
    <font>
      <sz val="22"/>
      <color theme="5" tint="0.79998168889431442"/>
      <name val="Arial Narrow"/>
      <family val="2"/>
      <charset val="238"/>
    </font>
    <font>
      <sz val="22"/>
      <color theme="5" tint="-0.249977111117893"/>
      <name val="Arial Narrow"/>
      <family val="2"/>
      <charset val="238"/>
    </font>
    <font>
      <sz val="10"/>
      <color theme="5" tint="-0.249977111117893"/>
      <name val="Arial Narrow"/>
      <family val="2"/>
      <charset val="238"/>
    </font>
    <font>
      <sz val="10"/>
      <color rgb="FF00B0F0"/>
      <name val="Arial Narrow"/>
      <family val="2"/>
      <charset val="238"/>
    </font>
    <font>
      <sz val="10"/>
      <color rgb="FF00B0F0"/>
      <name val="Arial"/>
      <family val="2"/>
      <charset val="238"/>
    </font>
    <font>
      <sz val="28"/>
      <name val="Arial Narrow"/>
      <family val="2"/>
      <charset val="238"/>
    </font>
    <font>
      <sz val="8"/>
      <color rgb="FF00B0F0"/>
      <name val="Arial Narrow"/>
      <family val="2"/>
      <charset val="238"/>
    </font>
    <font>
      <b/>
      <sz val="12"/>
      <color rgb="FF00B0F0"/>
      <name val="Arial Narrow"/>
      <family val="2"/>
      <charset val="238"/>
    </font>
    <font>
      <sz val="8"/>
      <color theme="2" tint="-0.249977111117893"/>
      <name val="Arial Narrow"/>
      <family val="2"/>
      <charset val="238"/>
    </font>
    <font>
      <sz val="8"/>
      <color theme="1" tint="0.249977111117893"/>
      <name val="Arial Narrow"/>
      <family val="2"/>
      <charset val="238"/>
    </font>
    <font>
      <sz val="7"/>
      <color rgb="FF00B0F0"/>
      <name val="Arial Narrow"/>
      <family val="2"/>
      <charset val="238"/>
    </font>
    <font>
      <sz val="8"/>
      <color theme="9" tint="-0.249977111117893"/>
      <name val="Arial Narrow"/>
      <family val="2"/>
      <charset val="238"/>
    </font>
    <font>
      <sz val="8"/>
      <color theme="9" tint="0.39997558519241921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vertAlign val="superscript"/>
      <sz val="8"/>
      <color theme="4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sz val="10"/>
      <color theme="4" tint="-0.499984740745262"/>
      <name val="Arial Narrow"/>
      <family val="2"/>
      <charset val="238"/>
    </font>
    <font>
      <vertAlign val="superscript"/>
      <sz val="10"/>
      <color theme="4" tint="-0.499984740745262"/>
      <name val="Arial Narrow"/>
      <family val="2"/>
      <charset val="238"/>
    </font>
    <font>
      <sz val="8"/>
      <color theme="9" tint="-0.249977111117893"/>
      <name val="Wingdings 3"/>
      <family val="1"/>
      <charset val="2"/>
    </font>
    <font>
      <sz val="7"/>
      <color theme="9" tint="-0.249977111117893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rgb="FF00B0F0"/>
      </right>
      <top/>
      <bottom style="thin">
        <color theme="9" tint="-0.24994659260841701"/>
      </bottom>
      <diagonal/>
    </border>
    <border>
      <left style="thin">
        <color rgb="FF00B0F0"/>
      </left>
      <right/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8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9" fontId="5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4" fontId="41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0" borderId="18" applyNumberFormat="0" applyProtection="0">
      <alignment horizontal="right" vertical="center"/>
    </xf>
    <xf numFmtId="4" fontId="11" fillId="11" borderId="18" applyNumberFormat="0" applyProtection="0">
      <alignment horizontal="right" vertical="center"/>
    </xf>
    <xf numFmtId="4" fontId="11" fillId="12" borderId="18" applyNumberFormat="0" applyProtection="0">
      <alignment horizontal="right" vertical="center"/>
    </xf>
    <xf numFmtId="4" fontId="11" fillId="13" borderId="18" applyNumberFormat="0" applyProtection="0">
      <alignment horizontal="right" vertical="center"/>
    </xf>
    <xf numFmtId="4" fontId="11" fillId="14" borderId="18" applyNumberFormat="0" applyProtection="0">
      <alignment horizontal="right" vertical="center"/>
    </xf>
    <xf numFmtId="4" fontId="11" fillId="15" borderId="18" applyNumberFormat="0" applyProtection="0">
      <alignment horizontal="right" vertical="center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2" fillId="19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3" fillId="7" borderId="0" applyNumberFormat="0" applyProtection="0">
      <alignment horizontal="left" vertical="center" indent="1"/>
    </xf>
    <xf numFmtId="4" fontId="43" fillId="6" borderId="0" applyNumberFormat="0" applyProtection="0">
      <alignment horizontal="left" vertical="center" indent="1"/>
    </xf>
    <xf numFmtId="0" fontId="5" fillId="19" borderId="18" applyNumberFormat="0" applyProtection="0">
      <alignment horizontal="left" vertical="center" indent="1"/>
    </xf>
    <xf numFmtId="0" fontId="5" fillId="19" borderId="18" applyNumberFormat="0" applyProtection="0">
      <alignment horizontal="left" vertical="top" indent="1"/>
    </xf>
    <xf numFmtId="0" fontId="5" fillId="6" borderId="18" applyNumberFormat="0" applyProtection="0">
      <alignment horizontal="left" vertical="center" indent="1"/>
    </xf>
    <xf numFmtId="0" fontId="5" fillId="6" borderId="18" applyNumberFormat="0" applyProtection="0">
      <alignment horizontal="left" vertical="top" indent="1"/>
    </xf>
    <xf numFmtId="0" fontId="5" fillId="20" borderId="18" applyNumberFormat="0" applyProtection="0">
      <alignment horizontal="left" vertical="center" indent="1"/>
    </xf>
    <xf numFmtId="0" fontId="5" fillId="20" borderId="18" applyNumberFormat="0" applyProtection="0">
      <alignment horizontal="left" vertical="top" indent="1"/>
    </xf>
    <xf numFmtId="0" fontId="5" fillId="21" borderId="18" applyNumberFormat="0" applyProtection="0">
      <alignment horizontal="left" vertical="center" indent="1"/>
    </xf>
    <xf numFmtId="0" fontId="5" fillId="21" borderId="18" applyNumberFormat="0" applyProtection="0">
      <alignment horizontal="left" vertical="top" indent="1"/>
    </xf>
    <xf numFmtId="4" fontId="11" fillId="22" borderId="18" applyNumberFormat="0" applyProtection="0">
      <alignment vertical="center"/>
    </xf>
    <xf numFmtId="4" fontId="44" fillId="22" borderId="18" applyNumberFormat="0" applyProtection="0">
      <alignment vertical="center"/>
    </xf>
    <xf numFmtId="4" fontId="11" fillId="22" borderId="18" applyNumberFormat="0" applyProtection="0">
      <alignment horizontal="left" vertical="center" indent="1"/>
    </xf>
    <xf numFmtId="0" fontId="11" fillId="22" borderId="18" applyNumberFormat="0" applyProtection="0">
      <alignment horizontal="left" vertical="top" indent="1"/>
    </xf>
    <xf numFmtId="4" fontId="44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5" fillId="0" borderId="0" applyNumberFormat="0" applyProtection="0">
      <alignment horizontal="left" vertical="center" indent="1"/>
    </xf>
    <xf numFmtId="4" fontId="46" fillId="7" borderId="18" applyNumberFormat="0" applyProtection="0">
      <alignment horizontal="right" vertical="center"/>
    </xf>
    <xf numFmtId="0" fontId="5" fillId="0" borderId="0"/>
    <xf numFmtId="0" fontId="69" fillId="26" borderId="70" applyNumberFormat="0" applyFont="0" applyFill="0" applyAlignment="0" applyProtection="0"/>
    <xf numFmtId="0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3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168" fontId="69" fillId="26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2" fontId="69" fillId="26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26" borderId="0" applyNumberFormat="0" applyFill="0" applyBorder="0" applyAlignment="0" applyProtection="0"/>
    <xf numFmtId="0" fontId="72" fillId="26" borderId="0" applyNumberFormat="0" applyFill="0" applyBorder="0" applyAlignment="0" applyProtection="0"/>
  </cellStyleXfs>
  <cellXfs count="1123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 vertical="top"/>
    </xf>
    <xf numFmtId="0" fontId="5" fillId="2" borderId="0" xfId="2" applyFill="1"/>
    <xf numFmtId="0" fontId="5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5" fillId="2" borderId="0" xfId="2" applyNumberFormat="1" applyFill="1"/>
    <xf numFmtId="0" fontId="9" fillId="2" borderId="0" xfId="0" applyFont="1" applyFill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7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4" fontId="5" fillId="2" borderId="0" xfId="2" applyNumberFormat="1" applyFill="1"/>
    <xf numFmtId="1" fontId="29" fillId="3" borderId="0" xfId="2" applyNumberFormat="1" applyFont="1" applyFill="1" applyBorder="1" applyAlignment="1">
      <alignment horizontal="right" vertical="center" wrapText="1"/>
    </xf>
    <xf numFmtId="0" fontId="30" fillId="3" borderId="0" xfId="0" applyFont="1" applyFill="1"/>
    <xf numFmtId="3" fontId="30" fillId="3" borderId="5" xfId="0" applyNumberFormat="1" applyFont="1" applyFill="1" applyBorder="1"/>
    <xf numFmtId="3" fontId="30" fillId="3" borderId="0" xfId="0" applyNumberFormat="1" applyFont="1" applyFill="1" applyBorder="1"/>
    <xf numFmtId="3" fontId="30" fillId="3" borderId="9" xfId="0" applyNumberFormat="1" applyFont="1" applyFill="1" applyBorder="1"/>
    <xf numFmtId="3" fontId="30" fillId="3" borderId="10" xfId="0" applyNumberFormat="1" applyFont="1" applyFill="1" applyBorder="1"/>
    <xf numFmtId="3" fontId="30" fillId="3" borderId="11" xfId="0" applyNumberFormat="1" applyFont="1" applyFill="1" applyBorder="1"/>
    <xf numFmtId="0" fontId="30" fillId="3" borderId="7" xfId="0" applyFont="1" applyFill="1" applyBorder="1" applyAlignment="1">
      <alignment horizontal="right"/>
    </xf>
    <xf numFmtId="0" fontId="30" fillId="3" borderId="4" xfId="0" applyFont="1" applyFill="1" applyBorder="1" applyAlignment="1">
      <alignment horizontal="right"/>
    </xf>
    <xf numFmtId="0" fontId="30" fillId="3" borderId="10" xfId="0" applyFont="1" applyFill="1" applyBorder="1" applyAlignment="1">
      <alignment horizontal="right"/>
    </xf>
    <xf numFmtId="0" fontId="30" fillId="3" borderId="0" xfId="0" applyFont="1" applyFill="1" applyBorder="1"/>
    <xf numFmtId="0" fontId="30" fillId="3" borderId="7" xfId="0" applyFont="1" applyFill="1" applyBorder="1"/>
    <xf numFmtId="0" fontId="32" fillId="3" borderId="0" xfId="0" applyFont="1" applyFill="1" applyAlignment="1">
      <alignment horizontal="center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center"/>
    </xf>
    <xf numFmtId="0" fontId="30" fillId="3" borderId="37" xfId="0" applyFont="1" applyFill="1" applyBorder="1" applyAlignment="1">
      <alignment horizontal="right"/>
    </xf>
    <xf numFmtId="3" fontId="30" fillId="3" borderId="29" xfId="0" applyNumberFormat="1" applyFont="1" applyFill="1" applyBorder="1"/>
    <xf numFmtId="0" fontId="30" fillId="3" borderId="20" xfId="0" applyFont="1" applyFill="1" applyBorder="1" applyAlignment="1">
      <alignment horizontal="right"/>
    </xf>
    <xf numFmtId="3" fontId="30" fillId="3" borderId="26" xfId="0" applyNumberFormat="1" applyFont="1" applyFill="1" applyBorder="1"/>
    <xf numFmtId="0" fontId="30" fillId="3" borderId="16" xfId="0" applyFont="1" applyFill="1" applyBorder="1"/>
    <xf numFmtId="0" fontId="30" fillId="3" borderId="17" xfId="0" applyFont="1" applyFill="1" applyBorder="1" applyAlignment="1">
      <alignment horizontal="center"/>
    </xf>
    <xf numFmtId="3" fontId="30" fillId="3" borderId="38" xfId="0" applyNumberFormat="1" applyFont="1" applyFill="1" applyBorder="1"/>
    <xf numFmtId="3" fontId="30" fillId="3" borderId="24" xfId="0" applyNumberFormat="1" applyFont="1" applyFill="1" applyBorder="1"/>
    <xf numFmtId="3" fontId="30" fillId="3" borderId="16" xfId="0" applyNumberFormat="1" applyFont="1" applyFill="1" applyBorder="1"/>
    <xf numFmtId="3" fontId="30" fillId="3" borderId="17" xfId="0" applyNumberFormat="1" applyFont="1" applyFill="1" applyBorder="1"/>
    <xf numFmtId="3" fontId="30" fillId="3" borderId="28" xfId="0" applyNumberFormat="1" applyFont="1" applyFill="1" applyBorder="1"/>
    <xf numFmtId="0" fontId="30" fillId="3" borderId="39" xfId="0" applyFont="1" applyFill="1" applyBorder="1"/>
    <xf numFmtId="0" fontId="30" fillId="3" borderId="17" xfId="0" applyFont="1" applyFill="1" applyBorder="1"/>
    <xf numFmtId="0" fontId="30" fillId="3" borderId="26" xfId="0" applyFont="1" applyFill="1" applyBorder="1"/>
    <xf numFmtId="0" fontId="30" fillId="3" borderId="24" xfId="0" applyFont="1" applyFill="1" applyBorder="1"/>
    <xf numFmtId="0" fontId="30" fillId="3" borderId="38" xfId="0" applyFont="1" applyFill="1" applyBorder="1"/>
    <xf numFmtId="0" fontId="30" fillId="3" borderId="28" xfId="0" applyFont="1" applyFill="1" applyBorder="1"/>
    <xf numFmtId="0" fontId="33" fillId="2" borderId="0" xfId="0" applyFont="1" applyFill="1"/>
    <xf numFmtId="0" fontId="32" fillId="2" borderId="0" xfId="0" applyFont="1" applyFill="1" applyAlignment="1">
      <alignment vertical="center" wrapText="1"/>
    </xf>
    <xf numFmtId="1" fontId="32" fillId="2" borderId="0" xfId="0" applyNumberFormat="1" applyFont="1" applyFill="1" applyAlignment="1">
      <alignment horizontal="right" vertical="center" wrapText="1"/>
    </xf>
    <xf numFmtId="1" fontId="32" fillId="2" borderId="0" xfId="0" applyNumberFormat="1" applyFont="1" applyFill="1" applyAlignment="1">
      <alignment horizontal="left" vertical="center" wrapText="1"/>
    </xf>
    <xf numFmtId="0" fontId="32" fillId="2" borderId="0" xfId="0" applyFont="1" applyFill="1" applyBorder="1" applyAlignment="1">
      <alignment vertical="center" wrapText="1"/>
    </xf>
    <xf numFmtId="0" fontId="33" fillId="2" borderId="0" xfId="0" applyFont="1" applyFill="1" applyBorder="1"/>
    <xf numFmtId="0" fontId="32" fillId="2" borderId="0" xfId="0" applyFont="1" applyFill="1" applyAlignment="1">
      <alignment horizontal="right" wrapText="1"/>
    </xf>
    <xf numFmtId="0" fontId="33" fillId="2" borderId="0" xfId="0" applyFont="1" applyFill="1" applyAlignment="1"/>
    <xf numFmtId="1" fontId="32" fillId="2" borderId="0" xfId="0" applyNumberFormat="1" applyFont="1" applyFill="1" applyBorder="1" applyAlignment="1">
      <alignment horizontal="right" vertical="center" wrapText="1"/>
    </xf>
    <xf numFmtId="0" fontId="32" fillId="2" borderId="0" xfId="0" applyFont="1" applyFill="1" applyBorder="1" applyAlignment="1">
      <alignment horizontal="right" wrapText="1"/>
    </xf>
    <xf numFmtId="0" fontId="32" fillId="2" borderId="0" xfId="0" applyFont="1" applyFill="1" applyBorder="1" applyAlignment="1">
      <alignment horizontal="left" wrapText="1"/>
    </xf>
    <xf numFmtId="3" fontId="30" fillId="2" borderId="9" xfId="0" applyNumberFormat="1" applyFont="1" applyFill="1" applyBorder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33" fillId="2" borderId="0" xfId="0" applyNumberFormat="1" applyFont="1" applyFill="1"/>
    <xf numFmtId="0" fontId="33" fillId="2" borderId="0" xfId="0" applyFont="1" applyFill="1" applyBorder="1" applyAlignment="1">
      <alignment vertical="center"/>
    </xf>
    <xf numFmtId="1" fontId="33" fillId="2" borderId="0" xfId="0" applyNumberFormat="1" applyFont="1" applyFill="1" applyBorder="1" applyAlignment="1">
      <alignment vertical="center" wrapText="1"/>
    </xf>
    <xf numFmtId="1" fontId="33" fillId="2" borderId="0" xfId="0" applyNumberFormat="1" applyFont="1" applyFill="1"/>
    <xf numFmtId="0" fontId="30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Border="1" applyAlignment="1">
      <alignment horizontal="right" vertical="center"/>
    </xf>
    <xf numFmtId="0" fontId="33" fillId="2" borderId="4" xfId="0" applyFont="1" applyFill="1" applyBorder="1"/>
    <xf numFmtId="3" fontId="33" fillId="2" borderId="4" xfId="0" applyNumberFormat="1" applyFont="1" applyFill="1" applyBorder="1"/>
    <xf numFmtId="1" fontId="33" fillId="2" borderId="4" xfId="0" applyNumberFormat="1" applyFont="1" applyFill="1" applyBorder="1"/>
    <xf numFmtId="3" fontId="30" fillId="2" borderId="4" xfId="0" applyNumberFormat="1" applyFont="1" applyFill="1" applyBorder="1" applyAlignment="1">
      <alignment horizontal="right" vertical="center"/>
    </xf>
    <xf numFmtId="0" fontId="33" fillId="2" borderId="10" xfId="0" applyFont="1" applyFill="1" applyBorder="1"/>
    <xf numFmtId="0" fontId="30" fillId="2" borderId="7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wrapText="1"/>
    </xf>
    <xf numFmtId="1" fontId="32" fillId="2" borderId="0" xfId="0" applyNumberFormat="1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right" vertical="center"/>
    </xf>
    <xf numFmtId="164" fontId="30" fillId="3" borderId="0" xfId="1" applyNumberFormat="1" applyFont="1" applyFill="1" applyBorder="1" applyAlignment="1">
      <alignment horizontal="right" vertical="center"/>
    </xf>
    <xf numFmtId="3" fontId="33" fillId="2" borderId="10" xfId="0" applyNumberFormat="1" applyFont="1" applyFill="1" applyBorder="1"/>
    <xf numFmtId="0" fontId="33" fillId="2" borderId="9" xfId="0" applyFont="1" applyFill="1" applyBorder="1"/>
    <xf numFmtId="1" fontId="32" fillId="2" borderId="0" xfId="0" applyNumberFormat="1" applyFont="1" applyFill="1" applyAlignment="1">
      <alignment vertical="center" wrapText="1"/>
    </xf>
    <xf numFmtId="3" fontId="30" fillId="3" borderId="4" xfId="0" applyNumberFormat="1" applyFont="1" applyFill="1" applyBorder="1" applyAlignment="1">
      <alignment horizontal="right" vertical="center"/>
    </xf>
    <xf numFmtId="164" fontId="30" fillId="3" borderId="9" xfId="1" applyNumberFormat="1" applyFont="1" applyFill="1" applyBorder="1" applyAlignment="1">
      <alignment horizontal="right" vertical="center"/>
    </xf>
    <xf numFmtId="3" fontId="30" fillId="2" borderId="8" xfId="0" applyNumberFormat="1" applyFont="1" applyFill="1" applyBorder="1" applyAlignment="1">
      <alignment horizontal="right" vertical="center"/>
    </xf>
    <xf numFmtId="3" fontId="30" fillId="2" borderId="5" xfId="0" applyNumberFormat="1" applyFont="1" applyFill="1" applyBorder="1" applyAlignment="1">
      <alignment horizontal="right" vertical="center"/>
    </xf>
    <xf numFmtId="3" fontId="30" fillId="2" borderId="7" xfId="0" applyNumberFormat="1" applyFont="1" applyFill="1" applyBorder="1" applyAlignment="1">
      <alignment horizontal="right" vertical="center"/>
    </xf>
    <xf numFmtId="0" fontId="33" fillId="2" borderId="33" xfId="0" applyFont="1" applyFill="1" applyBorder="1"/>
    <xf numFmtId="0" fontId="30" fillId="2" borderId="50" xfId="0" applyFont="1" applyFill="1" applyBorder="1" applyAlignment="1">
      <alignment horizontal="right" vertical="center"/>
    </xf>
    <xf numFmtId="3" fontId="30" fillId="2" borderId="51" xfId="0" applyNumberFormat="1" applyFont="1" applyFill="1" applyBorder="1" applyAlignment="1">
      <alignment horizontal="right" vertical="center"/>
    </xf>
    <xf numFmtId="3" fontId="30" fillId="2" borderId="49" xfId="0" applyNumberFormat="1" applyFont="1" applyFill="1" applyBorder="1" applyAlignment="1">
      <alignment horizontal="right" vertical="center"/>
    </xf>
    <xf numFmtId="0" fontId="35" fillId="2" borderId="11" xfId="0" applyFont="1" applyFill="1" applyBorder="1" applyAlignment="1">
      <alignment horizontal="center" wrapText="1"/>
    </xf>
    <xf numFmtId="3" fontId="35" fillId="2" borderId="0" xfId="0" applyNumberFormat="1" applyFont="1" applyFill="1" applyBorder="1" applyAlignment="1">
      <alignment horizontal="right" vertical="center"/>
    </xf>
    <xf numFmtId="3" fontId="35" fillId="2" borderId="5" xfId="0" applyNumberFormat="1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center" wrapText="1"/>
    </xf>
    <xf numFmtId="0" fontId="35" fillId="2" borderId="12" xfId="0" applyFont="1" applyFill="1" applyBorder="1" applyAlignment="1">
      <alignment horizontal="center" wrapText="1"/>
    </xf>
    <xf numFmtId="164" fontId="35" fillId="2" borderId="8" xfId="1" applyNumberFormat="1" applyFont="1" applyFill="1" applyBorder="1" applyAlignment="1">
      <alignment horizontal="right" vertical="center"/>
    </xf>
    <xf numFmtId="164" fontId="35" fillId="2" borderId="9" xfId="1" applyNumberFormat="1" applyFont="1" applyFill="1" applyBorder="1" applyAlignment="1">
      <alignment horizontal="right" vertical="center"/>
    </xf>
    <xf numFmtId="3" fontId="35" fillId="3" borderId="0" xfId="0" applyNumberFormat="1" applyFont="1" applyFill="1" applyBorder="1" applyAlignment="1">
      <alignment horizontal="right" vertical="center"/>
    </xf>
    <xf numFmtId="164" fontId="35" fillId="3" borderId="8" xfId="1" applyNumberFormat="1" applyFont="1" applyFill="1" applyBorder="1" applyAlignment="1">
      <alignment horizontal="right" vertical="center"/>
    </xf>
    <xf numFmtId="164" fontId="35" fillId="3" borderId="0" xfId="1" applyNumberFormat="1" applyFont="1" applyFill="1" applyBorder="1" applyAlignment="1">
      <alignment horizontal="right" vertical="center"/>
    </xf>
    <xf numFmtId="164" fontId="35" fillId="3" borderId="9" xfId="1" applyNumberFormat="1" applyFont="1" applyFill="1" applyBorder="1" applyAlignment="1">
      <alignment horizontal="right" vertical="center"/>
    </xf>
    <xf numFmtId="0" fontId="38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4" fillId="2" borderId="9" xfId="0" applyFont="1" applyFill="1" applyBorder="1"/>
    <xf numFmtId="3" fontId="35" fillId="2" borderId="49" xfId="0" applyNumberFormat="1" applyFont="1" applyFill="1" applyBorder="1" applyAlignment="1">
      <alignment horizontal="right" vertical="center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Alignment="1"/>
    <xf numFmtId="0" fontId="30" fillId="3" borderId="0" xfId="0" applyFont="1" applyFill="1" applyBorder="1" applyAlignment="1"/>
    <xf numFmtId="0" fontId="30" fillId="3" borderId="24" xfId="0" applyFont="1" applyFill="1" applyBorder="1" applyAlignment="1"/>
    <xf numFmtId="0" fontId="30" fillId="3" borderId="12" xfId="0" applyFont="1" applyFill="1" applyBorder="1" applyAlignment="1">
      <alignment vertical="center"/>
    </xf>
    <xf numFmtId="0" fontId="33" fillId="2" borderId="11" xfId="0" applyFont="1" applyFill="1" applyBorder="1"/>
    <xf numFmtId="0" fontId="30" fillId="2" borderId="0" xfId="0" applyFont="1" applyFill="1" applyBorder="1" applyAlignment="1">
      <alignment horizontal="center" wrapText="1"/>
    </xf>
    <xf numFmtId="3" fontId="30" fillId="3" borderId="12" xfId="0" applyNumberFormat="1" applyFont="1" applyFill="1" applyBorder="1" applyAlignment="1">
      <alignment horizontal="right" vertical="center"/>
    </xf>
    <xf numFmtId="3" fontId="30" fillId="3" borderId="11" xfId="0" applyNumberFormat="1" applyFont="1" applyFill="1" applyBorder="1" applyAlignment="1">
      <alignment horizontal="right" vertical="center"/>
    </xf>
    <xf numFmtId="0" fontId="30" fillId="3" borderId="5" xfId="0" applyFont="1" applyFill="1" applyBorder="1" applyAlignment="1">
      <alignment horizontal="right" vertical="center"/>
    </xf>
    <xf numFmtId="0" fontId="33" fillId="2" borderId="5" xfId="0" applyFont="1" applyFill="1" applyBorder="1"/>
    <xf numFmtId="0" fontId="30" fillId="3" borderId="11" xfId="0" applyFont="1" applyFill="1" applyBorder="1" applyAlignment="1">
      <alignment vertical="center"/>
    </xf>
    <xf numFmtId="0" fontId="30" fillId="3" borderId="11" xfId="0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30" fillId="2" borderId="11" xfId="0" applyNumberFormat="1" applyFont="1" applyFill="1" applyBorder="1" applyAlignment="1">
      <alignment horizontal="right" vertical="center"/>
    </xf>
    <xf numFmtId="164" fontId="30" fillId="2" borderId="0" xfId="1" applyNumberFormat="1" applyFont="1" applyFill="1" applyBorder="1" applyAlignment="1">
      <alignment horizontal="right" vertical="center"/>
    </xf>
    <xf numFmtId="3" fontId="33" fillId="2" borderId="0" xfId="0" applyNumberFormat="1" applyFont="1" applyFill="1" applyBorder="1"/>
    <xf numFmtId="3" fontId="33" fillId="2" borderId="11" xfId="0" applyNumberFormat="1" applyFont="1" applyFill="1" applyBorder="1"/>
    <xf numFmtId="0" fontId="33" fillId="2" borderId="7" xfId="0" applyFont="1" applyFill="1" applyBorder="1"/>
    <xf numFmtId="0" fontId="33" fillId="2" borderId="8" xfId="0" applyFont="1" applyFill="1" applyBorder="1"/>
    <xf numFmtId="0" fontId="39" fillId="2" borderId="4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wrapText="1"/>
    </xf>
    <xf numFmtId="0" fontId="39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/>
    </xf>
    <xf numFmtId="3" fontId="30" fillId="3" borderId="32" xfId="0" applyNumberFormat="1" applyFont="1" applyFill="1" applyBorder="1" applyAlignment="1">
      <alignment horizontal="right" vertical="center"/>
    </xf>
    <xf numFmtId="3" fontId="30" fillId="3" borderId="34" xfId="0" applyNumberFormat="1" applyFont="1" applyFill="1" applyBorder="1" applyAlignment="1">
      <alignment horizontal="right" vertical="center"/>
    </xf>
    <xf numFmtId="3" fontId="33" fillId="2" borderId="34" xfId="0" applyNumberFormat="1" applyFont="1" applyFill="1" applyBorder="1"/>
    <xf numFmtId="0" fontId="30" fillId="3" borderId="4" xfId="0" applyFont="1" applyFill="1" applyBorder="1" applyAlignment="1">
      <alignment vertical="center"/>
    </xf>
    <xf numFmtId="0" fontId="30" fillId="3" borderId="8" xfId="0" applyFont="1" applyFill="1" applyBorder="1" applyAlignment="1">
      <alignment vertical="center"/>
    </xf>
    <xf numFmtId="0" fontId="33" fillId="2" borderId="12" xfId="0" applyFont="1" applyFill="1" applyBorder="1"/>
    <xf numFmtId="165" fontId="39" fillId="2" borderId="7" xfId="1" applyNumberFormat="1" applyFont="1" applyFill="1" applyBorder="1" applyAlignment="1">
      <alignment horizontal="right" vertical="center"/>
    </xf>
    <xf numFmtId="165" fontId="39" fillId="2" borderId="5" xfId="0" applyNumberFormat="1" applyFont="1" applyFill="1" applyBorder="1" applyAlignment="1">
      <alignment horizontal="right" vertical="center"/>
    </xf>
    <xf numFmtId="165" fontId="39" fillId="2" borderId="8" xfId="1" applyNumberFormat="1" applyFont="1" applyFill="1" applyBorder="1" applyAlignment="1">
      <alignment horizontal="right" vertical="center"/>
    </xf>
    <xf numFmtId="165" fontId="39" fillId="2" borderId="10" xfId="1" applyNumberFormat="1" applyFont="1" applyFill="1" applyBorder="1" applyAlignment="1">
      <alignment horizontal="right" vertical="center"/>
    </xf>
    <xf numFmtId="165" fontId="39" fillId="2" borderId="11" xfId="0" applyNumberFormat="1" applyFont="1" applyFill="1" applyBorder="1" applyAlignment="1">
      <alignment horizontal="right" vertical="center"/>
    </xf>
    <xf numFmtId="165" fontId="39" fillId="2" borderId="12" xfId="1" applyNumberFormat="1" applyFont="1" applyFill="1" applyBorder="1" applyAlignment="1">
      <alignment horizontal="right" vertical="center"/>
    </xf>
    <xf numFmtId="165" fontId="39" fillId="2" borderId="4" xfId="1" applyNumberFormat="1" applyFont="1" applyFill="1" applyBorder="1" applyAlignment="1">
      <alignment horizontal="right" vertical="center"/>
    </xf>
    <xf numFmtId="165" fontId="39" fillId="2" borderId="0" xfId="0" applyNumberFormat="1" applyFont="1" applyFill="1" applyBorder="1" applyAlignment="1">
      <alignment horizontal="right" vertical="center"/>
    </xf>
    <xf numFmtId="165" fontId="39" fillId="2" borderId="9" xfId="1" applyNumberFormat="1" applyFont="1" applyFill="1" applyBorder="1" applyAlignment="1">
      <alignment horizontal="right" vertical="center"/>
    </xf>
    <xf numFmtId="165" fontId="39" fillId="3" borderId="4" xfId="1" applyNumberFormat="1" applyFont="1" applyFill="1" applyBorder="1" applyAlignment="1">
      <alignment horizontal="right" vertical="center"/>
    </xf>
    <xf numFmtId="165" fontId="39" fillId="3" borderId="0" xfId="0" applyNumberFormat="1" applyFont="1" applyFill="1" applyBorder="1" applyAlignment="1">
      <alignment horizontal="right" vertical="center"/>
    </xf>
    <xf numFmtId="165" fontId="39" fillId="3" borderId="10" xfId="1" applyNumberFormat="1" applyFont="1" applyFill="1" applyBorder="1" applyAlignment="1">
      <alignment horizontal="right" vertical="center"/>
    </xf>
    <xf numFmtId="165" fontId="39" fillId="3" borderId="11" xfId="0" applyNumberFormat="1" applyFont="1" applyFill="1" applyBorder="1" applyAlignment="1">
      <alignment horizontal="right" vertical="center"/>
    </xf>
    <xf numFmtId="165" fontId="39" fillId="3" borderId="33" xfId="1" applyNumberFormat="1" applyFont="1" applyFill="1" applyBorder="1" applyAlignment="1">
      <alignment horizontal="right" vertical="center"/>
    </xf>
    <xf numFmtId="165" fontId="39" fillId="3" borderId="34" xfId="0" applyNumberFormat="1" applyFont="1" applyFill="1" applyBorder="1" applyAlignment="1">
      <alignment horizontal="right" vertical="center"/>
    </xf>
    <xf numFmtId="165" fontId="39" fillId="3" borderId="32" xfId="1" applyNumberFormat="1" applyFont="1" applyFill="1" applyBorder="1" applyAlignment="1">
      <alignment horizontal="right" vertical="center"/>
    </xf>
    <xf numFmtId="165" fontId="30" fillId="3" borderId="4" xfId="0" applyNumberFormat="1" applyFont="1" applyFill="1" applyBorder="1" applyAlignment="1">
      <alignment vertical="center"/>
    </xf>
    <xf numFmtId="165" fontId="30" fillId="3" borderId="0" xfId="0" applyNumberFormat="1" applyFont="1" applyFill="1" applyBorder="1" applyAlignment="1">
      <alignment vertical="center"/>
    </xf>
    <xf numFmtId="165" fontId="30" fillId="3" borderId="9" xfId="0" applyNumberFormat="1" applyFont="1" applyFill="1" applyBorder="1" applyAlignment="1">
      <alignment vertical="center"/>
    </xf>
    <xf numFmtId="165" fontId="30" fillId="3" borderId="10" xfId="0" applyNumberFormat="1" applyFont="1" applyFill="1" applyBorder="1" applyAlignment="1">
      <alignment vertical="center"/>
    </xf>
    <xf numFmtId="165" fontId="30" fillId="3" borderId="11" xfId="0" applyNumberFormat="1" applyFont="1" applyFill="1" applyBorder="1" applyAlignment="1">
      <alignment vertical="center"/>
    </xf>
    <xf numFmtId="165" fontId="30" fillId="3" borderId="12" xfId="0" applyNumberFormat="1" applyFont="1" applyFill="1" applyBorder="1" applyAlignment="1">
      <alignment vertical="center"/>
    </xf>
    <xf numFmtId="164" fontId="30" fillId="3" borderId="0" xfId="0" applyNumberFormat="1" applyFont="1" applyFill="1" applyBorder="1" applyAlignment="1">
      <alignment vertical="center"/>
    </xf>
    <xf numFmtId="3" fontId="30" fillId="3" borderId="51" xfId="0" applyNumberFormat="1" applyFont="1" applyFill="1" applyBorder="1" applyAlignment="1">
      <alignment vertical="center"/>
    </xf>
    <xf numFmtId="0" fontId="30" fillId="3" borderId="34" xfId="0" applyFont="1" applyFill="1" applyBorder="1" applyAlignment="1">
      <alignment horizontal="right" vertical="center"/>
    </xf>
    <xf numFmtId="0" fontId="33" fillId="2" borderId="32" xfId="0" applyFont="1" applyFill="1" applyBorder="1"/>
    <xf numFmtId="0" fontId="30" fillId="2" borderId="11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3" borderId="0" xfId="2" applyFont="1" applyFill="1" applyBorder="1"/>
    <xf numFmtId="0" fontId="30" fillId="3" borderId="0" xfId="2" applyFont="1" applyFill="1" applyBorder="1" applyAlignment="1">
      <alignment horizontal="center" vertical="center" wrapText="1"/>
    </xf>
    <xf numFmtId="0" fontId="30" fillId="3" borderId="11" xfId="2" applyFont="1" applyFill="1" applyBorder="1" applyAlignment="1">
      <alignment horizontal="right"/>
    </xf>
    <xf numFmtId="0" fontId="30" fillId="3" borderId="0" xfId="2" applyFont="1" applyFill="1" applyBorder="1" applyAlignment="1">
      <alignment horizontal="right" vertical="center"/>
    </xf>
    <xf numFmtId="165" fontId="30" fillId="3" borderId="24" xfId="2" applyNumberFormat="1" applyFont="1" applyFill="1" applyBorder="1" applyAlignment="1">
      <alignment horizontal="right" vertical="center"/>
    </xf>
    <xf numFmtId="165" fontId="30" fillId="3" borderId="0" xfId="2" applyNumberFormat="1" applyFont="1" applyFill="1" applyBorder="1" applyAlignment="1">
      <alignment vertical="center"/>
    </xf>
    <xf numFmtId="165" fontId="30" fillId="3" borderId="9" xfId="2" applyNumberFormat="1" applyFont="1" applyFill="1" applyBorder="1" applyAlignment="1">
      <alignment vertical="center"/>
    </xf>
    <xf numFmtId="165" fontId="30" fillId="3" borderId="4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/>
    </xf>
    <xf numFmtId="3" fontId="30" fillId="3" borderId="0" xfId="2" applyNumberFormat="1" applyFont="1" applyFill="1" applyBorder="1"/>
    <xf numFmtId="165" fontId="30" fillId="3" borderId="0" xfId="2" applyNumberFormat="1" applyFont="1" applyFill="1" applyBorder="1" applyAlignment="1">
      <alignment horizontal="right"/>
    </xf>
    <xf numFmtId="0" fontId="30" fillId="3" borderId="11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vertical="center"/>
    </xf>
    <xf numFmtId="165" fontId="30" fillId="3" borderId="12" xfId="2" applyNumberFormat="1" applyFont="1" applyFill="1" applyBorder="1" applyAlignment="1">
      <alignment vertical="center"/>
    </xf>
    <xf numFmtId="165" fontId="30" fillId="3" borderId="10" xfId="2" applyNumberFormat="1" applyFont="1" applyFill="1" applyBorder="1" applyAlignment="1">
      <alignment vertical="center"/>
    </xf>
    <xf numFmtId="166" fontId="30" fillId="3" borderId="0" xfId="2" applyNumberFormat="1" applyFont="1" applyFill="1" applyBorder="1" applyAlignment="1">
      <alignment horizontal="right"/>
    </xf>
    <xf numFmtId="165" fontId="30" fillId="3" borderId="17" xfId="2" applyNumberFormat="1" applyFont="1" applyFill="1" applyBorder="1" applyAlignment="1">
      <alignment horizontal="right" vertical="center"/>
    </xf>
    <xf numFmtId="165" fontId="30" fillId="3" borderId="5" xfId="2" applyNumberFormat="1" applyFont="1" applyFill="1" applyBorder="1" applyAlignment="1">
      <alignment vertical="center"/>
    </xf>
    <xf numFmtId="165" fontId="30" fillId="3" borderId="8" xfId="2" applyNumberFormat="1" applyFont="1" applyFill="1" applyBorder="1" applyAlignment="1">
      <alignment vertical="center"/>
    </xf>
    <xf numFmtId="165" fontId="30" fillId="3" borderId="7" xfId="2" applyNumberFormat="1" applyFont="1" applyFill="1" applyBorder="1" applyAlignment="1">
      <alignment vertical="center"/>
    </xf>
    <xf numFmtId="0" fontId="30" fillId="3" borderId="24" xfId="2" applyFont="1" applyFill="1" applyBorder="1"/>
    <xf numFmtId="0" fontId="30" fillId="2" borderId="0" xfId="2" applyFont="1" applyFill="1" applyBorder="1" applyAlignment="1">
      <alignment wrapText="1"/>
    </xf>
    <xf numFmtId="165" fontId="30" fillId="3" borderId="0" xfId="2" applyNumberFormat="1" applyFont="1" applyFill="1" applyBorder="1"/>
    <xf numFmtId="0" fontId="48" fillId="3" borderId="0" xfId="2" applyFont="1" applyFill="1" applyBorder="1" applyAlignment="1">
      <alignment horizontal="left" vertical="top" wrapText="1"/>
    </xf>
    <xf numFmtId="0" fontId="47" fillId="3" borderId="0" xfId="2" applyFont="1" applyFill="1" applyBorder="1" applyAlignment="1">
      <alignment vertical="top" wrapText="1"/>
    </xf>
    <xf numFmtId="0" fontId="47" fillId="3" borderId="0" xfId="2" applyFont="1" applyFill="1" applyBorder="1" applyAlignment="1">
      <alignment horizontal="right" vertical="top" wrapText="1"/>
    </xf>
    <xf numFmtId="165" fontId="30" fillId="3" borderId="14" xfId="2" applyNumberFormat="1" applyFont="1" applyFill="1" applyBorder="1" applyAlignment="1">
      <alignment vertical="center"/>
    </xf>
    <xf numFmtId="165" fontId="30" fillId="3" borderId="13" xfId="2" applyNumberFormat="1" applyFont="1" applyFill="1" applyBorder="1" applyAlignment="1">
      <alignment vertical="center"/>
    </xf>
    <xf numFmtId="165" fontId="30" fillId="3" borderId="2" xfId="2" applyNumberFormat="1" applyFont="1" applyFill="1" applyBorder="1" applyAlignment="1">
      <alignment vertical="center"/>
    </xf>
    <xf numFmtId="165" fontId="30" fillId="3" borderId="5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vertical="center"/>
    </xf>
    <xf numFmtId="165" fontId="30" fillId="3" borderId="23" xfId="2" applyNumberFormat="1" applyFont="1" applyFill="1" applyBorder="1" applyAlignment="1">
      <alignment vertical="center"/>
    </xf>
    <xf numFmtId="165" fontId="30" fillId="3" borderId="31" xfId="2" applyNumberFormat="1" applyFont="1" applyFill="1" applyBorder="1" applyAlignment="1">
      <alignment vertical="center"/>
    </xf>
    <xf numFmtId="0" fontId="30" fillId="3" borderId="30" xfId="2" applyFont="1" applyFill="1" applyBorder="1"/>
    <xf numFmtId="0" fontId="30" fillId="3" borderId="5" xfId="2" applyFont="1" applyFill="1" applyBorder="1"/>
    <xf numFmtId="0" fontId="30" fillId="3" borderId="16" xfId="2" applyFont="1" applyFill="1" applyBorder="1"/>
    <xf numFmtId="0" fontId="30" fillId="3" borderId="39" xfId="2" applyFont="1" applyFill="1" applyBorder="1"/>
    <xf numFmtId="0" fontId="30" fillId="3" borderId="39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center" wrapText="1"/>
    </xf>
    <xf numFmtId="0" fontId="30" fillId="3" borderId="15" xfId="2" applyFont="1" applyFill="1" applyBorder="1" applyAlignment="1">
      <alignment horizontal="center" wrapText="1"/>
    </xf>
    <xf numFmtId="0" fontId="30" fillId="3" borderId="3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/>
    </xf>
    <xf numFmtId="0" fontId="30" fillId="3" borderId="30" xfId="2" applyFont="1" applyFill="1" applyBorder="1" applyAlignment="1">
      <alignment horizontal="right" vertical="center"/>
    </xf>
    <xf numFmtId="0" fontId="30" fillId="3" borderId="42" xfId="2" applyFont="1" applyFill="1" applyBorder="1" applyAlignment="1">
      <alignment horizontal="right" vertical="center"/>
    </xf>
    <xf numFmtId="0" fontId="47" fillId="3" borderId="0" xfId="2" applyFont="1" applyFill="1" applyBorder="1" applyAlignment="1">
      <alignment horizontal="right" vertical="top" wrapText="1"/>
    </xf>
    <xf numFmtId="0" fontId="30" fillId="2" borderId="11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3" fontId="30" fillId="3" borderId="24" xfId="2" applyNumberFormat="1" applyFont="1" applyFill="1" applyBorder="1" applyAlignment="1">
      <alignment horizontal="right"/>
    </xf>
    <xf numFmtId="165" fontId="30" fillId="3" borderId="24" xfId="2" applyNumberFormat="1" applyFont="1" applyFill="1" applyBorder="1" applyAlignment="1">
      <alignment horizontal="right"/>
    </xf>
    <xf numFmtId="166" fontId="30" fillId="3" borderId="24" xfId="2" applyNumberFormat="1" applyFont="1" applyFill="1" applyBorder="1" applyAlignment="1">
      <alignment horizontal="right"/>
    </xf>
    <xf numFmtId="3" fontId="30" fillId="3" borderId="24" xfId="2" applyNumberFormat="1" applyFont="1" applyFill="1" applyBorder="1" applyAlignment="1">
      <alignment horizontal="right" vertical="center"/>
    </xf>
    <xf numFmtId="3" fontId="30" fillId="3" borderId="9" xfId="2" applyNumberFormat="1" applyFont="1" applyFill="1" applyBorder="1" applyAlignment="1">
      <alignment horizontal="right" vertical="center"/>
    </xf>
    <xf numFmtId="3" fontId="30" fillId="3" borderId="0" xfId="2" applyNumberFormat="1" applyFont="1" applyFill="1" applyBorder="1" applyAlignment="1">
      <alignment vertical="center"/>
    </xf>
    <xf numFmtId="3" fontId="30" fillId="3" borderId="9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 vertical="center"/>
    </xf>
    <xf numFmtId="3" fontId="30" fillId="3" borderId="16" xfId="2" applyNumberFormat="1" applyFont="1" applyFill="1" applyBorder="1" applyAlignment="1">
      <alignment horizontal="right" vertical="center"/>
    </xf>
    <xf numFmtId="3" fontId="30" fillId="3" borderId="12" xfId="2" applyNumberFormat="1" applyFont="1" applyFill="1" applyBorder="1" applyAlignment="1">
      <alignment vertical="center"/>
    </xf>
    <xf numFmtId="3" fontId="30" fillId="3" borderId="11" xfId="2" applyNumberFormat="1" applyFont="1" applyFill="1" applyBorder="1" applyAlignment="1">
      <alignment vertical="center"/>
    </xf>
    <xf numFmtId="3" fontId="30" fillId="3" borderId="12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vertical="center"/>
    </xf>
    <xf numFmtId="3" fontId="30" fillId="3" borderId="54" xfId="2" applyNumberFormat="1" applyFont="1" applyFill="1" applyBorder="1" applyAlignment="1">
      <alignment vertical="center"/>
    </xf>
    <xf numFmtId="3" fontId="30" fillId="3" borderId="2" xfId="2" applyNumberFormat="1" applyFont="1" applyFill="1" applyBorder="1" applyAlignment="1">
      <alignment vertical="center"/>
    </xf>
    <xf numFmtId="3" fontId="30" fillId="3" borderId="13" xfId="2" applyNumberFormat="1" applyFont="1" applyFill="1" applyBorder="1" applyAlignment="1">
      <alignment vertical="center"/>
    </xf>
    <xf numFmtId="3" fontId="30" fillId="3" borderId="57" xfId="2" applyNumberFormat="1" applyFont="1" applyFill="1" applyBorder="1" applyAlignment="1">
      <alignment vertical="center"/>
    </xf>
    <xf numFmtId="3" fontId="30" fillId="3" borderId="58" xfId="2" applyNumberFormat="1" applyFont="1" applyFill="1" applyBorder="1" applyAlignment="1">
      <alignment vertical="center"/>
    </xf>
    <xf numFmtId="0" fontId="30" fillId="3" borderId="11" xfId="2" applyFont="1" applyFill="1" applyBorder="1"/>
    <xf numFmtId="0" fontId="30" fillId="3" borderId="39" xfId="2" applyFont="1" applyFill="1" applyBorder="1" applyAlignment="1">
      <alignment horizontal="right" textRotation="90" wrapText="1"/>
    </xf>
    <xf numFmtId="0" fontId="30" fillId="3" borderId="6" xfId="2" applyFont="1" applyFill="1" applyBorder="1" applyAlignment="1">
      <alignment horizontal="right" textRotation="90" wrapText="1"/>
    </xf>
    <xf numFmtId="3" fontId="30" fillId="3" borderId="25" xfId="2" applyNumberFormat="1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vertical="center"/>
    </xf>
    <xf numFmtId="164" fontId="30" fillId="3" borderId="0" xfId="1" applyNumberFormat="1" applyFont="1" applyFill="1" applyBorder="1" applyAlignment="1">
      <alignment vertical="center"/>
    </xf>
    <xf numFmtId="0" fontId="30" fillId="2" borderId="0" xfId="2" applyFont="1" applyFill="1"/>
    <xf numFmtId="165" fontId="30" fillId="3" borderId="0" xfId="2" applyNumberFormat="1" applyFont="1" applyFill="1" applyBorder="1" applyAlignment="1">
      <alignment wrapText="1"/>
    </xf>
    <xf numFmtId="49" fontId="30" fillId="2" borderId="0" xfId="2" applyNumberFormat="1" applyFont="1" applyFill="1" applyBorder="1" applyAlignment="1">
      <alignment wrapText="1"/>
    </xf>
    <xf numFmtId="0" fontId="53" fillId="2" borderId="0" xfId="2" applyFont="1" applyFill="1" applyBorder="1" applyAlignment="1">
      <alignment vertical="center" wrapText="1"/>
    </xf>
    <xf numFmtId="16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Border="1" applyAlignment="1">
      <alignment wrapText="1"/>
    </xf>
    <xf numFmtId="165" fontId="54" fillId="3" borderId="0" xfId="2" applyNumberFormat="1" applyFont="1" applyFill="1" applyBorder="1" applyAlignment="1">
      <alignment horizontal="center" vertical="center" wrapText="1"/>
    </xf>
    <xf numFmtId="165" fontId="53" fillId="3" borderId="0" xfId="2" applyNumberFormat="1" applyFont="1" applyFill="1" applyBorder="1" applyAlignment="1">
      <alignment vertical="center" wrapText="1"/>
    </xf>
    <xf numFmtId="0" fontId="30" fillId="2" borderId="0" xfId="2" applyFont="1" applyFill="1" applyBorder="1"/>
    <xf numFmtId="165" fontId="30" fillId="3" borderId="0" xfId="2" applyNumberFormat="1" applyFont="1" applyFill="1" applyBorder="1" applyAlignment="1">
      <alignment horizontal="left" vertical="top" wrapText="1"/>
    </xf>
    <xf numFmtId="0" fontId="30" fillId="3" borderId="0" xfId="2" applyFont="1" applyFill="1"/>
    <xf numFmtId="0" fontId="56" fillId="2" borderId="0" xfId="2" applyFont="1" applyFill="1" applyAlignment="1">
      <alignment vertical="center" wrapText="1"/>
    </xf>
    <xf numFmtId="165" fontId="57" fillId="3" borderId="0" xfId="2" applyNumberFormat="1" applyFont="1" applyFill="1" applyBorder="1" applyAlignment="1">
      <alignment vertical="center" wrapText="1"/>
    </xf>
    <xf numFmtId="165" fontId="56" fillId="3" borderId="0" xfId="2" applyNumberFormat="1" applyFont="1" applyFill="1" applyBorder="1" applyAlignment="1">
      <alignment vertical="center" wrapText="1"/>
    </xf>
    <xf numFmtId="165" fontId="55" fillId="3" borderId="0" xfId="2" applyNumberFormat="1" applyFont="1" applyFill="1" applyBorder="1" applyAlignment="1">
      <alignment wrapText="1"/>
    </xf>
    <xf numFmtId="0" fontId="55" fillId="2" borderId="0" xfId="2" applyFont="1" applyFill="1" applyBorder="1" applyAlignment="1">
      <alignment wrapText="1"/>
    </xf>
    <xf numFmtId="0" fontId="30" fillId="2" borderId="0" xfId="2" applyFont="1" applyFill="1" applyAlignment="1">
      <alignment horizontal="left"/>
    </xf>
    <xf numFmtId="0" fontId="30" fillId="2" borderId="0" xfId="2" applyFont="1" applyFill="1" applyAlignment="1"/>
    <xf numFmtId="0" fontId="30" fillId="2" borderId="0" xfId="2" applyFont="1" applyFill="1" applyBorder="1" applyAlignment="1">
      <alignment horizontal="right"/>
    </xf>
    <xf numFmtId="0" fontId="5" fillId="3" borderId="0" xfId="2" applyFill="1" applyBorder="1" applyAlignment="1"/>
    <xf numFmtId="0" fontId="30" fillId="3" borderId="6" xfId="2" applyFont="1" applyFill="1" applyBorder="1" applyAlignment="1">
      <alignment horizontal="center" wrapText="1"/>
    </xf>
    <xf numFmtId="0" fontId="47" fillId="3" borderId="0" xfId="2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vertical="center"/>
    </xf>
    <xf numFmtId="0" fontId="33" fillId="3" borderId="0" xfId="0" applyFont="1" applyFill="1" applyBorder="1" applyAlignment="1">
      <alignment horizontal="left" vertical="center"/>
    </xf>
    <xf numFmtId="1" fontId="32" fillId="2" borderId="0" xfId="0" applyNumberFormat="1" applyFont="1" applyFill="1" applyBorder="1" applyAlignment="1">
      <alignment vertical="center" wrapText="1"/>
    </xf>
    <xf numFmtId="0" fontId="30" fillId="3" borderId="56" xfId="2" applyFont="1" applyFill="1" applyBorder="1" applyAlignment="1">
      <alignment horizontal="right" textRotation="90" wrapText="1"/>
    </xf>
    <xf numFmtId="0" fontId="30" fillId="3" borderId="55" xfId="2" applyFont="1" applyFill="1" applyBorder="1" applyAlignment="1">
      <alignment horizontal="right" textRotation="90" wrapText="1"/>
    </xf>
    <xf numFmtId="0" fontId="30" fillId="3" borderId="0" xfId="0" applyFont="1" applyFill="1" applyBorder="1" applyAlignment="1">
      <alignment vertical="center" wrapText="1"/>
    </xf>
    <xf numFmtId="0" fontId="30" fillId="3" borderId="4" xfId="0" applyFont="1" applyFill="1" applyBorder="1" applyAlignment="1">
      <alignment horizontal="right" vertical="center"/>
    </xf>
    <xf numFmtId="0" fontId="49" fillId="3" borderId="0" xfId="2" applyFont="1" applyFill="1" applyBorder="1" applyAlignme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right"/>
    </xf>
    <xf numFmtId="0" fontId="30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top" wrapText="1"/>
    </xf>
    <xf numFmtId="165" fontId="30" fillId="2" borderId="0" xfId="0" applyNumberFormat="1" applyFont="1" applyFill="1" applyBorder="1" applyAlignment="1">
      <alignment horizontal="center"/>
    </xf>
    <xf numFmtId="165" fontId="30" fillId="2" borderId="9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center"/>
    </xf>
    <xf numFmtId="3" fontId="30" fillId="2" borderId="6" xfId="0" applyNumberFormat="1" applyFont="1" applyFill="1" applyBorder="1" applyAlignment="1">
      <alignment horizontal="right" vertical="center"/>
    </xf>
    <xf numFmtId="165" fontId="30" fillId="2" borderId="15" xfId="0" applyNumberFormat="1" applyFont="1" applyFill="1" applyBorder="1" applyAlignment="1">
      <alignment horizontal="center"/>
    </xf>
    <xf numFmtId="165" fontId="30" fillId="2" borderId="6" xfId="0" applyNumberFormat="1" applyFont="1" applyFill="1" applyBorder="1" applyAlignment="1">
      <alignment horizont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6" xfId="0" applyNumberFormat="1" applyFont="1" applyFill="1" applyBorder="1" applyAlignment="1">
      <alignment horizontal="right" vertical="center"/>
    </xf>
    <xf numFmtId="165" fontId="30" fillId="3" borderId="15" xfId="0" applyNumberFormat="1" applyFont="1" applyFill="1" applyBorder="1" applyAlignment="1">
      <alignment horizontal="center" vertical="center"/>
    </xf>
    <xf numFmtId="165" fontId="30" fillId="3" borderId="6" xfId="0" applyNumberFormat="1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right" vertical="top" wrapText="1"/>
    </xf>
    <xf numFmtId="165" fontId="30" fillId="3" borderId="15" xfId="0" applyNumberFormat="1" applyFont="1" applyFill="1" applyBorder="1" applyAlignment="1">
      <alignment horizontal="center" vertical="top" wrapText="1"/>
    </xf>
    <xf numFmtId="165" fontId="30" fillId="3" borderId="6" xfId="0" applyNumberFormat="1" applyFont="1" applyFill="1" applyBorder="1" applyAlignment="1">
      <alignment horizontal="center" vertical="top" wrapText="1"/>
    </xf>
    <xf numFmtId="3" fontId="30" fillId="3" borderId="3" xfId="0" applyNumberFormat="1" applyFont="1" applyFill="1" applyBorder="1" applyAlignment="1">
      <alignment horizontal="right"/>
    </xf>
    <xf numFmtId="3" fontId="30" fillId="3" borderId="6" xfId="0" applyNumberFormat="1" applyFont="1" applyFill="1" applyBorder="1" applyAlignment="1">
      <alignment horizontal="right"/>
    </xf>
    <xf numFmtId="165" fontId="30" fillId="3" borderId="15" xfId="0" applyNumberFormat="1" applyFont="1" applyFill="1" applyBorder="1" applyAlignment="1">
      <alignment horizontal="center"/>
    </xf>
    <xf numFmtId="165" fontId="30" fillId="3" borderId="6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top"/>
    </xf>
    <xf numFmtId="3" fontId="30" fillId="2" borderId="6" xfId="0" applyNumberFormat="1" applyFont="1" applyFill="1" applyBorder="1" applyAlignment="1">
      <alignment horizontal="right" vertical="top"/>
    </xf>
    <xf numFmtId="0" fontId="30" fillId="3" borderId="6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9" xfId="0" applyFont="1" applyFill="1" applyBorder="1" applyAlignment="1">
      <alignment vertical="center"/>
    </xf>
    <xf numFmtId="0" fontId="30" fillId="3" borderId="1" xfId="2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center"/>
    </xf>
    <xf numFmtId="165" fontId="30" fillId="3" borderId="9" xfId="0" applyNumberFormat="1" applyFont="1" applyFill="1" applyBorder="1" applyAlignment="1">
      <alignment horizontal="center" vertical="center"/>
    </xf>
    <xf numFmtId="3" fontId="30" fillId="3" borderId="7" xfId="0" applyNumberFormat="1" applyFont="1" applyFill="1" applyBorder="1" applyAlignment="1">
      <alignment vertical="center"/>
    </xf>
    <xf numFmtId="3" fontId="30" fillId="3" borderId="5" xfId="0" applyNumberFormat="1" applyFont="1" applyFill="1" applyBorder="1" applyAlignment="1">
      <alignment vertical="center"/>
    </xf>
    <xf numFmtId="3" fontId="30" fillId="3" borderId="4" xfId="0" applyNumberFormat="1" applyFont="1" applyFill="1" applyBorder="1" applyAlignment="1">
      <alignment vertical="center"/>
    </xf>
    <xf numFmtId="0" fontId="33" fillId="3" borderId="11" xfId="0" applyFont="1" applyFill="1" applyBorder="1"/>
    <xf numFmtId="0" fontId="30" fillId="2" borderId="9" xfId="0" applyFont="1" applyFill="1" applyBorder="1" applyAlignment="1">
      <alignment horizontal="right"/>
    </xf>
    <xf numFmtId="0" fontId="28" fillId="2" borderId="0" xfId="0" applyFont="1" applyFill="1" applyBorder="1"/>
    <xf numFmtId="0" fontId="28" fillId="2" borderId="9" xfId="0" applyFont="1" applyFill="1" applyBorder="1"/>
    <xf numFmtId="0" fontId="28" fillId="2" borderId="4" xfId="0" applyFont="1" applyFill="1" applyBorder="1"/>
    <xf numFmtId="3" fontId="55" fillId="2" borderId="4" xfId="0" applyNumberFormat="1" applyFont="1" applyFill="1" applyBorder="1" applyAlignment="1">
      <alignment horizontal="right"/>
    </xf>
    <xf numFmtId="3" fontId="55" fillId="2" borderId="0" xfId="0" applyNumberFormat="1" applyFont="1" applyFill="1" applyBorder="1"/>
    <xf numFmtId="0" fontId="55" fillId="2" borderId="4" xfId="0" applyFont="1" applyFill="1" applyBorder="1" applyAlignment="1">
      <alignment horizontal="right"/>
    </xf>
    <xf numFmtId="1" fontId="30" fillId="3" borderId="39" xfId="2" applyNumberFormat="1" applyFont="1" applyFill="1" applyBorder="1" applyAlignment="1">
      <alignment horizontal="center" wrapText="1"/>
    </xf>
    <xf numFmtId="1" fontId="30" fillId="3" borderId="6" xfId="2" applyNumberFormat="1" applyFont="1" applyFill="1" applyBorder="1" applyAlignment="1">
      <alignment horizontal="center" wrapText="1"/>
    </xf>
    <xf numFmtId="1" fontId="30" fillId="3" borderId="3" xfId="2" applyNumberFormat="1" applyFont="1" applyFill="1" applyBorder="1" applyAlignment="1">
      <alignment horizontal="center" wrapText="1"/>
    </xf>
    <xf numFmtId="165" fontId="30" fillId="3" borderId="11" xfId="2" applyNumberFormat="1" applyFont="1" applyFill="1" applyBorder="1" applyAlignment="1">
      <alignment horizontal="right"/>
    </xf>
    <xf numFmtId="0" fontId="30" fillId="3" borderId="6" xfId="2" applyFont="1" applyFill="1" applyBorder="1"/>
    <xf numFmtId="165" fontId="30" fillId="3" borderId="43" xfId="2" applyNumberFormat="1" applyFont="1" applyFill="1" applyBorder="1" applyAlignment="1">
      <alignment horizontal="right" vertical="center"/>
    </xf>
    <xf numFmtId="165" fontId="30" fillId="3" borderId="30" xfId="2" applyNumberFormat="1" applyFont="1" applyFill="1" applyBorder="1" applyAlignment="1">
      <alignment horizontal="right" vertical="center"/>
    </xf>
    <xf numFmtId="165" fontId="30" fillId="3" borderId="17" xfId="2" applyNumberFormat="1" applyFont="1" applyFill="1" applyBorder="1" applyAlignment="1">
      <alignment vertical="center"/>
    </xf>
    <xf numFmtId="165" fontId="30" fillId="3" borderId="24" xfId="2" applyNumberFormat="1" applyFont="1" applyFill="1" applyBorder="1" applyAlignment="1">
      <alignment vertical="center"/>
    </xf>
    <xf numFmtId="165" fontId="30" fillId="3" borderId="16" xfId="2" applyNumberFormat="1" applyFont="1" applyFill="1" applyBorder="1" applyAlignment="1">
      <alignment vertical="center"/>
    </xf>
    <xf numFmtId="1" fontId="35" fillId="3" borderId="6" xfId="2" applyNumberFormat="1" applyFont="1" applyFill="1" applyBorder="1" applyAlignment="1">
      <alignment horizontal="center" wrapText="1"/>
    </xf>
    <xf numFmtId="165" fontId="35" fillId="3" borderId="5" xfId="2" applyNumberFormat="1" applyFont="1" applyFill="1" applyBorder="1" applyAlignment="1">
      <alignment horizontal="right" vertical="center"/>
    </xf>
    <xf numFmtId="165" fontId="35" fillId="3" borderId="0" xfId="2" applyNumberFormat="1" applyFont="1" applyFill="1" applyBorder="1" applyAlignment="1">
      <alignment vertical="center"/>
    </xf>
    <xf numFmtId="165" fontId="35" fillId="3" borderId="11" xfId="2" applyNumberFormat="1" applyFont="1" applyFill="1" applyBorder="1" applyAlignment="1">
      <alignment vertical="center"/>
    </xf>
    <xf numFmtId="165" fontId="35" fillId="3" borderId="5" xfId="2" applyNumberFormat="1" applyFont="1" applyFill="1" applyBorder="1" applyAlignment="1">
      <alignment vertical="center"/>
    </xf>
    <xf numFmtId="1" fontId="35" fillId="3" borderId="15" xfId="2" applyNumberFormat="1" applyFont="1" applyFill="1" applyBorder="1" applyAlignment="1">
      <alignment horizontal="center" wrapText="1"/>
    </xf>
    <xf numFmtId="165" fontId="35" fillId="3" borderId="8" xfId="2" applyNumberFormat="1" applyFont="1" applyFill="1" applyBorder="1" applyAlignment="1">
      <alignment vertical="center"/>
    </xf>
    <xf numFmtId="165" fontId="35" fillId="3" borderId="9" xfId="2" applyNumberFormat="1" applyFont="1" applyFill="1" applyBorder="1" applyAlignment="1">
      <alignment vertical="center"/>
    </xf>
    <xf numFmtId="165" fontId="35" fillId="3" borderId="12" xfId="2" applyNumberFormat="1" applyFont="1" applyFill="1" applyBorder="1" applyAlignment="1">
      <alignment vertical="center"/>
    </xf>
    <xf numFmtId="165" fontId="35" fillId="3" borderId="8" xfId="2" applyNumberFormat="1" applyFont="1" applyFill="1" applyBorder="1" applyAlignment="1">
      <alignment horizontal="right" vertical="center"/>
    </xf>
    <xf numFmtId="165" fontId="35" fillId="3" borderId="9" xfId="2" applyNumberFormat="1" applyFont="1" applyFill="1" applyBorder="1" applyAlignment="1">
      <alignment horizontal="right" vertical="center"/>
    </xf>
    <xf numFmtId="165" fontId="35" fillId="3" borderId="12" xfId="2" applyNumberFormat="1" applyFont="1" applyFill="1" applyBorder="1" applyAlignment="1">
      <alignment horizontal="right" vertical="center"/>
    </xf>
    <xf numFmtId="1" fontId="30" fillId="3" borderId="55" xfId="2" applyNumberFormat="1" applyFont="1" applyFill="1" applyBorder="1" applyAlignment="1">
      <alignment horizontal="center" wrapText="1"/>
    </xf>
    <xf numFmtId="0" fontId="30" fillId="3" borderId="17" xfId="2" applyFont="1" applyFill="1" applyBorder="1"/>
    <xf numFmtId="0" fontId="30" fillId="3" borderId="43" xfId="2" applyFont="1" applyFill="1" applyBorder="1"/>
    <xf numFmtId="165" fontId="30" fillId="3" borderId="30" xfId="2" applyNumberFormat="1" applyFont="1" applyFill="1" applyBorder="1"/>
    <xf numFmtId="3" fontId="30" fillId="3" borderId="17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vertical="center"/>
    </xf>
    <xf numFmtId="3" fontId="30" fillId="3" borderId="61" xfId="2" applyNumberFormat="1" applyFont="1" applyFill="1" applyBorder="1" applyAlignment="1">
      <alignment vertical="center"/>
    </xf>
    <xf numFmtId="3" fontId="30" fillId="3" borderId="59" xfId="2" applyNumberFormat="1" applyFont="1" applyFill="1" applyBorder="1" applyAlignment="1">
      <alignment vertical="center"/>
    </xf>
    <xf numFmtId="0" fontId="30" fillId="2" borderId="12" xfId="0" applyFont="1" applyFill="1" applyBorder="1" applyAlignment="1">
      <alignment horizontal="right" wrapText="1"/>
    </xf>
    <xf numFmtId="0" fontId="30" fillId="3" borderId="11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right" wrapText="1"/>
    </xf>
    <xf numFmtId="0" fontId="39" fillId="2" borderId="43" xfId="0" applyFont="1" applyFill="1" applyBorder="1" applyAlignment="1">
      <alignment horizontal="right" wrapText="1"/>
    </xf>
    <xf numFmtId="3" fontId="30" fillId="3" borderId="11" xfId="2" applyNumberFormat="1" applyFont="1" applyFill="1" applyBorder="1"/>
    <xf numFmtId="165" fontId="30" fillId="3" borderId="30" xfId="2" applyNumberFormat="1" applyFont="1" applyFill="1" applyBorder="1" applyAlignment="1">
      <alignment horizontal="right"/>
    </xf>
    <xf numFmtId="165" fontId="30" fillId="3" borderId="42" xfId="2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horizontal="right" wrapText="1"/>
    </xf>
    <xf numFmtId="0" fontId="30" fillId="3" borderId="0" xfId="2" applyFont="1" applyFill="1" applyBorder="1" applyAlignment="1">
      <alignment horizontal="right"/>
    </xf>
    <xf numFmtId="0" fontId="30" fillId="3" borderId="0" xfId="2" applyFont="1" applyFill="1" applyBorder="1" applyAlignment="1"/>
    <xf numFmtId="0" fontId="3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center"/>
    </xf>
    <xf numFmtId="0" fontId="5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left" vertical="center" wrapText="1"/>
    </xf>
    <xf numFmtId="3" fontId="30" fillId="3" borderId="6" xfId="0" applyNumberFormat="1" applyFont="1" applyFill="1" applyBorder="1"/>
    <xf numFmtId="3" fontId="30" fillId="3" borderId="39" xfId="0" applyNumberFormat="1" applyFont="1" applyFill="1" applyBorder="1"/>
    <xf numFmtId="0" fontId="50" fillId="3" borderId="0" xfId="0" applyFont="1" applyFill="1" applyBorder="1" applyAlignment="1">
      <alignment vertical="center"/>
    </xf>
    <xf numFmtId="165" fontId="39" fillId="2" borderId="5" xfId="1" applyNumberFormat="1" applyFont="1" applyFill="1" applyBorder="1" applyAlignment="1">
      <alignment horizontal="right" vertical="center"/>
    </xf>
    <xf numFmtId="165" fontId="39" fillId="2" borderId="0" xfId="1" applyNumberFormat="1" applyFont="1" applyFill="1" applyBorder="1" applyAlignment="1">
      <alignment horizontal="right" vertical="center"/>
    </xf>
    <xf numFmtId="165" fontId="39" fillId="2" borderId="50" xfId="1" applyNumberFormat="1" applyFont="1" applyFill="1" applyBorder="1" applyAlignment="1">
      <alignment horizontal="right" vertical="center"/>
    </xf>
    <xf numFmtId="165" fontId="39" fillId="2" borderId="49" xfId="1" applyNumberFormat="1" applyFont="1" applyFill="1" applyBorder="1" applyAlignment="1">
      <alignment horizontal="right" vertical="center"/>
    </xf>
    <xf numFmtId="165" fontId="39" fillId="2" borderId="51" xfId="1" applyNumberFormat="1" applyFont="1" applyFill="1" applyBorder="1" applyAlignment="1">
      <alignment horizontal="right" vertical="center"/>
    </xf>
    <xf numFmtId="3" fontId="30" fillId="3" borderId="3" xfId="0" applyNumberFormat="1" applyFont="1" applyFill="1" applyBorder="1"/>
    <xf numFmtId="165" fontId="30" fillId="2" borderId="12" xfId="0" applyNumberFormat="1" applyFont="1" applyFill="1" applyBorder="1" applyAlignment="1">
      <alignment horizontal="center"/>
    </xf>
    <xf numFmtId="165" fontId="30" fillId="3" borderId="0" xfId="20" applyNumberFormat="1" applyFont="1" applyFill="1" applyBorder="1" applyAlignment="1">
      <alignment horizontal="right" vertical="center"/>
    </xf>
    <xf numFmtId="165" fontId="30" fillId="3" borderId="5" xfId="20" applyNumberFormat="1" applyFont="1" applyFill="1" applyBorder="1" applyAlignment="1">
      <alignment horizontal="right" vertical="center"/>
    </xf>
    <xf numFmtId="164" fontId="30" fillId="3" borderId="2" xfId="1" applyNumberFormat="1" applyFont="1" applyFill="1" applyBorder="1" applyAlignment="1">
      <alignment vertical="center"/>
    </xf>
    <xf numFmtId="164" fontId="30" fillId="3" borderId="14" xfId="1" applyNumberFormat="1" applyFont="1" applyFill="1" applyBorder="1" applyAlignment="1">
      <alignment vertical="center"/>
    </xf>
    <xf numFmtId="164" fontId="30" fillId="3" borderId="13" xfId="1" applyNumberFormat="1" applyFont="1" applyFill="1" applyBorder="1" applyAlignment="1">
      <alignment vertical="center"/>
    </xf>
    <xf numFmtId="0" fontId="30" fillId="2" borderId="9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164" fontId="30" fillId="2" borderId="5" xfId="1" applyNumberFormat="1" applyFont="1" applyFill="1" applyBorder="1" applyAlignment="1">
      <alignment horizontal="right" vertical="center"/>
    </xf>
    <xf numFmtId="164" fontId="30" fillId="2" borderId="11" xfId="1" applyNumberFormat="1" applyFont="1" applyFill="1" applyBorder="1" applyAlignment="1">
      <alignment horizontal="right" vertical="center"/>
    </xf>
    <xf numFmtId="0" fontId="30" fillId="3" borderId="0" xfId="0" applyFont="1" applyFill="1" applyBorder="1" applyAlignment="1">
      <alignment wrapText="1"/>
    </xf>
    <xf numFmtId="164" fontId="30" fillId="2" borderId="34" xfId="1" applyNumberFormat="1" applyFont="1" applyFill="1" applyBorder="1" applyAlignment="1">
      <alignment horizontal="right" vertical="center"/>
    </xf>
    <xf numFmtId="164" fontId="30" fillId="3" borderId="11" xfId="1" applyNumberFormat="1" applyFont="1" applyFill="1" applyBorder="1" applyAlignment="1">
      <alignment horizontal="right" vertical="center"/>
    </xf>
    <xf numFmtId="164" fontId="30" fillId="3" borderId="34" xfId="1" applyNumberFormat="1" applyFont="1" applyFill="1" applyBorder="1" applyAlignment="1">
      <alignment horizontal="right" vertical="center"/>
    </xf>
    <xf numFmtId="164" fontId="30" fillId="3" borderId="12" xfId="1" applyNumberFormat="1" applyFont="1" applyFill="1" applyBorder="1" applyAlignment="1">
      <alignment horizontal="right" vertical="center"/>
    </xf>
    <xf numFmtId="0" fontId="54" fillId="2" borderId="0" xfId="0" applyFont="1" applyFill="1" applyBorder="1" applyAlignment="1">
      <alignment horizontal="right" vertical="center"/>
    </xf>
    <xf numFmtId="1" fontId="54" fillId="2" borderId="0" xfId="0" applyNumberFormat="1" applyFont="1" applyFill="1" applyBorder="1" applyAlignment="1">
      <alignment horizontal="right" vertical="center"/>
    </xf>
    <xf numFmtId="0" fontId="62" fillId="2" borderId="0" xfId="0" applyFont="1" applyFill="1" applyBorder="1"/>
    <xf numFmtId="0" fontId="37" fillId="2" borderId="0" xfId="0" applyFont="1" applyFill="1" applyBorder="1"/>
    <xf numFmtId="0" fontId="30" fillId="2" borderId="0" xfId="0" applyFont="1" applyFill="1" applyBorder="1" applyAlignment="1">
      <alignment horizontal="right" vertical="center"/>
    </xf>
    <xf numFmtId="4" fontId="30" fillId="3" borderId="0" xfId="2" applyNumberFormat="1" applyFont="1" applyFill="1" applyBorder="1"/>
    <xf numFmtId="165" fontId="30" fillId="2" borderId="8" xfId="0" applyNumberFormat="1" applyFont="1" applyFill="1" applyBorder="1" applyAlignment="1">
      <alignment horizontal="center" vertical="center"/>
    </xf>
    <xf numFmtId="165" fontId="30" fillId="2" borderId="9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/>
    </xf>
    <xf numFmtId="0" fontId="34" fillId="2" borderId="9" xfId="0" applyFont="1" applyFill="1" applyBorder="1" applyAlignment="1"/>
    <xf numFmtId="0" fontId="35" fillId="2" borderId="10" xfId="0" applyFont="1" applyFill="1" applyBorder="1" applyAlignment="1">
      <alignment horizontal="center" wrapText="1"/>
    </xf>
    <xf numFmtId="3" fontId="35" fillId="2" borderId="7" xfId="0" applyNumberFormat="1" applyFont="1" applyFill="1" applyBorder="1" applyAlignment="1">
      <alignment horizontal="right" vertical="center"/>
    </xf>
    <xf numFmtId="3" fontId="35" fillId="2" borderId="4" xfId="0" applyNumberFormat="1" applyFont="1" applyFill="1" applyBorder="1" applyAlignment="1">
      <alignment horizontal="right" vertical="center"/>
    </xf>
    <xf numFmtId="3" fontId="35" fillId="2" borderId="50" xfId="0" applyNumberFormat="1" applyFont="1" applyFill="1" applyBorder="1" applyAlignment="1">
      <alignment horizontal="right" vertical="center"/>
    </xf>
    <xf numFmtId="3" fontId="35" fillId="3" borderId="7" xfId="0" applyNumberFormat="1" applyFont="1" applyFill="1" applyBorder="1" applyAlignment="1">
      <alignment horizontal="right" vertical="center"/>
    </xf>
    <xf numFmtId="3" fontId="35" fillId="3" borderId="4" xfId="0" applyNumberFormat="1" applyFont="1" applyFill="1" applyBorder="1" applyAlignment="1">
      <alignment horizontal="right" vertical="center"/>
    </xf>
    <xf numFmtId="0" fontId="33" fillId="2" borderId="4" xfId="0" applyFont="1" applyFill="1" applyBorder="1" applyAlignment="1"/>
    <xf numFmtId="3" fontId="54" fillId="2" borderId="9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top" wrapText="1"/>
    </xf>
    <xf numFmtId="1" fontId="55" fillId="2" borderId="24" xfId="2" applyNumberFormat="1" applyFont="1" applyFill="1" applyBorder="1" applyAlignment="1">
      <alignment horizontal="right" wrapText="1"/>
    </xf>
    <xf numFmtId="1" fontId="55" fillId="2" borderId="0" xfId="2" applyNumberFormat="1" applyFont="1" applyFill="1" applyBorder="1" applyAlignment="1">
      <alignment horizontal="right" wrapText="1"/>
    </xf>
    <xf numFmtId="0" fontId="60" fillId="3" borderId="0" xfId="0" applyFont="1" applyFill="1" applyBorder="1" applyAlignment="1">
      <alignment horizontal="left" wrapText="1"/>
    </xf>
    <xf numFmtId="167" fontId="30" fillId="3" borderId="0" xfId="2" applyNumberFormat="1" applyFont="1" applyFill="1" applyBorder="1" applyAlignment="1">
      <alignment horizontal="right"/>
    </xf>
    <xf numFmtId="2" fontId="30" fillId="3" borderId="0" xfId="0" applyNumberFormat="1" applyFont="1" applyFill="1"/>
    <xf numFmtId="3" fontId="30" fillId="2" borderId="11" xfId="0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164" fontId="33" fillId="2" borderId="0" xfId="0" applyNumberFormat="1" applyFont="1" applyFill="1"/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164" fontId="30" fillId="2" borderId="49" xfId="1" applyNumberFormat="1" applyFont="1" applyFill="1" applyBorder="1" applyAlignment="1">
      <alignment horizontal="right" vertical="center"/>
    </xf>
    <xf numFmtId="1" fontId="30" fillId="2" borderId="8" xfId="0" applyNumberFormat="1" applyFont="1" applyFill="1" applyBorder="1" applyAlignment="1">
      <alignment horizontal="left" wrapText="1"/>
    </xf>
    <xf numFmtId="164" fontId="30" fillId="2" borderId="8" xfId="1" applyNumberFormat="1" applyFont="1" applyFill="1" applyBorder="1" applyAlignment="1">
      <alignment horizontal="right" vertical="center"/>
    </xf>
    <xf numFmtId="164" fontId="30" fillId="2" borderId="9" xfId="1" applyNumberFormat="1" applyFont="1" applyFill="1" applyBorder="1" applyAlignment="1">
      <alignment horizontal="right" vertical="center"/>
    </xf>
    <xf numFmtId="3" fontId="30" fillId="2" borderId="50" xfId="0" applyNumberFormat="1" applyFont="1" applyFill="1" applyBorder="1" applyAlignment="1">
      <alignment horizontal="right" vertical="center"/>
    </xf>
    <xf numFmtId="164" fontId="30" fillId="2" borderId="51" xfId="1" applyNumberFormat="1" applyFont="1" applyFill="1" applyBorder="1" applyAlignment="1">
      <alignment horizontal="right" vertical="center"/>
    </xf>
    <xf numFmtId="164" fontId="30" fillId="3" borderId="8" xfId="1" applyNumberFormat="1" applyFont="1" applyFill="1" applyBorder="1" applyAlignment="1">
      <alignment horizontal="right" vertical="center"/>
    </xf>
    <xf numFmtId="3" fontId="30" fillId="3" borderId="60" xfId="2" applyNumberFormat="1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 wrapText="1"/>
    </xf>
    <xf numFmtId="165" fontId="33" fillId="2" borderId="0" xfId="0" applyNumberFormat="1" applyFont="1" applyFill="1"/>
    <xf numFmtId="1" fontId="30" fillId="3" borderId="0" xfId="0" applyNumberFormat="1" applyFont="1" applyFill="1"/>
    <xf numFmtId="0" fontId="30" fillId="2" borderId="30" xfId="2" applyFont="1" applyFill="1" applyBorder="1" applyAlignment="1">
      <alignment wrapText="1"/>
    </xf>
    <xf numFmtId="1" fontId="30" fillId="2" borderId="0" xfId="2" applyNumberFormat="1" applyFont="1" applyFill="1" applyBorder="1" applyAlignment="1">
      <alignment horizontal="right" wrapText="1"/>
    </xf>
    <xf numFmtId="0" fontId="30" fillId="2" borderId="24" xfId="2" applyFont="1" applyFill="1" applyBorder="1" applyAlignment="1">
      <alignment horizontal="right" wrapText="1"/>
    </xf>
    <xf numFmtId="0" fontId="30" fillId="2" borderId="0" xfId="2" applyFont="1" applyFill="1" applyBorder="1" applyAlignment="1">
      <alignment horizontal="right" wrapText="1"/>
    </xf>
    <xf numFmtId="0" fontId="30" fillId="3" borderId="24" xfId="2" applyFont="1" applyFill="1" applyBorder="1" applyAlignment="1">
      <alignment horizontal="right"/>
    </xf>
    <xf numFmtId="3" fontId="30" fillId="3" borderId="0" xfId="0" applyNumberFormat="1" applyFont="1" applyFill="1"/>
    <xf numFmtId="165" fontId="54" fillId="3" borderId="17" xfId="2" applyNumberFormat="1" applyFont="1" applyFill="1" applyBorder="1" applyAlignment="1">
      <alignment horizontal="right" vertical="center"/>
    </xf>
    <xf numFmtId="165" fontId="54" fillId="3" borderId="24" xfId="2" applyNumberFormat="1" applyFont="1" applyFill="1" applyBorder="1" applyAlignment="1">
      <alignment horizontal="right" vertical="center"/>
    </xf>
    <xf numFmtId="165" fontId="54" fillId="3" borderId="5" xfId="2" applyNumberFormat="1" applyFont="1" applyFill="1" applyBorder="1" applyAlignment="1">
      <alignment horizontal="right" vertical="center"/>
    </xf>
    <xf numFmtId="165" fontId="54" fillId="3" borderId="8" xfId="2" applyNumberFormat="1" applyFont="1" applyFill="1" applyBorder="1" applyAlignment="1">
      <alignment horizontal="right" vertical="center"/>
    </xf>
    <xf numFmtId="165" fontId="54" fillId="3" borderId="7" xfId="2" applyNumberFormat="1" applyFont="1" applyFill="1" applyBorder="1" applyAlignment="1">
      <alignment horizontal="right" vertical="center"/>
    </xf>
    <xf numFmtId="165" fontId="54" fillId="3" borderId="14" xfId="2" applyNumberFormat="1" applyFont="1" applyFill="1" applyBorder="1" applyAlignment="1">
      <alignment horizontal="right" vertical="center"/>
    </xf>
    <xf numFmtId="165" fontId="54" fillId="3" borderId="52" xfId="2" applyNumberFormat="1" applyFont="1" applyFill="1" applyBorder="1" applyAlignment="1">
      <alignment horizontal="right" vertical="center"/>
    </xf>
    <xf numFmtId="165" fontId="54" fillId="3" borderId="0" xfId="2" applyNumberFormat="1" applyFont="1" applyFill="1" applyBorder="1" applyAlignment="1">
      <alignment horizontal="right" vertical="center"/>
    </xf>
    <xf numFmtId="165" fontId="54" fillId="3" borderId="9" xfId="2" applyNumberFormat="1" applyFont="1" applyFill="1" applyBorder="1" applyAlignment="1">
      <alignment horizontal="right" vertical="center"/>
    </xf>
    <xf numFmtId="165" fontId="54" fillId="3" borderId="4" xfId="2" applyNumberFormat="1" applyFont="1" applyFill="1" applyBorder="1" applyAlignment="1">
      <alignment horizontal="right" vertical="center"/>
    </xf>
    <xf numFmtId="165" fontId="54" fillId="3" borderId="2" xfId="2" applyNumberFormat="1" applyFont="1" applyFill="1" applyBorder="1" applyAlignment="1">
      <alignment horizontal="right" vertical="center"/>
    </xf>
    <xf numFmtId="165" fontId="54" fillId="3" borderId="23" xfId="2" applyNumberFormat="1" applyFont="1" applyFill="1" applyBorder="1" applyAlignment="1">
      <alignment horizontal="right" vertical="center"/>
    </xf>
    <xf numFmtId="165" fontId="54" fillId="3" borderId="17" xfId="20" applyNumberFormat="1" applyFont="1" applyFill="1" applyBorder="1" applyAlignment="1">
      <alignment horizontal="right" vertical="center"/>
    </xf>
    <xf numFmtId="165" fontId="54" fillId="3" borderId="5" xfId="20" applyNumberFormat="1" applyFont="1" applyFill="1" applyBorder="1" applyAlignment="1">
      <alignment horizontal="right" vertical="center"/>
    </xf>
    <xf numFmtId="164" fontId="54" fillId="3" borderId="2" xfId="1" applyNumberFormat="1" applyFont="1" applyFill="1" applyBorder="1" applyAlignment="1">
      <alignment vertical="center"/>
    </xf>
    <xf numFmtId="165" fontId="54" fillId="3" borderId="4" xfId="20" applyNumberFormat="1" applyFont="1" applyFill="1" applyBorder="1" applyAlignment="1">
      <alignment horizontal="right" vertical="center"/>
    </xf>
    <xf numFmtId="165" fontId="54" fillId="3" borderId="0" xfId="20" applyNumberFormat="1" applyFont="1" applyFill="1" applyBorder="1" applyAlignment="1">
      <alignment horizontal="right" vertical="center"/>
    </xf>
    <xf numFmtId="165" fontId="54" fillId="3" borderId="24" xfId="20" applyNumberFormat="1" applyFont="1" applyFill="1" applyBorder="1" applyAlignment="1">
      <alignment horizontal="right" vertical="center"/>
    </xf>
    <xf numFmtId="165" fontId="54" fillId="3" borderId="8" xfId="20" applyNumberFormat="1" applyFont="1" applyFill="1" applyBorder="1" applyAlignment="1">
      <alignment horizontal="right" vertical="center"/>
    </xf>
    <xf numFmtId="165" fontId="54" fillId="3" borderId="7" xfId="20" applyNumberFormat="1" applyFont="1" applyFill="1" applyBorder="1" applyAlignment="1">
      <alignment horizontal="right" vertical="center"/>
    </xf>
    <xf numFmtId="165" fontId="54" fillId="3" borderId="9" xfId="20" applyNumberFormat="1" applyFont="1" applyFill="1" applyBorder="1" applyAlignment="1">
      <alignment horizontal="right" vertical="center"/>
    </xf>
    <xf numFmtId="165" fontId="54" fillId="3" borderId="30" xfId="20" applyNumberFormat="1" applyFont="1" applyFill="1" applyBorder="1" applyAlignment="1">
      <alignment horizontal="right" vertical="center"/>
    </xf>
    <xf numFmtId="165" fontId="54" fillId="3" borderId="43" xfId="20" applyNumberFormat="1" applyFont="1" applyFill="1" applyBorder="1" applyAlignment="1">
      <alignment horizontal="right" vertical="center"/>
    </xf>
    <xf numFmtId="3" fontId="54" fillId="3" borderId="17" xfId="2" applyNumberFormat="1" applyFont="1" applyFill="1" applyBorder="1" applyAlignment="1">
      <alignment horizontal="right" vertical="center"/>
    </xf>
    <xf numFmtId="3" fontId="54" fillId="3" borderId="5" xfId="2" applyNumberFormat="1" applyFont="1" applyFill="1" applyBorder="1" applyAlignment="1">
      <alignment horizontal="right" vertical="center"/>
    </xf>
    <xf numFmtId="3" fontId="54" fillId="3" borderId="61" xfId="2" applyNumberFormat="1" applyFont="1" applyFill="1" applyBorder="1" applyAlignment="1">
      <alignment horizontal="right" vertical="center"/>
    </xf>
    <xf numFmtId="3" fontId="54" fillId="3" borderId="24" xfId="2" applyNumberFormat="1" applyFont="1" applyFill="1" applyBorder="1" applyAlignment="1">
      <alignment horizontal="right" vertical="center"/>
    </xf>
    <xf numFmtId="3" fontId="54" fillId="3" borderId="0" xfId="2" applyNumberFormat="1" applyFont="1" applyFill="1" applyBorder="1" applyAlignment="1">
      <alignment horizontal="right" vertical="center"/>
    </xf>
    <xf numFmtId="3" fontId="54" fillId="3" borderId="59" xfId="2" applyNumberFormat="1" applyFont="1" applyFill="1" applyBorder="1" applyAlignment="1">
      <alignment horizontal="right" vertical="center"/>
    </xf>
    <xf numFmtId="3" fontId="54" fillId="3" borderId="57" xfId="2" applyNumberFormat="1" applyFont="1" applyFill="1" applyBorder="1" applyAlignment="1">
      <alignment horizontal="right" vertical="center"/>
    </xf>
    <xf numFmtId="3" fontId="54" fillId="3" borderId="9" xfId="2" applyNumberFormat="1" applyFont="1" applyFill="1" applyBorder="1" applyAlignment="1">
      <alignment horizontal="right" vertical="center"/>
    </xf>
    <xf numFmtId="3" fontId="54" fillId="3" borderId="35" xfId="2" applyNumberFormat="1" applyFont="1" applyFill="1" applyBorder="1" applyAlignment="1">
      <alignment horizontal="right" vertical="center"/>
    </xf>
    <xf numFmtId="3" fontId="54" fillId="3" borderId="2" xfId="2" applyNumberFormat="1" applyFont="1" applyFill="1" applyBorder="1" applyAlignment="1">
      <alignment horizontal="right" vertical="center"/>
    </xf>
    <xf numFmtId="3" fontId="64" fillId="9" borderId="0" xfId="2" applyNumberFormat="1" applyFont="1" applyFill="1" applyBorder="1" applyAlignment="1">
      <alignment horizontal="right" vertical="center"/>
    </xf>
    <xf numFmtId="3" fontId="64" fillId="9" borderId="11" xfId="2" applyNumberFormat="1" applyFont="1" applyFill="1" applyBorder="1" applyAlignment="1">
      <alignment horizontal="right" vertical="center"/>
    </xf>
    <xf numFmtId="3" fontId="64" fillId="9" borderId="6" xfId="2" applyNumberFormat="1" applyFont="1" applyFill="1" applyBorder="1" applyAlignment="1">
      <alignment horizontal="right" vertical="center"/>
    </xf>
    <xf numFmtId="0" fontId="30" fillId="2" borderId="0" xfId="2" applyFont="1" applyFill="1" applyAlignment="1">
      <alignment horizontal="right"/>
    </xf>
    <xf numFmtId="0" fontId="30" fillId="3" borderId="0" xfId="2" applyFont="1" applyFill="1" applyBorder="1" applyAlignment="1">
      <alignment horizontal="left"/>
    </xf>
    <xf numFmtId="165" fontId="30" fillId="3" borderId="0" xfId="2" applyNumberFormat="1" applyFont="1" applyFill="1" applyBorder="1" applyAlignment="1">
      <alignment horizontal="center" wrapText="1"/>
    </xf>
    <xf numFmtId="0" fontId="30" fillId="2" borderId="0" xfId="2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wrapText="1"/>
    </xf>
    <xf numFmtId="0" fontId="54" fillId="3" borderId="0" xfId="2" applyFont="1" applyFill="1" applyBorder="1" applyAlignment="1">
      <alignment horizontal="right"/>
    </xf>
    <xf numFmtId="167" fontId="54" fillId="3" borderId="0" xfId="2" applyNumberFormat="1" applyFont="1" applyFill="1" applyBorder="1" applyAlignment="1">
      <alignment horizontal="right"/>
    </xf>
    <xf numFmtId="167" fontId="54" fillId="2" borderId="0" xfId="2" applyNumberFormat="1" applyFont="1" applyFill="1" applyBorder="1" applyAlignment="1">
      <alignment horizontal="right"/>
    </xf>
    <xf numFmtId="0" fontId="54" fillId="2" borderId="0" xfId="2" applyFont="1" applyFill="1" applyBorder="1"/>
    <xf numFmtId="167" fontId="30" fillId="2" borderId="0" xfId="2" applyNumberFormat="1" applyFont="1" applyFill="1" applyBorder="1" applyAlignment="1">
      <alignment horizontal="right"/>
    </xf>
    <xf numFmtId="3" fontId="22" fillId="2" borderId="0" xfId="2" applyNumberFormat="1" applyFont="1" applyFill="1" applyBorder="1"/>
    <xf numFmtId="3" fontId="5" fillId="2" borderId="0" xfId="2" applyNumberFormat="1" applyFill="1" applyBorder="1"/>
    <xf numFmtId="0" fontId="30" fillId="2" borderId="0" xfId="2" applyFont="1" applyFill="1" applyBorder="1" applyAlignment="1"/>
    <xf numFmtId="0" fontId="52" fillId="2" borderId="0" xfId="2" applyFont="1" applyFill="1" applyAlignment="1">
      <alignment wrapText="1"/>
    </xf>
    <xf numFmtId="0" fontId="66" fillId="2" borderId="0" xfId="2" applyFont="1" applyFill="1" applyBorder="1" applyAlignment="1">
      <alignment horizontal="center" wrapText="1"/>
    </xf>
    <xf numFmtId="0" fontId="67" fillId="3" borderId="0" xfId="2" applyFont="1" applyFill="1" applyAlignment="1">
      <alignment vertical="center" wrapText="1"/>
    </xf>
    <xf numFmtId="0" fontId="68" fillId="3" borderId="0" xfId="2" applyFont="1" applyFill="1" applyAlignment="1">
      <alignment vertical="center" wrapText="1"/>
    </xf>
    <xf numFmtId="3" fontId="66" fillId="3" borderId="0" xfId="2" applyNumberFormat="1" applyFont="1" applyFill="1" applyBorder="1" applyAlignment="1">
      <alignment vertical="center" wrapText="1"/>
    </xf>
    <xf numFmtId="165" fontId="66" fillId="3" borderId="0" xfId="2" applyNumberFormat="1" applyFont="1" applyFill="1" applyBorder="1" applyAlignment="1">
      <alignment horizontal="left" wrapText="1"/>
    </xf>
    <xf numFmtId="0" fontId="66" fillId="2" borderId="0" xfId="2" applyFont="1" applyFill="1"/>
    <xf numFmtId="3" fontId="30" fillId="3" borderId="0" xfId="2" applyNumberFormat="1" applyFont="1" applyFill="1" applyBorder="1" applyAlignment="1">
      <alignment horizontal="center" vertical="center" wrapText="1"/>
    </xf>
    <xf numFmtId="0" fontId="30" fillId="2" borderId="0" xfId="2" applyFont="1" applyFill="1" applyAlignment="1">
      <alignment wrapText="1"/>
    </xf>
    <xf numFmtId="0" fontId="30" fillId="2" borderId="0" xfId="2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5" fillId="3" borderId="0" xfId="2" applyFill="1" applyBorder="1"/>
    <xf numFmtId="1" fontId="22" fillId="3" borderId="0" xfId="2" applyNumberFormat="1" applyFont="1" applyFill="1" applyBorder="1" applyAlignment="1">
      <alignment vertical="center" wrapText="1"/>
    </xf>
    <xf numFmtId="1" fontId="26" fillId="3" borderId="0" xfId="2" applyNumberFormat="1" applyFont="1" applyFill="1" applyBorder="1" applyAlignment="1">
      <alignment vertical="center" wrapText="1"/>
    </xf>
    <xf numFmtId="1" fontId="21" fillId="3" borderId="0" xfId="2" applyNumberFormat="1" applyFont="1" applyFill="1" applyBorder="1" applyAlignment="1">
      <alignment vertical="center" wrapText="1"/>
    </xf>
    <xf numFmtId="0" fontId="5" fillId="3" borderId="0" xfId="2" applyFill="1"/>
    <xf numFmtId="1" fontId="74" fillId="3" borderId="0" xfId="2" applyNumberFormat="1" applyFont="1" applyFill="1" applyBorder="1" applyAlignment="1">
      <alignment horizontal="center" vertical="center" wrapText="1"/>
    </xf>
    <xf numFmtId="0" fontId="5" fillId="3" borderId="0" xfId="2" applyFill="1" applyBorder="1" applyAlignment="1">
      <alignment horizontal="center"/>
    </xf>
    <xf numFmtId="0" fontId="30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80" fillId="2" borderId="0" xfId="0" applyFont="1" applyFill="1" applyBorder="1"/>
    <xf numFmtId="0" fontId="81" fillId="2" borderId="0" xfId="0" applyFont="1" applyFill="1" applyBorder="1" applyAlignment="1">
      <alignment horizontal="left"/>
    </xf>
    <xf numFmtId="0" fontId="8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/>
    </xf>
    <xf numFmtId="165" fontId="80" fillId="28" borderId="24" xfId="2" applyNumberFormat="1" applyFont="1" applyFill="1" applyBorder="1" applyAlignment="1">
      <alignment horizontal="right" vertical="center"/>
    </xf>
    <xf numFmtId="165" fontId="80" fillId="28" borderId="0" xfId="2" applyNumberFormat="1" applyFont="1" applyFill="1" applyBorder="1" applyAlignment="1">
      <alignment horizontal="right" vertical="center"/>
    </xf>
    <xf numFmtId="165" fontId="80" fillId="28" borderId="9" xfId="2" applyNumberFormat="1" applyFont="1" applyFill="1" applyBorder="1" applyAlignment="1">
      <alignment horizontal="right" vertical="center"/>
    </xf>
    <xf numFmtId="165" fontId="80" fillId="28" borderId="4" xfId="2" applyNumberFormat="1" applyFont="1" applyFill="1" applyBorder="1" applyAlignment="1">
      <alignment horizontal="right" vertical="center"/>
    </xf>
    <xf numFmtId="165" fontId="80" fillId="28" borderId="2" xfId="2" applyNumberFormat="1" applyFont="1" applyFill="1" applyBorder="1" applyAlignment="1">
      <alignment horizontal="right" vertical="center"/>
    </xf>
    <xf numFmtId="165" fontId="80" fillId="28" borderId="23" xfId="2" applyNumberFormat="1" applyFont="1" applyFill="1" applyBorder="1" applyAlignment="1">
      <alignment horizontal="right" vertical="center"/>
    </xf>
    <xf numFmtId="165" fontId="80" fillId="28" borderId="16" xfId="2" applyNumberFormat="1" applyFont="1" applyFill="1" applyBorder="1" applyAlignment="1">
      <alignment horizontal="right" vertical="center"/>
    </xf>
    <xf numFmtId="165" fontId="80" fillId="28" borderId="11" xfId="2" applyNumberFormat="1" applyFont="1" applyFill="1" applyBorder="1" applyAlignment="1">
      <alignment horizontal="right" vertical="center"/>
    </xf>
    <xf numFmtId="165" fontId="80" fillId="28" borderId="12" xfId="2" applyNumberFormat="1" applyFont="1" applyFill="1" applyBorder="1" applyAlignment="1">
      <alignment horizontal="right" vertical="center"/>
    </xf>
    <xf numFmtId="165" fontId="80" fillId="28" borderId="10" xfId="2" applyNumberFormat="1" applyFont="1" applyFill="1" applyBorder="1" applyAlignment="1">
      <alignment horizontal="right" vertical="center"/>
    </xf>
    <xf numFmtId="165" fontId="80" fillId="28" borderId="13" xfId="2" applyNumberFormat="1" applyFont="1" applyFill="1" applyBorder="1" applyAlignment="1">
      <alignment horizontal="right" vertical="center"/>
    </xf>
    <xf numFmtId="165" fontId="80" fillId="28" borderId="31" xfId="2" applyNumberFormat="1" applyFont="1" applyFill="1" applyBorder="1" applyAlignment="1">
      <alignment horizontal="right" vertical="center"/>
    </xf>
    <xf numFmtId="165" fontId="80" fillId="28" borderId="39" xfId="2" applyNumberFormat="1" applyFont="1" applyFill="1" applyBorder="1" applyAlignment="1">
      <alignment horizontal="right" vertical="center"/>
    </xf>
    <xf numFmtId="165" fontId="80" fillId="28" borderId="6" xfId="2" applyNumberFormat="1" applyFont="1" applyFill="1" applyBorder="1" applyAlignment="1">
      <alignment horizontal="right" vertical="center"/>
    </xf>
    <xf numFmtId="165" fontId="80" fillId="28" borderId="15" xfId="2" applyNumberFormat="1" applyFont="1" applyFill="1" applyBorder="1" applyAlignment="1">
      <alignment horizontal="right" vertical="center"/>
    </xf>
    <xf numFmtId="165" fontId="80" fillId="28" borderId="3" xfId="2" applyNumberFormat="1" applyFont="1" applyFill="1" applyBorder="1" applyAlignment="1">
      <alignment horizontal="right" vertical="center"/>
    </xf>
    <xf numFmtId="165" fontId="80" fillId="28" borderId="1" xfId="2" applyNumberFormat="1" applyFont="1" applyFill="1" applyBorder="1" applyAlignment="1">
      <alignment horizontal="right" vertical="center"/>
    </xf>
    <xf numFmtId="165" fontId="80" fillId="28" borderId="44" xfId="2" applyNumberFormat="1" applyFont="1" applyFill="1" applyBorder="1" applyAlignment="1">
      <alignment horizontal="right" vertical="center"/>
    </xf>
    <xf numFmtId="165" fontId="80" fillId="28" borderId="24" xfId="20" applyNumberFormat="1" applyFont="1" applyFill="1" applyBorder="1" applyAlignment="1">
      <alignment horizontal="right" vertical="center"/>
    </xf>
    <xf numFmtId="165" fontId="80" fillId="28" borderId="0" xfId="20" applyNumberFormat="1" applyFont="1" applyFill="1" applyBorder="1" applyAlignment="1">
      <alignment horizontal="right" vertical="center"/>
    </xf>
    <xf numFmtId="164" fontId="80" fillId="28" borderId="2" xfId="1" applyNumberFormat="1" applyFont="1" applyFill="1" applyBorder="1" applyAlignment="1">
      <alignment vertical="center"/>
    </xf>
    <xf numFmtId="165" fontId="80" fillId="28" borderId="4" xfId="20" applyNumberFormat="1" applyFont="1" applyFill="1" applyBorder="1" applyAlignment="1">
      <alignment horizontal="right" vertical="center"/>
    </xf>
    <xf numFmtId="165" fontId="80" fillId="28" borderId="16" xfId="20" applyNumberFormat="1" applyFont="1" applyFill="1" applyBorder="1" applyAlignment="1">
      <alignment horizontal="right" vertical="center"/>
    </xf>
    <xf numFmtId="165" fontId="80" fillId="28" borderId="11" xfId="20" applyNumberFormat="1" applyFont="1" applyFill="1" applyBorder="1" applyAlignment="1">
      <alignment horizontal="right" vertical="center"/>
    </xf>
    <xf numFmtId="164" fontId="80" fillId="28" borderId="13" xfId="1" applyNumberFormat="1" applyFont="1" applyFill="1" applyBorder="1" applyAlignment="1">
      <alignment vertical="center"/>
    </xf>
    <xf numFmtId="165" fontId="80" fillId="28" borderId="10" xfId="20" applyNumberFormat="1" applyFont="1" applyFill="1" applyBorder="1" applyAlignment="1">
      <alignment horizontal="right" vertical="center"/>
    </xf>
    <xf numFmtId="165" fontId="80" fillId="28" borderId="39" xfId="20" applyNumberFormat="1" applyFont="1" applyFill="1" applyBorder="1" applyAlignment="1">
      <alignment horizontal="right" vertical="center"/>
    </xf>
    <xf numFmtId="165" fontId="80" fillId="28" borderId="6" xfId="20" applyNumberFormat="1" applyFont="1" applyFill="1" applyBorder="1" applyAlignment="1">
      <alignment horizontal="right" vertical="center"/>
    </xf>
    <xf numFmtId="164" fontId="80" fillId="28" borderId="1" xfId="1" applyNumberFormat="1" applyFont="1" applyFill="1" applyBorder="1" applyAlignment="1">
      <alignment vertical="center"/>
    </xf>
    <xf numFmtId="165" fontId="80" fillId="28" borderId="3" xfId="20" applyNumberFormat="1" applyFont="1" applyFill="1" applyBorder="1" applyAlignment="1">
      <alignment horizontal="right" vertical="center"/>
    </xf>
    <xf numFmtId="165" fontId="30" fillId="3" borderId="8" xfId="20" applyNumberFormat="1" applyFont="1" applyFill="1" applyBorder="1" applyAlignment="1">
      <alignment horizontal="right" vertical="center"/>
    </xf>
    <xf numFmtId="165" fontId="30" fillId="3" borderId="9" xfId="20" applyNumberFormat="1" applyFont="1" applyFill="1" applyBorder="1" applyAlignment="1">
      <alignment horizontal="right" vertical="center"/>
    </xf>
    <xf numFmtId="1" fontId="30" fillId="3" borderId="0" xfId="2" applyNumberFormat="1" applyFont="1" applyFill="1" applyBorder="1" applyAlignment="1">
      <alignment horizontal="center" wrapText="1"/>
    </xf>
    <xf numFmtId="165" fontId="30" fillId="3" borderId="0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horizontal="right" vertical="center"/>
    </xf>
    <xf numFmtId="165" fontId="82" fillId="27" borderId="24" xfId="20" applyNumberFormat="1" applyFont="1" applyFill="1" applyBorder="1" applyAlignment="1">
      <alignment horizontal="right" vertical="center"/>
    </xf>
    <xf numFmtId="165" fontId="82" fillId="27" borderId="30" xfId="20" applyNumberFormat="1" applyFont="1" applyFill="1" applyBorder="1" applyAlignment="1">
      <alignment horizontal="right" vertical="center"/>
    </xf>
    <xf numFmtId="165" fontId="82" fillId="27" borderId="16" xfId="20" applyNumberFormat="1" applyFont="1" applyFill="1" applyBorder="1" applyAlignment="1">
      <alignment horizontal="right" vertical="center"/>
    </xf>
    <xf numFmtId="165" fontId="82" fillId="27" borderId="42" xfId="20" applyNumberFormat="1" applyFont="1" applyFill="1" applyBorder="1" applyAlignment="1">
      <alignment horizontal="right" vertical="center"/>
    </xf>
    <xf numFmtId="165" fontId="82" fillId="27" borderId="39" xfId="20" applyNumberFormat="1" applyFont="1" applyFill="1" applyBorder="1" applyAlignment="1">
      <alignment horizontal="right" vertical="center"/>
    </xf>
    <xf numFmtId="165" fontId="82" fillId="27" borderId="41" xfId="20" applyNumberFormat="1" applyFont="1" applyFill="1" applyBorder="1" applyAlignment="1">
      <alignment horizontal="right" vertical="center"/>
    </xf>
    <xf numFmtId="165" fontId="63" fillId="24" borderId="24" xfId="20" applyNumberFormat="1" applyFont="1" applyFill="1" applyBorder="1" applyAlignment="1">
      <alignment horizontal="right" vertical="center"/>
    </xf>
    <xf numFmtId="165" fontId="63" fillId="24" borderId="0" xfId="20" applyNumberFormat="1" applyFont="1" applyFill="1" applyBorder="1" applyAlignment="1">
      <alignment horizontal="right" vertical="center"/>
    </xf>
    <xf numFmtId="165" fontId="63" fillId="24" borderId="30" xfId="20" applyNumberFormat="1" applyFont="1" applyFill="1" applyBorder="1" applyAlignment="1">
      <alignment horizontal="right" vertical="center"/>
    </xf>
    <xf numFmtId="165" fontId="63" fillId="24" borderId="16" xfId="20" applyNumberFormat="1" applyFont="1" applyFill="1" applyBorder="1" applyAlignment="1">
      <alignment horizontal="right" vertical="center"/>
    </xf>
    <xf numFmtId="165" fontId="63" fillId="24" borderId="11" xfId="20" applyNumberFormat="1" applyFont="1" applyFill="1" applyBorder="1" applyAlignment="1">
      <alignment horizontal="right" vertical="center"/>
    </xf>
    <xf numFmtId="165" fontId="63" fillId="24" borderId="39" xfId="20" applyNumberFormat="1" applyFont="1" applyFill="1" applyBorder="1" applyAlignment="1">
      <alignment horizontal="right" vertical="center"/>
    </xf>
    <xf numFmtId="165" fontId="63" fillId="24" borderId="6" xfId="20" applyNumberFormat="1" applyFont="1" applyFill="1" applyBorder="1" applyAlignment="1">
      <alignment horizontal="right" vertical="center"/>
    </xf>
    <xf numFmtId="165" fontId="63" fillId="24" borderId="41" xfId="20" applyNumberFormat="1" applyFont="1" applyFill="1" applyBorder="1" applyAlignment="1">
      <alignment horizontal="right" vertical="center"/>
    </xf>
    <xf numFmtId="3" fontId="80" fillId="28" borderId="24" xfId="2" applyNumberFormat="1" applyFont="1" applyFill="1" applyBorder="1" applyAlignment="1">
      <alignment horizontal="right" vertical="center"/>
    </xf>
    <xf numFmtId="3" fontId="80" fillId="28" borderId="0" xfId="2" applyNumberFormat="1" applyFont="1" applyFill="1" applyBorder="1" applyAlignment="1">
      <alignment horizontal="right" vertical="center"/>
    </xf>
    <xf numFmtId="3" fontId="80" fillId="28" borderId="59" xfId="2" applyNumberFormat="1" applyFont="1" applyFill="1" applyBorder="1" applyAlignment="1">
      <alignment horizontal="right" vertical="center"/>
    </xf>
    <xf numFmtId="3" fontId="80" fillId="28" borderId="16" xfId="2" applyNumberFormat="1" applyFont="1" applyFill="1" applyBorder="1" applyAlignment="1">
      <alignment horizontal="right" vertical="center"/>
    </xf>
    <xf numFmtId="3" fontId="80" fillId="28" borderId="11" xfId="2" applyNumberFormat="1" applyFont="1" applyFill="1" applyBorder="1" applyAlignment="1">
      <alignment horizontal="right" vertical="center"/>
    </xf>
    <xf numFmtId="3" fontId="80" fillId="28" borderId="60" xfId="2" applyNumberFormat="1" applyFont="1" applyFill="1" applyBorder="1" applyAlignment="1">
      <alignment horizontal="right" vertical="center"/>
    </xf>
    <xf numFmtId="3" fontId="80" fillId="28" borderId="39" xfId="2" applyNumberFormat="1" applyFont="1" applyFill="1" applyBorder="1" applyAlignment="1">
      <alignment horizontal="right" vertical="center"/>
    </xf>
    <xf numFmtId="3" fontId="80" fillId="28" borderId="6" xfId="2" applyNumberFormat="1" applyFont="1" applyFill="1" applyBorder="1" applyAlignment="1">
      <alignment horizontal="right" vertical="center"/>
    </xf>
    <xf numFmtId="3" fontId="80" fillId="28" borderId="55" xfId="2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top" wrapText="1"/>
    </xf>
    <xf numFmtId="3" fontId="54" fillId="28" borderId="10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top" wrapText="1"/>
    </xf>
    <xf numFmtId="0" fontId="77" fillId="2" borderId="0" xfId="0" applyFont="1" applyFill="1"/>
    <xf numFmtId="165" fontId="30" fillId="28" borderId="24" xfId="20" applyNumberFormat="1" applyFont="1" applyFill="1" applyBorder="1" applyAlignment="1">
      <alignment horizontal="right" vertical="center"/>
    </xf>
    <xf numFmtId="164" fontId="30" fillId="28" borderId="2" xfId="1" applyNumberFormat="1" applyFont="1" applyFill="1" applyBorder="1" applyAlignment="1">
      <alignment vertical="center"/>
    </xf>
    <xf numFmtId="165" fontId="30" fillId="28" borderId="4" xfId="20" applyNumberFormat="1" applyFont="1" applyFill="1" applyBorder="1" applyAlignment="1">
      <alignment horizontal="right" vertical="center"/>
    </xf>
    <xf numFmtId="165" fontId="30" fillId="28" borderId="9" xfId="20" applyNumberFormat="1" applyFont="1" applyFill="1" applyBorder="1" applyAlignment="1">
      <alignment horizontal="right" vertical="center"/>
    </xf>
    <xf numFmtId="165" fontId="30" fillId="28" borderId="12" xfId="20" applyNumberFormat="1" applyFont="1" applyFill="1" applyBorder="1" applyAlignment="1">
      <alignment horizontal="right" vertical="center"/>
    </xf>
    <xf numFmtId="165" fontId="30" fillId="24" borderId="24" xfId="20" applyNumberFormat="1" applyFont="1" applyFill="1" applyBorder="1" applyAlignment="1">
      <alignment horizontal="right" vertical="center"/>
    </xf>
    <xf numFmtId="165" fontId="30" fillId="24" borderId="0" xfId="20" applyNumberFormat="1" applyFont="1" applyFill="1" applyBorder="1" applyAlignment="1">
      <alignment horizontal="right" vertical="center"/>
    </xf>
    <xf numFmtId="165" fontId="30" fillId="24" borderId="43" xfId="20" applyNumberFormat="1" applyFont="1" applyFill="1" applyBorder="1" applyAlignment="1">
      <alignment horizontal="right" vertical="center"/>
    </xf>
    <xf numFmtId="165" fontId="30" fillId="27" borderId="5" xfId="20" applyNumberFormat="1" applyFont="1" applyFill="1" applyBorder="1" applyAlignment="1">
      <alignment horizontal="right" vertical="center"/>
    </xf>
    <xf numFmtId="165" fontId="30" fillId="27" borderId="43" xfId="20" applyNumberFormat="1" applyFont="1" applyFill="1" applyBorder="1" applyAlignment="1">
      <alignment horizontal="right" vertical="center"/>
    </xf>
    <xf numFmtId="165" fontId="30" fillId="28" borderId="15" xfId="20" applyNumberFormat="1" applyFont="1" applyFill="1" applyBorder="1" applyAlignment="1">
      <alignment horizontal="right" vertical="center"/>
    </xf>
    <xf numFmtId="165" fontId="30" fillId="28" borderId="24" xfId="2" applyNumberFormat="1" applyFont="1" applyFill="1" applyBorder="1" applyAlignment="1">
      <alignment horizontal="right" vertical="center"/>
    </xf>
    <xf numFmtId="165" fontId="30" fillId="28" borderId="0" xfId="2" applyNumberFormat="1" applyFont="1" applyFill="1" applyBorder="1" applyAlignment="1">
      <alignment horizontal="right" vertical="center"/>
    </xf>
    <xf numFmtId="165" fontId="30" fillId="28" borderId="9" xfId="2" applyNumberFormat="1" applyFont="1" applyFill="1" applyBorder="1" applyAlignment="1">
      <alignment horizontal="right" vertical="center"/>
    </xf>
    <xf numFmtId="165" fontId="30" fillId="28" borderId="4" xfId="2" applyNumberFormat="1" applyFont="1" applyFill="1" applyBorder="1" applyAlignment="1">
      <alignment horizontal="right" vertical="center"/>
    </xf>
    <xf numFmtId="165" fontId="30" fillId="28" borderId="2" xfId="2" applyNumberFormat="1" applyFont="1" applyFill="1" applyBorder="1" applyAlignment="1">
      <alignment horizontal="right" vertical="center"/>
    </xf>
    <xf numFmtId="165" fontId="30" fillId="28" borderId="23" xfId="2" applyNumberFormat="1" applyFont="1" applyFill="1" applyBorder="1" applyAlignment="1">
      <alignment horizontal="right" vertical="center"/>
    </xf>
    <xf numFmtId="1" fontId="30" fillId="28" borderId="8" xfId="0" applyNumberFormat="1" applyFont="1" applyFill="1" applyBorder="1" applyAlignment="1">
      <alignment horizontal="center"/>
    </xf>
    <xf numFmtId="3" fontId="30" fillId="28" borderId="36" xfId="0" applyNumberFormat="1" applyFont="1" applyFill="1" applyBorder="1"/>
    <xf numFmtId="3" fontId="30" fillId="28" borderId="9" xfId="0" applyNumberFormat="1" applyFont="1" applyFill="1" applyBorder="1"/>
    <xf numFmtId="3" fontId="30" fillId="28" borderId="12" xfId="0" applyNumberFormat="1" applyFont="1" applyFill="1" applyBorder="1"/>
    <xf numFmtId="3" fontId="30" fillId="28" borderId="21" xfId="0" applyNumberFormat="1" applyFont="1" applyFill="1" applyBorder="1"/>
    <xf numFmtId="3" fontId="30" fillId="28" borderId="8" xfId="0" applyNumberFormat="1" applyFont="1" applyFill="1" applyBorder="1"/>
    <xf numFmtId="3" fontId="30" fillId="28" borderId="15" xfId="0" applyNumberFormat="1" applyFont="1" applyFill="1" applyBorder="1"/>
    <xf numFmtId="3" fontId="30" fillId="28" borderId="24" xfId="2" applyNumberFormat="1" applyFont="1" applyFill="1" applyBorder="1" applyAlignment="1">
      <alignment horizontal="right" vertical="center"/>
    </xf>
    <xf numFmtId="3" fontId="30" fillId="28" borderId="0" xfId="2" applyNumberFormat="1" applyFont="1" applyFill="1" applyBorder="1" applyAlignment="1">
      <alignment horizontal="right" vertical="center"/>
    </xf>
    <xf numFmtId="3" fontId="30" fillId="28" borderId="59" xfId="2" applyNumberFormat="1" applyFont="1" applyFill="1" applyBorder="1" applyAlignment="1">
      <alignment horizontal="right" vertical="center"/>
    </xf>
    <xf numFmtId="0" fontId="30" fillId="29" borderId="10" xfId="0" applyFont="1" applyFill="1" applyBorder="1" applyAlignment="1">
      <alignment horizontal="right" vertical="center"/>
    </xf>
    <xf numFmtId="3" fontId="30" fillId="29" borderId="12" xfId="0" applyNumberFormat="1" applyFont="1" applyFill="1" applyBorder="1" applyAlignment="1">
      <alignment horizontal="right" vertical="center"/>
    </xf>
    <xf numFmtId="3" fontId="30" fillId="29" borderId="10" xfId="0" applyNumberFormat="1" applyFont="1" applyFill="1" applyBorder="1" applyAlignment="1">
      <alignment horizontal="right" vertical="center"/>
    </xf>
    <xf numFmtId="3" fontId="30" fillId="29" borderId="11" xfId="0" applyNumberFormat="1" applyFont="1" applyFill="1" applyBorder="1" applyAlignment="1">
      <alignment horizontal="right" vertical="center"/>
    </xf>
    <xf numFmtId="164" fontId="30" fillId="29" borderId="12" xfId="1" applyNumberFormat="1" applyFont="1" applyFill="1" applyBorder="1" applyAlignment="1">
      <alignment horizontal="right" vertical="center"/>
    </xf>
    <xf numFmtId="164" fontId="30" fillId="29" borderId="11" xfId="1" applyNumberFormat="1" applyFont="1" applyFill="1" applyBorder="1" applyAlignment="1">
      <alignment horizontal="right" vertical="center"/>
    </xf>
    <xf numFmtId="3" fontId="35" fillId="29" borderId="10" xfId="0" applyNumberFormat="1" applyFont="1" applyFill="1" applyBorder="1" applyAlignment="1">
      <alignment horizontal="right" vertical="center"/>
    </xf>
    <xf numFmtId="3" fontId="35" fillId="29" borderId="11" xfId="0" applyNumberFormat="1" applyFont="1" applyFill="1" applyBorder="1" applyAlignment="1">
      <alignment horizontal="right" vertical="center"/>
    </xf>
    <xf numFmtId="0" fontId="30" fillId="29" borderId="4" xfId="0" applyFont="1" applyFill="1" applyBorder="1" applyAlignment="1">
      <alignment horizontal="right" vertical="center"/>
    </xf>
    <xf numFmtId="3" fontId="30" fillId="29" borderId="9" xfId="0" applyNumberFormat="1" applyFont="1" applyFill="1" applyBorder="1" applyAlignment="1">
      <alignment horizontal="right" vertical="center"/>
    </xf>
    <xf numFmtId="3" fontId="30" fillId="29" borderId="4" xfId="0" applyNumberFormat="1" applyFont="1" applyFill="1" applyBorder="1" applyAlignment="1">
      <alignment horizontal="right" vertical="center"/>
    </xf>
    <xf numFmtId="3" fontId="30" fillId="29" borderId="0" xfId="0" applyNumberFormat="1" applyFont="1" applyFill="1" applyBorder="1" applyAlignment="1">
      <alignment horizontal="right" vertical="center"/>
    </xf>
    <xf numFmtId="164" fontId="30" fillId="29" borderId="0" xfId="1" applyNumberFormat="1" applyFont="1" applyFill="1" applyBorder="1" applyAlignment="1">
      <alignment horizontal="right" vertical="center"/>
    </xf>
    <xf numFmtId="3" fontId="35" fillId="29" borderId="4" xfId="0" applyNumberFormat="1" applyFont="1" applyFill="1" applyBorder="1" applyAlignment="1">
      <alignment horizontal="right" vertical="center"/>
    </xf>
    <xf numFmtId="3" fontId="35" fillId="29" borderId="0" xfId="0" applyNumberFormat="1" applyFont="1" applyFill="1" applyBorder="1" applyAlignment="1">
      <alignment horizontal="right" vertical="center"/>
    </xf>
    <xf numFmtId="164" fontId="35" fillId="29" borderId="12" xfId="1" applyNumberFormat="1" applyFont="1" applyFill="1" applyBorder="1" applyAlignment="1">
      <alignment horizontal="right" vertical="center"/>
    </xf>
    <xf numFmtId="164" fontId="35" fillId="2" borderId="51" xfId="1" applyNumberFormat="1" applyFont="1" applyFill="1" applyBorder="1" applyAlignment="1">
      <alignment horizontal="right" vertical="center"/>
    </xf>
    <xf numFmtId="164" fontId="54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33" fillId="2" borderId="0" xfId="0" applyFont="1" applyFill="1" applyBorder="1" applyAlignment="1"/>
    <xf numFmtId="0" fontId="32" fillId="2" borderId="0" xfId="0" applyFont="1" applyFill="1" applyBorder="1" applyAlignment="1">
      <alignment horizontal="right" vertical="center"/>
    </xf>
    <xf numFmtId="1" fontId="32" fillId="2" borderId="0" xfId="0" applyNumberFormat="1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center"/>
    </xf>
    <xf numFmtId="0" fontId="33" fillId="2" borderId="4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3" fillId="2" borderId="9" xfId="0" applyFont="1" applyFill="1" applyBorder="1" applyAlignment="1">
      <alignment vertical="center" wrapText="1"/>
    </xf>
    <xf numFmtId="0" fontId="30" fillId="28" borderId="11" xfId="0" applyFont="1" applyFill="1" applyBorder="1" applyAlignment="1">
      <alignment horizontal="right" vertical="center"/>
    </xf>
    <xf numFmtId="3" fontId="30" fillId="28" borderId="9" xfId="0" applyNumberFormat="1" applyFont="1" applyFill="1" applyBorder="1" applyAlignment="1">
      <alignment horizontal="right" vertical="center"/>
    </xf>
    <xf numFmtId="3" fontId="30" fillId="28" borderId="0" xfId="0" applyNumberFormat="1" applyFont="1" applyFill="1" applyBorder="1" applyAlignment="1">
      <alignment horizontal="right" vertical="center"/>
    </xf>
    <xf numFmtId="3" fontId="30" fillId="28" borderId="12" xfId="0" applyNumberFormat="1" applyFont="1" applyFill="1" applyBorder="1" applyAlignment="1">
      <alignment horizontal="right" vertical="center"/>
    </xf>
    <xf numFmtId="164" fontId="30" fillId="28" borderId="0" xfId="1" applyNumberFormat="1" applyFont="1" applyFill="1" applyBorder="1" applyAlignment="1">
      <alignment horizontal="right" vertical="center"/>
    </xf>
    <xf numFmtId="165" fontId="39" fillId="28" borderId="4" xfId="1" applyNumberFormat="1" applyFont="1" applyFill="1" applyBorder="1" applyAlignment="1">
      <alignment horizontal="right" vertical="center"/>
    </xf>
    <xf numFmtId="165" fontId="39" fillId="28" borderId="0" xfId="0" applyNumberFormat="1" applyFont="1" applyFill="1" applyBorder="1" applyAlignment="1">
      <alignment horizontal="right" vertical="center"/>
    </xf>
    <xf numFmtId="165" fontId="39" fillId="28" borderId="9" xfId="1" applyNumberFormat="1" applyFont="1" applyFill="1" applyBorder="1" applyAlignment="1">
      <alignment horizontal="right" vertical="center"/>
    </xf>
    <xf numFmtId="0" fontId="30" fillId="28" borderId="10" xfId="0" applyFont="1" applyFill="1" applyBorder="1" applyAlignment="1">
      <alignment horizontal="right" vertical="center"/>
    </xf>
    <xf numFmtId="3" fontId="30" fillId="28" borderId="10" xfId="0" applyNumberFormat="1" applyFont="1" applyFill="1" applyBorder="1" applyAlignment="1">
      <alignment horizontal="right" vertical="center"/>
    </xf>
    <xf numFmtId="3" fontId="30" fillId="28" borderId="11" xfId="0" applyNumberFormat="1" applyFont="1" applyFill="1" applyBorder="1" applyAlignment="1">
      <alignment horizontal="right" vertical="center"/>
    </xf>
    <xf numFmtId="164" fontId="30" fillId="28" borderId="12" xfId="1" applyNumberFormat="1" applyFont="1" applyFill="1" applyBorder="1" applyAlignment="1">
      <alignment horizontal="right" vertical="center"/>
    </xf>
    <xf numFmtId="164" fontId="30" fillId="28" borderId="11" xfId="1" applyNumberFormat="1" applyFont="1" applyFill="1" applyBorder="1" applyAlignment="1">
      <alignment horizontal="right" vertical="center"/>
    </xf>
    <xf numFmtId="3" fontId="54" fillId="28" borderId="11" xfId="0" applyNumberFormat="1" applyFont="1" applyFill="1" applyBorder="1" applyAlignment="1">
      <alignment vertical="center"/>
    </xf>
    <xf numFmtId="165" fontId="54" fillId="28" borderId="12" xfId="0" applyNumberFormat="1" applyFont="1" applyFill="1" applyBorder="1" applyAlignment="1">
      <alignment horizontal="center" vertical="center"/>
    </xf>
    <xf numFmtId="1" fontId="32" fillId="2" borderId="0" xfId="0" applyNumberFormat="1" applyFont="1" applyFill="1" applyBorder="1" applyAlignment="1">
      <alignment horizontal="left"/>
    </xf>
    <xf numFmtId="165" fontId="39" fillId="28" borderId="7" xfId="1" applyNumberFormat="1" applyFont="1" applyFill="1" applyBorder="1" applyAlignment="1">
      <alignment horizontal="right" vertical="center"/>
    </xf>
    <xf numFmtId="165" fontId="39" fillId="28" borderId="5" xfId="1" applyNumberFormat="1" applyFont="1" applyFill="1" applyBorder="1" applyAlignment="1">
      <alignment horizontal="right" vertical="center"/>
    </xf>
    <xf numFmtId="165" fontId="39" fillId="28" borderId="8" xfId="1" applyNumberFormat="1" applyFont="1" applyFill="1" applyBorder="1" applyAlignment="1">
      <alignment horizontal="right" vertical="center"/>
    </xf>
    <xf numFmtId="165" fontId="39" fillId="28" borderId="10" xfId="1" applyNumberFormat="1" applyFont="1" applyFill="1" applyBorder="1" applyAlignment="1">
      <alignment horizontal="right" vertical="center"/>
    </xf>
    <xf numFmtId="165" fontId="39" fillId="28" borderId="11" xfId="1" applyNumberFormat="1" applyFont="1" applyFill="1" applyBorder="1" applyAlignment="1">
      <alignment horizontal="right" vertical="center"/>
    </xf>
    <xf numFmtId="165" fontId="39" fillId="28" borderId="12" xfId="1" applyNumberFormat="1" applyFont="1" applyFill="1" applyBorder="1" applyAlignment="1">
      <alignment horizontal="right" vertical="center"/>
    </xf>
    <xf numFmtId="3" fontId="83" fillId="28" borderId="10" xfId="0" applyNumberFormat="1" applyFont="1" applyFill="1" applyBorder="1" applyAlignment="1">
      <alignment horizontal="right" vertical="center"/>
    </xf>
    <xf numFmtId="3" fontId="83" fillId="28" borderId="11" xfId="0" applyNumberFormat="1" applyFont="1" applyFill="1" applyBorder="1" applyAlignment="1">
      <alignment horizontal="right" vertical="center"/>
    </xf>
    <xf numFmtId="164" fontId="83" fillId="28" borderId="12" xfId="1" applyNumberFormat="1" applyFont="1" applyFill="1" applyBorder="1" applyAlignment="1">
      <alignment horizontal="right" vertical="center"/>
    </xf>
    <xf numFmtId="3" fontId="30" fillId="28" borderId="57" xfId="2" applyNumberFormat="1" applyFont="1" applyFill="1" applyBorder="1" applyAlignment="1">
      <alignment horizontal="right" vertical="center"/>
    </xf>
    <xf numFmtId="3" fontId="80" fillId="28" borderId="57" xfId="2" applyNumberFormat="1" applyFont="1" applyFill="1" applyBorder="1" applyAlignment="1">
      <alignment horizontal="right" vertical="center"/>
    </xf>
    <xf numFmtId="3" fontId="80" fillId="28" borderId="58" xfId="2" applyNumberFormat="1" applyFont="1" applyFill="1" applyBorder="1" applyAlignment="1">
      <alignment horizontal="right" vertical="center"/>
    </xf>
    <xf numFmtId="3" fontId="80" fillId="28" borderId="56" xfId="2" applyNumberFormat="1" applyFont="1" applyFill="1" applyBorder="1" applyAlignment="1">
      <alignment horizontal="right" vertical="center"/>
    </xf>
    <xf numFmtId="3" fontId="30" fillId="2" borderId="10" xfId="0" applyNumberFormat="1" applyFont="1" applyFill="1" applyBorder="1"/>
    <xf numFmtId="3" fontId="30" fillId="2" borderId="11" xfId="0" applyNumberFormat="1" applyFont="1" applyFill="1" applyBorder="1"/>
    <xf numFmtId="3" fontId="30" fillId="2" borderId="12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 vertical="center"/>
    </xf>
    <xf numFmtId="3" fontId="30" fillId="2" borderId="7" xfId="0" applyNumberFormat="1" applyFont="1" applyFill="1" applyBorder="1"/>
    <xf numFmtId="3" fontId="30" fillId="2" borderId="5" xfId="0" applyNumberFormat="1" applyFont="1" applyFill="1" applyBorder="1"/>
    <xf numFmtId="3" fontId="30" fillId="2" borderId="8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/>
    </xf>
    <xf numFmtId="3" fontId="30" fillId="2" borderId="7" xfId="0" applyNumberFormat="1" applyFont="1" applyFill="1" applyBorder="1" applyAlignment="1">
      <alignment horizontal="right"/>
    </xf>
    <xf numFmtId="3" fontId="30" fillId="2" borderId="5" xfId="0" applyNumberFormat="1" applyFont="1" applyFill="1" applyBorder="1" applyAlignment="1">
      <alignment horizontal="right"/>
    </xf>
    <xf numFmtId="165" fontId="30" fillId="2" borderId="8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30" fillId="29" borderId="33" xfId="0" applyFont="1" applyFill="1" applyBorder="1" applyAlignment="1">
      <alignment horizontal="right" vertical="center"/>
    </xf>
    <xf numFmtId="3" fontId="30" fillId="29" borderId="32" xfId="0" applyNumberFormat="1" applyFont="1" applyFill="1" applyBorder="1" applyAlignment="1">
      <alignment horizontal="right" vertical="center"/>
    </xf>
    <xf numFmtId="3" fontId="30" fillId="29" borderId="33" xfId="0" applyNumberFormat="1" applyFont="1" applyFill="1" applyBorder="1" applyAlignment="1">
      <alignment horizontal="right" vertical="center"/>
    </xf>
    <xf numFmtId="3" fontId="30" fillId="29" borderId="34" xfId="0" applyNumberFormat="1" applyFont="1" applyFill="1" applyBorder="1" applyAlignment="1">
      <alignment horizontal="right" vertical="center"/>
    </xf>
    <xf numFmtId="164" fontId="30" fillId="29" borderId="32" xfId="1" applyNumberFormat="1" applyFont="1" applyFill="1" applyBorder="1" applyAlignment="1">
      <alignment horizontal="right" vertical="center"/>
    </xf>
    <xf numFmtId="164" fontId="30" fillId="29" borderId="34" xfId="1" applyNumberFormat="1" applyFont="1" applyFill="1" applyBorder="1" applyAlignment="1">
      <alignment horizontal="right" vertical="center"/>
    </xf>
    <xf numFmtId="3" fontId="35" fillId="29" borderId="33" xfId="0" applyNumberFormat="1" applyFont="1" applyFill="1" applyBorder="1" applyAlignment="1">
      <alignment horizontal="right" vertical="center"/>
    </xf>
    <xf numFmtId="3" fontId="35" fillId="29" borderId="34" xfId="0" applyNumberFormat="1" applyFont="1" applyFill="1" applyBorder="1" applyAlignment="1">
      <alignment horizontal="right" vertical="center"/>
    </xf>
    <xf numFmtId="164" fontId="35" fillId="29" borderId="32" xfId="1" applyNumberFormat="1" applyFont="1" applyFill="1" applyBorder="1" applyAlignment="1">
      <alignment horizontal="right" vertical="center"/>
    </xf>
    <xf numFmtId="0" fontId="77" fillId="2" borderId="0" xfId="0" applyFont="1" applyFill="1" applyBorder="1" applyAlignment="1">
      <alignment horizontal="left"/>
    </xf>
    <xf numFmtId="0" fontId="33" fillId="3" borderId="4" xfId="0" applyFont="1" applyFill="1" applyBorder="1" applyAlignment="1"/>
    <xf numFmtId="0" fontId="33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1" fontId="32" fillId="3" borderId="0" xfId="0" applyNumberFormat="1" applyFont="1" applyFill="1" applyBorder="1" applyAlignment="1">
      <alignment horizontal="left"/>
    </xf>
    <xf numFmtId="0" fontId="33" fillId="3" borderId="0" xfId="0" applyFont="1" applyFill="1" applyBorder="1"/>
    <xf numFmtId="0" fontId="33" fillId="3" borderId="9" xfId="0" applyFont="1" applyFill="1" applyBorder="1" applyAlignment="1"/>
    <xf numFmtId="0" fontId="33" fillId="28" borderId="12" xfId="0" applyFont="1" applyFill="1" applyBorder="1"/>
    <xf numFmtId="3" fontId="30" fillId="28" borderId="12" xfId="0" applyNumberFormat="1" applyFont="1" applyFill="1" applyBorder="1" applyAlignment="1">
      <alignment vertical="center"/>
    </xf>
    <xf numFmtId="3" fontId="30" fillId="28" borderId="15" xfId="0" applyNumberFormat="1" applyFont="1" applyFill="1" applyBorder="1" applyAlignment="1">
      <alignment horizontal="right" vertical="center"/>
    </xf>
    <xf numFmtId="0" fontId="30" fillId="28" borderId="6" xfId="0" applyFont="1" applyFill="1" applyBorder="1" applyAlignment="1">
      <alignment vertical="center"/>
    </xf>
    <xf numFmtId="164" fontId="30" fillId="28" borderId="15" xfId="1" applyNumberFormat="1" applyFont="1" applyFill="1" applyBorder="1" applyAlignment="1">
      <alignment horizontal="right" vertical="center"/>
    </xf>
    <xf numFmtId="165" fontId="30" fillId="28" borderId="10" xfId="0" applyNumberFormat="1" applyFont="1" applyFill="1" applyBorder="1" applyAlignment="1">
      <alignment vertical="center"/>
    </xf>
    <xf numFmtId="165" fontId="30" fillId="28" borderId="11" xfId="0" applyNumberFormat="1" applyFont="1" applyFill="1" applyBorder="1" applyAlignment="1">
      <alignment vertical="center"/>
    </xf>
    <xf numFmtId="165" fontId="30" fillId="28" borderId="12" xfId="0" applyNumberFormat="1" applyFont="1" applyFill="1" applyBorder="1" applyAlignment="1">
      <alignment vertical="center"/>
    </xf>
    <xf numFmtId="0" fontId="33" fillId="28" borderId="11" xfId="0" applyFont="1" applyFill="1" applyBorder="1"/>
    <xf numFmtId="3" fontId="30" fillId="28" borderId="9" xfId="2" applyNumberFormat="1" applyFont="1" applyFill="1" applyBorder="1" applyAlignment="1">
      <alignment horizontal="right" vertical="center"/>
    </xf>
    <xf numFmtId="3" fontId="30" fillId="28" borderId="35" xfId="2" applyNumberFormat="1" applyFont="1" applyFill="1" applyBorder="1" applyAlignment="1">
      <alignment horizontal="right" vertical="center"/>
    </xf>
    <xf numFmtId="3" fontId="30" fillId="28" borderId="2" xfId="2" applyNumberFormat="1" applyFont="1" applyFill="1" applyBorder="1" applyAlignment="1">
      <alignment horizontal="right" vertical="center"/>
    </xf>
    <xf numFmtId="3" fontId="80" fillId="28" borderId="9" xfId="2" applyNumberFormat="1" applyFont="1" applyFill="1" applyBorder="1" applyAlignment="1">
      <alignment horizontal="right" vertical="center"/>
    </xf>
    <xf numFmtId="3" fontId="80" fillId="28" borderId="35" xfId="2" applyNumberFormat="1" applyFont="1" applyFill="1" applyBorder="1" applyAlignment="1">
      <alignment horizontal="right" vertical="center"/>
    </xf>
    <xf numFmtId="3" fontId="80" fillId="28" borderId="2" xfId="2" applyNumberFormat="1" applyFont="1" applyFill="1" applyBorder="1" applyAlignment="1">
      <alignment horizontal="right" vertical="center"/>
    </xf>
    <xf numFmtId="3" fontId="80" fillId="28" borderId="12" xfId="2" applyNumberFormat="1" applyFont="1" applyFill="1" applyBorder="1" applyAlignment="1">
      <alignment horizontal="right" vertical="center"/>
    </xf>
    <xf numFmtId="3" fontId="80" fillId="28" borderId="54" xfId="2" applyNumberFormat="1" applyFont="1" applyFill="1" applyBorder="1" applyAlignment="1">
      <alignment horizontal="right" vertical="center"/>
    </xf>
    <xf numFmtId="3" fontId="80" fillId="28" borderId="13" xfId="2" applyNumberFormat="1" applyFont="1" applyFill="1" applyBorder="1" applyAlignment="1">
      <alignment horizontal="right" vertical="center"/>
    </xf>
    <xf numFmtId="3" fontId="80" fillId="28" borderId="15" xfId="2" applyNumberFormat="1" applyFont="1" applyFill="1" applyBorder="1" applyAlignment="1">
      <alignment horizontal="right" vertical="center"/>
    </xf>
    <xf numFmtId="3" fontId="80" fillId="28" borderId="53" xfId="2" applyNumberFormat="1" applyFont="1" applyFill="1" applyBorder="1" applyAlignment="1">
      <alignment horizontal="right" vertical="center"/>
    </xf>
    <xf numFmtId="3" fontId="80" fillId="28" borderId="1" xfId="2" applyNumberFormat="1" applyFont="1" applyFill="1" applyBorder="1" applyAlignment="1">
      <alignment horizontal="right" vertical="center"/>
    </xf>
    <xf numFmtId="0" fontId="30" fillId="3" borderId="12" xfId="2" applyFont="1" applyFill="1" applyBorder="1" applyAlignment="1">
      <alignment horizontal="center" textRotation="90" wrapText="1"/>
    </xf>
    <xf numFmtId="0" fontId="30" fillId="3" borderId="11" xfId="2" applyFont="1" applyFill="1" applyBorder="1" applyAlignment="1">
      <alignment horizontal="center" textRotation="90" wrapText="1"/>
    </xf>
    <xf numFmtId="0" fontId="30" fillId="3" borderId="54" xfId="2" applyFont="1" applyFill="1" applyBorder="1" applyAlignment="1">
      <alignment horizontal="center" textRotation="90" wrapText="1"/>
    </xf>
    <xf numFmtId="0" fontId="30" fillId="3" borderId="13" xfId="2" applyFont="1" applyFill="1" applyBorder="1" applyAlignment="1">
      <alignment horizontal="center" textRotation="90" wrapText="1"/>
    </xf>
    <xf numFmtId="0" fontId="30" fillId="3" borderId="9" xfId="2" applyFont="1" applyFill="1" applyBorder="1"/>
    <xf numFmtId="0" fontId="30" fillId="3" borderId="10" xfId="2" applyFont="1" applyFill="1" applyBorder="1" applyAlignment="1">
      <alignment horizontal="center" textRotation="90" wrapText="1"/>
    </xf>
    <xf numFmtId="3" fontId="30" fillId="3" borderId="4" xfId="2" applyNumberFormat="1" applyFont="1" applyFill="1" applyBorder="1" applyAlignment="1">
      <alignment horizontal="right" vertical="center"/>
    </xf>
    <xf numFmtId="3" fontId="30" fillId="3" borderId="10" xfId="2" applyNumberFormat="1" applyFont="1" applyFill="1" applyBorder="1" applyAlignment="1">
      <alignment horizontal="right" vertical="center"/>
    </xf>
    <xf numFmtId="3" fontId="54" fillId="3" borderId="4" xfId="2" applyNumberFormat="1" applyFont="1" applyFill="1" applyBorder="1" applyAlignment="1">
      <alignment horizontal="right" vertical="center"/>
    </xf>
    <xf numFmtId="0" fontId="30" fillId="3" borderId="4" xfId="2" applyFont="1" applyFill="1" applyBorder="1"/>
    <xf numFmtId="3" fontId="30" fillId="28" borderId="4" xfId="2" applyNumberFormat="1" applyFont="1" applyFill="1" applyBorder="1" applyAlignment="1">
      <alignment horizontal="right" vertical="center"/>
    </xf>
    <xf numFmtId="3" fontId="80" fillId="28" borderId="4" xfId="2" applyNumberFormat="1" applyFont="1" applyFill="1" applyBorder="1" applyAlignment="1">
      <alignment horizontal="right" vertical="center"/>
    </xf>
    <xf numFmtId="3" fontId="80" fillId="28" borderId="10" xfId="2" applyNumberFormat="1" applyFont="1" applyFill="1" applyBorder="1" applyAlignment="1">
      <alignment horizontal="right" vertical="center"/>
    </xf>
    <xf numFmtId="3" fontId="80" fillId="28" borderId="3" xfId="2" applyNumberFormat="1" applyFont="1" applyFill="1" applyBorder="1" applyAlignment="1">
      <alignment horizontal="right" vertical="center"/>
    </xf>
    <xf numFmtId="3" fontId="30" fillId="3" borderId="10" xfId="0" applyNumberFormat="1" applyFont="1" applyFill="1" applyBorder="1" applyAlignment="1">
      <alignment horizontal="right" vertical="center"/>
    </xf>
    <xf numFmtId="1" fontId="30" fillId="30" borderId="5" xfId="0" applyNumberFormat="1" applyFont="1" applyFill="1" applyBorder="1" applyAlignment="1">
      <alignment horizontal="center"/>
    </xf>
    <xf numFmtId="3" fontId="30" fillId="30" borderId="29" xfId="0" applyNumberFormat="1" applyFont="1" applyFill="1" applyBorder="1"/>
    <xf numFmtId="3" fontId="30" fillId="30" borderId="30" xfId="0" applyNumberFormat="1" applyFont="1" applyFill="1" applyBorder="1"/>
    <xf numFmtId="3" fontId="30" fillId="30" borderId="11" xfId="0" applyNumberFormat="1" applyFont="1" applyFill="1" applyBorder="1"/>
    <xf numFmtId="3" fontId="30" fillId="30" borderId="0" xfId="0" applyNumberFormat="1" applyFont="1" applyFill="1" applyBorder="1"/>
    <xf numFmtId="3" fontId="30" fillId="30" borderId="40" xfId="0" applyNumberFormat="1" applyFont="1" applyFill="1" applyBorder="1"/>
    <xf numFmtId="3" fontId="30" fillId="30" borderId="43" xfId="0" applyNumberFormat="1" applyFont="1" applyFill="1" applyBorder="1"/>
    <xf numFmtId="3" fontId="30" fillId="30" borderId="42" xfId="0" applyNumberFormat="1" applyFont="1" applyFill="1" applyBorder="1"/>
    <xf numFmtId="3" fontId="30" fillId="30" borderId="41" xfId="0" applyNumberFormat="1" applyFont="1" applyFill="1" applyBorder="1"/>
    <xf numFmtId="3" fontId="30" fillId="30" borderId="26" xfId="0" applyNumberFormat="1" applyFont="1" applyFill="1" applyBorder="1"/>
    <xf numFmtId="165" fontId="30" fillId="30" borderId="24" xfId="2" applyNumberFormat="1" applyFont="1" applyFill="1" applyBorder="1" applyAlignment="1">
      <alignment horizontal="right" vertical="center"/>
    </xf>
    <xf numFmtId="165" fontId="30" fillId="30" borderId="0" xfId="2" applyNumberFormat="1" applyFont="1" applyFill="1" applyBorder="1" applyAlignment="1">
      <alignment horizontal="right" vertical="center"/>
    </xf>
    <xf numFmtId="165" fontId="30" fillId="30" borderId="9" xfId="2" applyNumberFormat="1" applyFont="1" applyFill="1" applyBorder="1" applyAlignment="1">
      <alignment horizontal="right" vertical="center"/>
    </xf>
    <xf numFmtId="165" fontId="30" fillId="30" borderId="4" xfId="2" applyNumberFormat="1" applyFont="1" applyFill="1" applyBorder="1" applyAlignment="1">
      <alignment horizontal="right" vertical="center"/>
    </xf>
    <xf numFmtId="165" fontId="30" fillId="30" borderId="2" xfId="2" applyNumberFormat="1" applyFont="1" applyFill="1" applyBorder="1" applyAlignment="1">
      <alignment horizontal="right" vertical="center"/>
    </xf>
    <xf numFmtId="165" fontId="30" fillId="30" borderId="23" xfId="2" applyNumberFormat="1" applyFont="1" applyFill="1" applyBorder="1" applyAlignment="1">
      <alignment horizontal="right" vertical="center"/>
    </xf>
    <xf numFmtId="165" fontId="86" fillId="30" borderId="39" xfId="2" applyNumberFormat="1" applyFont="1" applyFill="1" applyBorder="1" applyAlignment="1">
      <alignment horizontal="right" vertical="center"/>
    </xf>
    <xf numFmtId="165" fontId="86" fillId="30" borderId="6" xfId="2" applyNumberFormat="1" applyFont="1" applyFill="1" applyBorder="1" applyAlignment="1">
      <alignment horizontal="right" vertical="center"/>
    </xf>
    <xf numFmtId="165" fontId="86" fillId="30" borderId="15" xfId="2" applyNumberFormat="1" applyFont="1" applyFill="1" applyBorder="1" applyAlignment="1">
      <alignment horizontal="right" vertical="center"/>
    </xf>
    <xf numFmtId="165" fontId="86" fillId="30" borderId="3" xfId="2" applyNumberFormat="1" applyFont="1" applyFill="1" applyBorder="1" applyAlignment="1">
      <alignment horizontal="right" vertical="center"/>
    </xf>
    <xf numFmtId="165" fontId="86" fillId="30" borderId="1" xfId="2" applyNumberFormat="1" applyFont="1" applyFill="1" applyBorder="1" applyAlignment="1">
      <alignment horizontal="right" vertical="center"/>
    </xf>
    <xf numFmtId="165" fontId="86" fillId="30" borderId="44" xfId="2" applyNumberFormat="1" applyFont="1" applyFill="1" applyBorder="1" applyAlignment="1">
      <alignment horizontal="right" vertical="center"/>
    </xf>
    <xf numFmtId="165" fontId="86" fillId="30" borderId="24" xfId="2" applyNumberFormat="1" applyFont="1" applyFill="1" applyBorder="1" applyAlignment="1">
      <alignment horizontal="right" vertical="center"/>
    </xf>
    <xf numFmtId="165" fontId="86" fillId="30" borderId="0" xfId="2" applyNumberFormat="1" applyFont="1" applyFill="1" applyBorder="1" applyAlignment="1">
      <alignment horizontal="right" vertical="center"/>
    </xf>
    <xf numFmtId="165" fontId="86" fillId="30" borderId="9" xfId="2" applyNumberFormat="1" applyFont="1" applyFill="1" applyBorder="1" applyAlignment="1">
      <alignment horizontal="right" vertical="center"/>
    </xf>
    <xf numFmtId="165" fontId="86" fillId="30" borderId="4" xfId="2" applyNumberFormat="1" applyFont="1" applyFill="1" applyBorder="1" applyAlignment="1">
      <alignment horizontal="right" vertical="center"/>
    </xf>
    <xf numFmtId="165" fontId="86" fillId="30" borderId="2" xfId="2" applyNumberFormat="1" applyFont="1" applyFill="1" applyBorder="1" applyAlignment="1">
      <alignment horizontal="right" vertical="center"/>
    </xf>
    <xf numFmtId="165" fontId="86" fillId="30" borderId="23" xfId="2" applyNumberFormat="1" applyFont="1" applyFill="1" applyBorder="1" applyAlignment="1">
      <alignment horizontal="right" vertical="center"/>
    </xf>
    <xf numFmtId="165" fontId="86" fillId="30" borderId="16" xfId="2" applyNumberFormat="1" applyFont="1" applyFill="1" applyBorder="1" applyAlignment="1">
      <alignment horizontal="right" vertical="center"/>
    </xf>
    <xf numFmtId="165" fontId="86" fillId="30" borderId="11" xfId="2" applyNumberFormat="1" applyFont="1" applyFill="1" applyBorder="1" applyAlignment="1">
      <alignment horizontal="right" vertical="center"/>
    </xf>
    <xf numFmtId="165" fontId="86" fillId="30" borderId="12" xfId="2" applyNumberFormat="1" applyFont="1" applyFill="1" applyBorder="1" applyAlignment="1">
      <alignment horizontal="right" vertical="center"/>
    </xf>
    <xf numFmtId="165" fontId="86" fillId="30" borderId="10" xfId="2" applyNumberFormat="1" applyFont="1" applyFill="1" applyBorder="1" applyAlignment="1">
      <alignment horizontal="right" vertical="center"/>
    </xf>
    <xf numFmtId="165" fontId="86" fillId="30" borderId="13" xfId="2" applyNumberFormat="1" applyFont="1" applyFill="1" applyBorder="1" applyAlignment="1">
      <alignment horizontal="right" vertical="center"/>
    </xf>
    <xf numFmtId="165" fontId="86" fillId="30" borderId="31" xfId="2" applyNumberFormat="1" applyFont="1" applyFill="1" applyBorder="1" applyAlignment="1">
      <alignment horizontal="right" vertical="center"/>
    </xf>
    <xf numFmtId="165" fontId="30" fillId="30" borderId="24" xfId="20" applyNumberFormat="1" applyFont="1" applyFill="1" applyBorder="1" applyAlignment="1">
      <alignment horizontal="right" vertical="center"/>
    </xf>
    <xf numFmtId="165" fontId="30" fillId="30" borderId="4" xfId="20" applyNumberFormat="1" applyFont="1" applyFill="1" applyBorder="1" applyAlignment="1">
      <alignment horizontal="right" vertical="center"/>
    </xf>
    <xf numFmtId="165" fontId="30" fillId="30" borderId="0" xfId="20" applyNumberFormat="1" applyFont="1" applyFill="1" applyBorder="1" applyAlignment="1">
      <alignment horizontal="right" vertical="center"/>
    </xf>
    <xf numFmtId="165" fontId="30" fillId="30" borderId="11" xfId="20" applyNumberFormat="1" applyFont="1" applyFill="1" applyBorder="1" applyAlignment="1">
      <alignment horizontal="right" vertical="center"/>
    </xf>
    <xf numFmtId="165" fontId="30" fillId="30" borderId="6" xfId="20" applyNumberFormat="1" applyFont="1" applyFill="1" applyBorder="1" applyAlignment="1">
      <alignment horizontal="right" vertical="center"/>
    </xf>
    <xf numFmtId="165" fontId="86" fillId="30" borderId="24" xfId="20" applyNumberFormat="1" applyFont="1" applyFill="1" applyBorder="1" applyAlignment="1">
      <alignment horizontal="right" vertical="center"/>
    </xf>
    <xf numFmtId="165" fontId="86" fillId="30" borderId="9" xfId="20" applyNumberFormat="1" applyFont="1" applyFill="1" applyBorder="1" applyAlignment="1">
      <alignment horizontal="right" vertical="center"/>
    </xf>
    <xf numFmtId="165" fontId="86" fillId="30" borderId="4" xfId="20" applyNumberFormat="1" applyFont="1" applyFill="1" applyBorder="1" applyAlignment="1">
      <alignment horizontal="right" vertical="center"/>
    </xf>
    <xf numFmtId="165" fontId="86" fillId="30" borderId="16" xfId="20" applyNumberFormat="1" applyFont="1" applyFill="1" applyBorder="1" applyAlignment="1">
      <alignment horizontal="right" vertical="center"/>
    </xf>
    <xf numFmtId="165" fontId="86" fillId="30" borderId="12" xfId="20" applyNumberFormat="1" applyFont="1" applyFill="1" applyBorder="1" applyAlignment="1">
      <alignment horizontal="right" vertical="center"/>
    </xf>
    <xf numFmtId="165" fontId="86" fillId="30" borderId="10" xfId="20" applyNumberFormat="1" applyFont="1" applyFill="1" applyBorder="1" applyAlignment="1">
      <alignment horizontal="right" vertical="center"/>
    </xf>
    <xf numFmtId="165" fontId="86" fillId="30" borderId="39" xfId="20" applyNumberFormat="1" applyFont="1" applyFill="1" applyBorder="1" applyAlignment="1">
      <alignment horizontal="right" vertical="center"/>
    </xf>
    <xf numFmtId="165" fontId="86" fillId="30" borderId="15" xfId="20" applyNumberFormat="1" applyFont="1" applyFill="1" applyBorder="1" applyAlignment="1">
      <alignment horizontal="right" vertical="center"/>
    </xf>
    <xf numFmtId="165" fontId="86" fillId="30" borderId="3" xfId="20" applyNumberFormat="1" applyFont="1" applyFill="1" applyBorder="1" applyAlignment="1">
      <alignment horizontal="right" vertical="center"/>
    </xf>
    <xf numFmtId="3" fontId="30" fillId="30" borderId="24" xfId="2" applyNumberFormat="1" applyFont="1" applyFill="1" applyBorder="1" applyAlignment="1">
      <alignment horizontal="right" vertical="center"/>
    </xf>
    <xf numFmtId="3" fontId="30" fillId="30" borderId="0" xfId="2" applyNumberFormat="1" applyFont="1" applyFill="1" applyBorder="1" applyAlignment="1">
      <alignment horizontal="right" vertical="center"/>
    </xf>
    <xf numFmtId="3" fontId="30" fillId="30" borderId="59" xfId="2" applyNumberFormat="1" applyFont="1" applyFill="1" applyBorder="1" applyAlignment="1">
      <alignment horizontal="right" vertical="center"/>
    </xf>
    <xf numFmtId="3" fontId="86" fillId="30" borderId="24" xfId="2" applyNumberFormat="1" applyFont="1" applyFill="1" applyBorder="1" applyAlignment="1">
      <alignment horizontal="right" vertical="center"/>
    </xf>
    <xf numFmtId="3" fontId="86" fillId="30" borderId="0" xfId="2" applyNumberFormat="1" applyFont="1" applyFill="1" applyBorder="1" applyAlignment="1">
      <alignment horizontal="right" vertical="center"/>
    </xf>
    <xf numFmtId="3" fontId="86" fillId="30" borderId="59" xfId="2" applyNumberFormat="1" applyFont="1" applyFill="1" applyBorder="1" applyAlignment="1">
      <alignment horizontal="right" vertical="center"/>
    </xf>
    <xf numFmtId="3" fontId="86" fillId="30" borderId="16" xfId="2" applyNumberFormat="1" applyFont="1" applyFill="1" applyBorder="1" applyAlignment="1">
      <alignment horizontal="right" vertical="center"/>
    </xf>
    <xf numFmtId="3" fontId="86" fillId="30" borderId="11" xfId="2" applyNumberFormat="1" applyFont="1" applyFill="1" applyBorder="1" applyAlignment="1">
      <alignment horizontal="right" vertical="center"/>
    </xf>
    <xf numFmtId="3" fontId="86" fillId="30" borderId="60" xfId="2" applyNumberFormat="1" applyFont="1" applyFill="1" applyBorder="1" applyAlignment="1">
      <alignment horizontal="right" vertical="center"/>
    </xf>
    <xf numFmtId="3" fontId="86" fillId="30" borderId="39" xfId="2" applyNumberFormat="1" applyFont="1" applyFill="1" applyBorder="1" applyAlignment="1">
      <alignment horizontal="right" vertical="center"/>
    </xf>
    <xf numFmtId="3" fontId="86" fillId="30" borderId="6" xfId="2" applyNumberFormat="1" applyFont="1" applyFill="1" applyBorder="1" applyAlignment="1">
      <alignment horizontal="right" vertical="center"/>
    </xf>
    <xf numFmtId="3" fontId="86" fillId="30" borderId="55" xfId="2" applyNumberFormat="1" applyFont="1" applyFill="1" applyBorder="1" applyAlignment="1">
      <alignment horizontal="right" vertical="center"/>
    </xf>
    <xf numFmtId="3" fontId="30" fillId="9" borderId="24" xfId="2" applyNumberFormat="1" applyFont="1" applyFill="1" applyBorder="1" applyAlignment="1">
      <alignment horizontal="right" vertical="center"/>
    </xf>
    <xf numFmtId="3" fontId="30" fillId="9" borderId="5" xfId="2" applyNumberFormat="1" applyFont="1" applyFill="1" applyBorder="1" applyAlignment="1">
      <alignment horizontal="right" vertical="center"/>
    </xf>
    <xf numFmtId="3" fontId="30" fillId="9" borderId="61" xfId="2" applyNumberFormat="1" applyFont="1" applyFill="1" applyBorder="1" applyAlignment="1">
      <alignment horizontal="right" vertical="center"/>
    </xf>
    <xf numFmtId="3" fontId="64" fillId="9" borderId="24" xfId="2" applyNumberFormat="1" applyFont="1" applyFill="1" applyBorder="1" applyAlignment="1">
      <alignment horizontal="right" vertical="center"/>
    </xf>
    <xf numFmtId="3" fontId="64" fillId="9" borderId="59" xfId="2" applyNumberFormat="1" applyFont="1" applyFill="1" applyBorder="1" applyAlignment="1">
      <alignment horizontal="right" vertical="center"/>
    </xf>
    <xf numFmtId="3" fontId="64" fillId="9" borderId="16" xfId="2" applyNumberFormat="1" applyFont="1" applyFill="1" applyBorder="1" applyAlignment="1">
      <alignment horizontal="right" vertical="center"/>
    </xf>
    <xf numFmtId="3" fontId="64" fillId="9" borderId="60" xfId="2" applyNumberFormat="1" applyFont="1" applyFill="1" applyBorder="1" applyAlignment="1">
      <alignment horizontal="right" vertical="center"/>
    </xf>
    <xf numFmtId="3" fontId="64" fillId="9" borderId="39" xfId="2" applyNumberFormat="1" applyFont="1" applyFill="1" applyBorder="1" applyAlignment="1">
      <alignment horizontal="right" vertical="center"/>
    </xf>
    <xf numFmtId="3" fontId="64" fillId="9" borderId="55" xfId="2" applyNumberFormat="1" applyFont="1" applyFill="1" applyBorder="1" applyAlignment="1">
      <alignment horizontal="right" vertical="center"/>
    </xf>
    <xf numFmtId="165" fontId="83" fillId="28" borderId="0" xfId="20" applyNumberFormat="1" applyFont="1" applyFill="1" applyBorder="1" applyAlignment="1">
      <alignment horizontal="right" vertical="center"/>
    </xf>
    <xf numFmtId="165" fontId="83" fillId="30" borderId="9" xfId="20" applyNumberFormat="1" applyFont="1" applyFill="1" applyBorder="1" applyAlignment="1">
      <alignment horizontal="right" vertical="center"/>
    </xf>
    <xf numFmtId="0" fontId="85" fillId="2" borderId="11" xfId="0" applyFont="1" applyFill="1" applyBorder="1" applyAlignment="1">
      <alignment horizontal="center" wrapText="1"/>
    </xf>
    <xf numFmtId="0" fontId="85" fillId="3" borderId="30" xfId="2" applyFont="1" applyFill="1" applyBorder="1" applyAlignment="1">
      <alignment horizontal="center"/>
    </xf>
    <xf numFmtId="0" fontId="66" fillId="3" borderId="0" xfId="2" applyFont="1" applyFill="1" applyBorder="1" applyAlignment="1">
      <alignment horizontal="center"/>
    </xf>
    <xf numFmtId="0" fontId="81" fillId="3" borderId="0" xfId="2" applyFont="1" applyFill="1" applyBorder="1" applyAlignment="1">
      <alignment horizontal="left" vertical="top" wrapText="1"/>
    </xf>
    <xf numFmtId="1" fontId="81" fillId="3" borderId="0" xfId="2" applyNumberFormat="1" applyFont="1" applyFill="1" applyBorder="1" applyAlignment="1">
      <alignment horizontal="left" vertical="top" wrapText="1"/>
    </xf>
    <xf numFmtId="1" fontId="81" fillId="3" borderId="0" xfId="0" applyNumberFormat="1" applyFont="1" applyFill="1" applyAlignment="1">
      <alignment horizontal="left" vertical="center"/>
    </xf>
    <xf numFmtId="0" fontId="66" fillId="2" borderId="10" xfId="0" applyFont="1" applyFill="1" applyBorder="1" applyAlignment="1">
      <alignment horizontal="center" wrapText="1"/>
    </xf>
    <xf numFmtId="0" fontId="85" fillId="2" borderId="12" xfId="0" applyFont="1" applyFill="1" applyBorder="1" applyAlignment="1">
      <alignment horizontal="center" wrapText="1"/>
    </xf>
    <xf numFmtId="0" fontId="66" fillId="2" borderId="11" xfId="0" applyFont="1" applyFill="1" applyBorder="1" applyAlignment="1">
      <alignment horizontal="center" wrapText="1"/>
    </xf>
    <xf numFmtId="3" fontId="30" fillId="30" borderId="4" xfId="2" applyNumberFormat="1" applyFont="1" applyFill="1" applyBorder="1" applyAlignment="1">
      <alignment horizontal="right" vertical="center"/>
    </xf>
    <xf numFmtId="3" fontId="30" fillId="30" borderId="9" xfId="2" applyNumberFormat="1" applyFont="1" applyFill="1" applyBorder="1" applyAlignment="1">
      <alignment horizontal="right" vertical="center"/>
    </xf>
    <xf numFmtId="3" fontId="30" fillId="30" borderId="35" xfId="2" applyNumberFormat="1" applyFont="1" applyFill="1" applyBorder="1" applyAlignment="1">
      <alignment horizontal="right" vertical="center"/>
    </xf>
    <xf numFmtId="3" fontId="30" fillId="30" borderId="2" xfId="2" applyNumberFormat="1" applyFont="1" applyFill="1" applyBorder="1" applyAlignment="1">
      <alignment horizontal="right" vertical="center"/>
    </xf>
    <xf numFmtId="3" fontId="86" fillId="30" borderId="4" xfId="2" applyNumberFormat="1" applyFont="1" applyFill="1" applyBorder="1" applyAlignment="1">
      <alignment horizontal="right" vertical="center"/>
    </xf>
    <xf numFmtId="3" fontId="86" fillId="30" borderId="9" xfId="2" applyNumberFormat="1" applyFont="1" applyFill="1" applyBorder="1" applyAlignment="1">
      <alignment horizontal="right" vertical="center"/>
    </xf>
    <xf numFmtId="3" fontId="86" fillId="30" borderId="35" xfId="2" applyNumberFormat="1" applyFont="1" applyFill="1" applyBorder="1" applyAlignment="1">
      <alignment horizontal="right" vertical="center"/>
    </xf>
    <xf numFmtId="3" fontId="86" fillId="30" borderId="2" xfId="2" applyNumberFormat="1" applyFont="1" applyFill="1" applyBorder="1" applyAlignment="1">
      <alignment horizontal="right" vertical="center"/>
    </xf>
    <xf numFmtId="3" fontId="86" fillId="30" borderId="10" xfId="2" applyNumberFormat="1" applyFont="1" applyFill="1" applyBorder="1" applyAlignment="1">
      <alignment horizontal="right" vertical="center"/>
    </xf>
    <xf numFmtId="3" fontId="86" fillId="30" borderId="12" xfId="2" applyNumberFormat="1" applyFont="1" applyFill="1" applyBorder="1" applyAlignment="1">
      <alignment horizontal="right" vertical="center"/>
    </xf>
    <xf numFmtId="3" fontId="86" fillId="30" borderId="54" xfId="2" applyNumberFormat="1" applyFont="1" applyFill="1" applyBorder="1" applyAlignment="1">
      <alignment horizontal="right" vertical="center"/>
    </xf>
    <xf numFmtId="3" fontId="86" fillId="30" borderId="13" xfId="2" applyNumberFormat="1" applyFont="1" applyFill="1" applyBorder="1" applyAlignment="1">
      <alignment horizontal="right" vertical="center"/>
    </xf>
    <xf numFmtId="3" fontId="86" fillId="30" borderId="3" xfId="2" applyNumberFormat="1" applyFont="1" applyFill="1" applyBorder="1" applyAlignment="1">
      <alignment horizontal="right" vertical="center"/>
    </xf>
    <xf numFmtId="3" fontId="86" fillId="30" borderId="15" xfId="2" applyNumberFormat="1" applyFont="1" applyFill="1" applyBorder="1" applyAlignment="1">
      <alignment horizontal="right" vertical="center"/>
    </xf>
    <xf numFmtId="3" fontId="86" fillId="30" borderId="53" xfId="2" applyNumberFormat="1" applyFont="1" applyFill="1" applyBorder="1" applyAlignment="1">
      <alignment horizontal="right" vertical="center"/>
    </xf>
    <xf numFmtId="3" fontId="86" fillId="30" borderId="1" xfId="2" applyNumberFormat="1" applyFont="1" applyFill="1" applyBorder="1" applyAlignment="1">
      <alignment horizontal="right" vertical="center"/>
    </xf>
    <xf numFmtId="0" fontId="51" fillId="3" borderId="0" xfId="2" applyFont="1" applyFill="1" applyBorder="1" applyAlignment="1"/>
    <xf numFmtId="0" fontId="77" fillId="3" borderId="0" xfId="2" applyFont="1" applyFill="1" applyBorder="1" applyAlignment="1">
      <alignment vertical="center"/>
    </xf>
    <xf numFmtId="0" fontId="30" fillId="3" borderId="82" xfId="2" applyFont="1" applyFill="1" applyBorder="1"/>
    <xf numFmtId="1" fontId="23" fillId="3" borderId="82" xfId="2" applyNumberFormat="1" applyFont="1" applyFill="1" applyBorder="1" applyAlignment="1">
      <alignment vertical="center" wrapText="1"/>
    </xf>
    <xf numFmtId="1" fontId="24" fillId="3" borderId="82" xfId="2" applyNumberFormat="1" applyFont="1" applyFill="1" applyBorder="1" applyAlignment="1">
      <alignment vertical="center" wrapText="1"/>
    </xf>
    <xf numFmtId="0" fontId="5" fillId="3" borderId="82" xfId="2" applyFill="1" applyBorder="1" applyAlignment="1">
      <alignment vertical="center"/>
    </xf>
    <xf numFmtId="1" fontId="19" fillId="3" borderId="82" xfId="2" applyNumberFormat="1" applyFont="1" applyFill="1" applyBorder="1" applyAlignment="1">
      <alignment horizontal="center" vertical="center" wrapText="1"/>
    </xf>
    <xf numFmtId="1" fontId="19" fillId="3" borderId="82" xfId="2" applyNumberFormat="1" applyFont="1" applyFill="1" applyBorder="1" applyAlignment="1">
      <alignment vertical="center" wrapText="1"/>
    </xf>
    <xf numFmtId="0" fontId="5" fillId="2" borderId="82" xfId="2" applyFill="1" applyBorder="1"/>
    <xf numFmtId="1" fontId="19" fillId="3" borderId="83" xfId="2" applyNumberFormat="1" applyFont="1" applyFill="1" applyBorder="1" applyAlignment="1">
      <alignment horizontal="center" vertical="center" wrapText="1"/>
    </xf>
    <xf numFmtId="1" fontId="19" fillId="3" borderId="79" xfId="2" applyNumberFormat="1" applyFont="1" applyFill="1" applyBorder="1" applyAlignment="1">
      <alignment horizontal="center" vertical="center" wrapText="1"/>
    </xf>
    <xf numFmtId="1" fontId="27" fillId="3" borderId="79" xfId="2" applyNumberFormat="1" applyFont="1" applyFill="1" applyBorder="1" applyAlignment="1">
      <alignment horizontal="center" vertical="center" wrapText="1"/>
    </xf>
    <xf numFmtId="1" fontId="75" fillId="3" borderId="83" xfId="2" applyNumberFormat="1" applyFont="1" applyFill="1" applyBorder="1" applyAlignment="1">
      <alignment horizontal="center" vertical="center" wrapText="1"/>
    </xf>
    <xf numFmtId="1" fontId="74" fillId="3" borderId="79" xfId="2" applyNumberFormat="1" applyFont="1" applyFill="1" applyBorder="1" applyAlignment="1">
      <alignment horizontal="center" vertical="center" wrapText="1"/>
    </xf>
    <xf numFmtId="0" fontId="76" fillId="3" borderId="82" xfId="2" applyFont="1" applyFill="1" applyBorder="1" applyAlignment="1">
      <alignment vertical="center"/>
    </xf>
    <xf numFmtId="1" fontId="19" fillId="3" borderId="79" xfId="2" applyNumberFormat="1" applyFont="1" applyFill="1" applyBorder="1" applyAlignment="1">
      <alignment vertical="center" wrapText="1"/>
    </xf>
    <xf numFmtId="0" fontId="5" fillId="3" borderId="79" xfId="2" applyFill="1" applyBorder="1"/>
    <xf numFmtId="0" fontId="77" fillId="3" borderId="83" xfId="2" applyFont="1" applyFill="1" applyBorder="1" applyAlignment="1">
      <alignment horizontal="center" vertical="center"/>
    </xf>
    <xf numFmtId="0" fontId="25" fillId="3" borderId="79" xfId="2" applyFont="1" applyFill="1" applyBorder="1"/>
    <xf numFmtId="0" fontId="5" fillId="3" borderId="83" xfId="2" applyFill="1" applyBorder="1" applyAlignment="1">
      <alignment vertical="center"/>
    </xf>
    <xf numFmtId="1" fontId="29" fillId="3" borderId="83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horizontal="right" vertical="center" wrapText="1"/>
    </xf>
    <xf numFmtId="0" fontId="22" fillId="3" borderId="79" xfId="2" applyFont="1" applyFill="1" applyBorder="1"/>
    <xf numFmtId="1" fontId="22" fillId="3" borderId="79" xfId="2" applyNumberFormat="1" applyFont="1" applyFill="1" applyBorder="1" applyAlignment="1">
      <alignment vertical="center" wrapText="1"/>
    </xf>
    <xf numFmtId="1" fontId="79" fillId="3" borderId="83" xfId="2" applyNumberFormat="1" applyFont="1" applyFill="1" applyBorder="1" applyAlignment="1">
      <alignment horizontal="center" vertical="center" wrapText="1"/>
    </xf>
    <xf numFmtId="1" fontId="29" fillId="3" borderId="79" xfId="2" applyNumberFormat="1" applyFont="1" applyFill="1" applyBorder="1" applyAlignment="1">
      <alignment horizontal="left" vertical="center" wrapText="1"/>
    </xf>
    <xf numFmtId="0" fontId="78" fillId="3" borderId="79" xfId="2" applyFont="1" applyFill="1" applyBorder="1" applyAlignment="1">
      <alignment vertical="center"/>
    </xf>
    <xf numFmtId="0" fontId="78" fillId="3" borderId="83" xfId="2" applyFont="1" applyFill="1" applyBorder="1" applyAlignment="1">
      <alignment vertical="center"/>
    </xf>
    <xf numFmtId="0" fontId="77" fillId="3" borderId="83" xfId="2" applyFont="1" applyFill="1" applyBorder="1" applyAlignment="1">
      <alignment vertical="center"/>
    </xf>
    <xf numFmtId="0" fontId="81" fillId="2" borderId="82" xfId="0" applyFont="1" applyFill="1" applyBorder="1" applyAlignment="1">
      <alignment horizontal="left"/>
    </xf>
    <xf numFmtId="0" fontId="59" fillId="3" borderId="82" xfId="0" applyFont="1" applyFill="1" applyBorder="1" applyAlignment="1">
      <alignment vertical="center"/>
    </xf>
    <xf numFmtId="0" fontId="16" fillId="3" borderId="84" xfId="0" applyFont="1" applyFill="1" applyBorder="1" applyAlignment="1">
      <alignment horizontal="center"/>
    </xf>
    <xf numFmtId="0" fontId="16" fillId="3" borderId="78" xfId="0" applyFont="1" applyFill="1" applyBorder="1" applyAlignment="1">
      <alignment horizontal="center" vertical="center"/>
    </xf>
    <xf numFmtId="0" fontId="80" fillId="2" borderId="78" xfId="0" applyFont="1" applyFill="1" applyBorder="1" applyAlignment="1">
      <alignment vertical="center" wrapText="1"/>
    </xf>
    <xf numFmtId="0" fontId="16" fillId="2" borderId="78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/>
    </xf>
    <xf numFmtId="0" fontId="81" fillId="3" borderId="82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/>
    </xf>
    <xf numFmtId="0" fontId="81" fillId="3" borderId="84" xfId="0" applyFont="1" applyFill="1" applyBorder="1" applyAlignment="1">
      <alignment vertical="center"/>
    </xf>
    <xf numFmtId="0" fontId="30" fillId="2" borderId="78" xfId="0" applyFont="1" applyFill="1" applyBorder="1"/>
    <xf numFmtId="0" fontId="30" fillId="3" borderId="78" xfId="0" applyFont="1" applyFill="1" applyBorder="1" applyAlignment="1">
      <alignment horizontal="left" vertical="center" wrapText="1"/>
    </xf>
    <xf numFmtId="0" fontId="30" fillId="3" borderId="78" xfId="0" applyFont="1" applyFill="1" applyBorder="1" applyAlignment="1">
      <alignment vertical="center"/>
    </xf>
    <xf numFmtId="0" fontId="30" fillId="3" borderId="78" xfId="0" applyFont="1" applyFill="1" applyBorder="1" applyAlignment="1">
      <alignment vertical="center" wrapText="1"/>
    </xf>
    <xf numFmtId="0" fontId="30" fillId="2" borderId="78" xfId="0" applyFont="1" applyFill="1" applyBorder="1" applyAlignment="1">
      <alignment vertical="top" wrapText="1"/>
    </xf>
    <xf numFmtId="0" fontId="30" fillId="3" borderId="78" xfId="0" applyFont="1" applyFill="1" applyBorder="1" applyAlignment="1">
      <alignment vertical="top" wrapText="1"/>
    </xf>
    <xf numFmtId="0" fontId="85" fillId="3" borderId="0" xfId="0" applyFont="1" applyFill="1" applyBorder="1" applyAlignment="1">
      <alignment horizontal="right"/>
    </xf>
    <xf numFmtId="0" fontId="93" fillId="3" borderId="0" xfId="0" applyFont="1" applyFill="1" applyBorder="1" applyAlignment="1">
      <alignment horizontal="left" vertical="center"/>
    </xf>
    <xf numFmtId="0" fontId="85" fillId="2" borderId="78" xfId="0" applyFont="1" applyFill="1" applyBorder="1" applyAlignment="1"/>
    <xf numFmtId="0" fontId="85" fillId="3" borderId="0" xfId="0" applyFont="1" applyFill="1" applyBorder="1" applyAlignment="1">
      <alignment horizontal="right" vertical="center"/>
    </xf>
    <xf numFmtId="1" fontId="81" fillId="3" borderId="0" xfId="0" applyNumberFormat="1" applyFont="1" applyFill="1" applyAlignment="1">
      <alignment vertical="top"/>
    </xf>
    <xf numFmtId="1" fontId="81" fillId="3" borderId="0" xfId="0" applyNumberFormat="1" applyFont="1" applyFill="1" applyAlignment="1">
      <alignment horizontal="left" vertical="top"/>
    </xf>
    <xf numFmtId="1" fontId="79" fillId="3" borderId="82" xfId="2" applyNumberFormat="1" applyFont="1" applyFill="1" applyBorder="1" applyAlignment="1">
      <alignment horizontal="center" vertical="center" wrapText="1"/>
    </xf>
    <xf numFmtId="1" fontId="79" fillId="3" borderId="83" xfId="2" applyNumberFormat="1" applyFont="1" applyFill="1" applyBorder="1" applyAlignment="1">
      <alignment horizontal="center" vertical="center" wrapText="1"/>
    </xf>
    <xf numFmtId="1" fontId="79" fillId="3" borderId="0" xfId="2" applyNumberFormat="1" applyFont="1" applyFill="1" applyBorder="1" applyAlignment="1">
      <alignment horizontal="center" vertical="top" wrapText="1"/>
    </xf>
    <xf numFmtId="1" fontId="54" fillId="2" borderId="78" xfId="0" applyNumberFormat="1" applyFont="1" applyFill="1" applyBorder="1" applyAlignment="1">
      <alignment horizontal="left" vertical="center"/>
    </xf>
    <xf numFmtId="0" fontId="54" fillId="2" borderId="0" xfId="0" applyFont="1" applyFill="1" applyBorder="1" applyAlignment="1">
      <alignment horizontal="left" vertical="center"/>
    </xf>
    <xf numFmtId="0" fontId="85" fillId="3" borderId="78" xfId="0" applyFont="1" applyFill="1" applyBorder="1" applyAlignment="1">
      <alignment horizontal="left" vertical="center" wrapText="1"/>
    </xf>
    <xf numFmtId="0" fontId="85" fillId="3" borderId="0" xfId="0" applyFont="1" applyFill="1" applyBorder="1" applyAlignment="1">
      <alignment horizontal="left" vertical="center" wrapText="1"/>
    </xf>
    <xf numFmtId="0" fontId="81" fillId="3" borderId="8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81" fillId="2" borderId="82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right" vertical="center" wrapText="1"/>
    </xf>
    <xf numFmtId="0" fontId="30" fillId="3" borderId="13" xfId="0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right" vertical="center" wrapText="1"/>
    </xf>
    <xf numFmtId="0" fontId="30" fillId="3" borderId="19" xfId="0" applyFont="1" applyFill="1" applyBorder="1" applyAlignment="1">
      <alignment horizontal="right" vertical="center" wrapText="1"/>
    </xf>
    <xf numFmtId="0" fontId="30" fillId="3" borderId="3" xfId="0" applyFont="1" applyFill="1" applyBorder="1" applyAlignment="1">
      <alignment horizontal="right" vertical="center" wrapText="1"/>
    </xf>
    <xf numFmtId="0" fontId="30" fillId="3" borderId="41" xfId="0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/>
    </xf>
    <xf numFmtId="0" fontId="30" fillId="3" borderId="13" xfId="0" applyFont="1" applyFill="1" applyBorder="1" applyAlignment="1">
      <alignment horizontal="right" vertical="center"/>
    </xf>
    <xf numFmtId="0" fontId="30" fillId="3" borderId="36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right" vertical="center"/>
    </xf>
    <xf numFmtId="0" fontId="30" fillId="3" borderId="46" xfId="0" applyFont="1" applyFill="1" applyBorder="1" applyAlignment="1">
      <alignment horizontal="right" vertical="center"/>
    </xf>
    <xf numFmtId="0" fontId="30" fillId="3" borderId="22" xfId="0" applyFont="1" applyFill="1" applyBorder="1" applyAlignment="1">
      <alignment horizontal="right" vertical="center"/>
    </xf>
    <xf numFmtId="0" fontId="30" fillId="3" borderId="19" xfId="0" applyFont="1" applyFill="1" applyBorder="1" applyAlignment="1">
      <alignment horizontal="right" vertical="center"/>
    </xf>
    <xf numFmtId="0" fontId="85" fillId="3" borderId="0" xfId="0" applyFont="1" applyFill="1" applyAlignment="1">
      <alignment horizontal="right"/>
    </xf>
    <xf numFmtId="0" fontId="81" fillId="3" borderId="82" xfId="0" applyFont="1" applyFill="1" applyBorder="1" applyAlignment="1">
      <alignment horizontal="left"/>
    </xf>
    <xf numFmtId="1" fontId="32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66" fillId="3" borderId="16" xfId="0" applyFont="1" applyFill="1" applyBorder="1" applyAlignment="1">
      <alignment horizontal="center"/>
    </xf>
    <xf numFmtId="0" fontId="66" fillId="3" borderId="11" xfId="0" applyFont="1" applyFill="1" applyBorder="1" applyAlignment="1">
      <alignment horizontal="center"/>
    </xf>
    <xf numFmtId="0" fontId="66" fillId="3" borderId="12" xfId="0" applyFont="1" applyFill="1" applyBorder="1" applyAlignment="1">
      <alignment horizontal="center"/>
    </xf>
    <xf numFmtId="0" fontId="85" fillId="3" borderId="11" xfId="0" applyFont="1" applyFill="1" applyBorder="1" applyAlignment="1">
      <alignment horizontal="center"/>
    </xf>
    <xf numFmtId="1" fontId="32" fillId="3" borderId="0" xfId="2" applyNumberFormat="1" applyFont="1" applyFill="1" applyBorder="1" applyAlignment="1">
      <alignment horizontal="center" vertical="center" wrapText="1"/>
    </xf>
    <xf numFmtId="0" fontId="32" fillId="3" borderId="0" xfId="2" applyFont="1" applyFill="1" applyBorder="1" applyAlignment="1">
      <alignment horizontal="center" vertical="center" wrapText="1"/>
    </xf>
    <xf numFmtId="0" fontId="81" fillId="3" borderId="82" xfId="2" applyFont="1" applyFill="1" applyBorder="1" applyAlignment="1">
      <alignment horizontal="left"/>
    </xf>
    <xf numFmtId="0" fontId="85" fillId="3" borderId="0" xfId="2" applyFont="1" applyFill="1" applyBorder="1" applyAlignment="1">
      <alignment horizontal="right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horizontal="center" wrapText="1"/>
    </xf>
    <xf numFmtId="0" fontId="35" fillId="3" borderId="1" xfId="2" applyFont="1" applyFill="1" applyBorder="1" applyAlignment="1">
      <alignment horizontal="center" wrapText="1"/>
    </xf>
    <xf numFmtId="0" fontId="30" fillId="3" borderId="44" xfId="2" applyFont="1" applyFill="1" applyBorder="1" applyAlignment="1">
      <alignment horizontal="center" wrapText="1"/>
    </xf>
    <xf numFmtId="0" fontId="66" fillId="3" borderId="16" xfId="2" applyFont="1" applyFill="1" applyBorder="1" applyAlignment="1">
      <alignment horizontal="center" wrapText="1"/>
    </xf>
    <xf numFmtId="0" fontId="66" fillId="3" borderId="11" xfId="2" applyFont="1" applyFill="1" applyBorder="1" applyAlignment="1">
      <alignment horizontal="center" wrapText="1"/>
    </xf>
    <xf numFmtId="0" fontId="66" fillId="3" borderId="42" xfId="2" applyFont="1" applyFill="1" applyBorder="1" applyAlignment="1">
      <alignment horizontal="center" wrapText="1"/>
    </xf>
    <xf numFmtId="0" fontId="85" fillId="3" borderId="16" xfId="2" applyFont="1" applyFill="1" applyBorder="1" applyAlignment="1">
      <alignment horizontal="center" wrapText="1"/>
    </xf>
    <xf numFmtId="0" fontId="85" fillId="3" borderId="11" xfId="2" applyFont="1" applyFill="1" applyBorder="1" applyAlignment="1">
      <alignment horizontal="center" wrapText="1"/>
    </xf>
    <xf numFmtId="0" fontId="85" fillId="3" borderId="42" xfId="2" applyFont="1" applyFill="1" applyBorder="1" applyAlignment="1">
      <alignment horizontal="center" wrapText="1"/>
    </xf>
    <xf numFmtId="0" fontId="30" fillId="3" borderId="27" xfId="2" applyFont="1" applyFill="1" applyBorder="1" applyAlignment="1">
      <alignment horizontal="center" vertical="center" wrapText="1"/>
    </xf>
    <xf numFmtId="0" fontId="39" fillId="2" borderId="0" xfId="2" applyFont="1" applyFill="1" applyBorder="1" applyAlignment="1">
      <alignment horizontal="right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 wrapText="1"/>
    </xf>
    <xf numFmtId="0" fontId="30" fillId="3" borderId="17" xfId="2" applyFont="1" applyFill="1" applyBorder="1" applyAlignment="1">
      <alignment horizontal="center" vertical="center" wrapText="1"/>
    </xf>
    <xf numFmtId="0" fontId="30" fillId="3" borderId="43" xfId="2" applyFont="1" applyFill="1" applyBorder="1" applyAlignment="1">
      <alignment horizontal="center" vertical="center" wrapText="1"/>
    </xf>
    <xf numFmtId="0" fontId="30" fillId="3" borderId="16" xfId="2" applyFont="1" applyFill="1" applyBorder="1" applyAlignment="1">
      <alignment horizontal="center" vertical="center" wrapText="1"/>
    </xf>
    <xf numFmtId="0" fontId="30" fillId="3" borderId="42" xfId="2" applyFont="1" applyFill="1" applyBorder="1" applyAlignment="1">
      <alignment horizontal="center" vertical="center" wrapText="1"/>
    </xf>
    <xf numFmtId="0" fontId="87" fillId="3" borderId="16" xfId="2" applyFont="1" applyFill="1" applyBorder="1" applyAlignment="1">
      <alignment horizontal="center" wrapText="1"/>
    </xf>
    <xf numFmtId="0" fontId="87" fillId="3" borderId="11" xfId="2" applyFont="1" applyFill="1" applyBorder="1" applyAlignment="1">
      <alignment horizontal="center" wrapText="1"/>
    </xf>
    <xf numFmtId="0" fontId="87" fillId="3" borderId="42" xfId="2" applyFont="1" applyFill="1" applyBorder="1" applyAlignment="1">
      <alignment horizontal="center" wrapText="1"/>
    </xf>
    <xf numFmtId="0" fontId="30" fillId="3" borderId="39" xfId="2" applyFont="1" applyFill="1" applyBorder="1" applyAlignment="1">
      <alignment horizontal="center" vertical="center" wrapText="1"/>
    </xf>
    <xf numFmtId="0" fontId="30" fillId="3" borderId="41" xfId="2" applyFont="1" applyFill="1" applyBorder="1" applyAlignment="1">
      <alignment horizontal="center" vertical="center" wrapText="1"/>
    </xf>
    <xf numFmtId="1" fontId="30" fillId="3" borderId="0" xfId="2" applyNumberFormat="1" applyFont="1" applyFill="1" applyBorder="1" applyAlignment="1">
      <alignment horizontal="center" vertical="center"/>
    </xf>
    <xf numFmtId="1" fontId="32" fillId="3" borderId="0" xfId="2" applyNumberFormat="1" applyFont="1" applyFill="1" applyBorder="1" applyAlignment="1">
      <alignment horizontal="center" wrapText="1"/>
    </xf>
    <xf numFmtId="0" fontId="32" fillId="3" borderId="0" xfId="2" applyFont="1" applyFill="1" applyBorder="1" applyAlignment="1">
      <alignment horizontal="center" wrapText="1"/>
    </xf>
    <xf numFmtId="0" fontId="89" fillId="3" borderId="24" xfId="2" applyFont="1" applyFill="1" applyBorder="1" applyAlignment="1">
      <alignment horizontal="center" wrapText="1"/>
    </xf>
    <xf numFmtId="0" fontId="89" fillId="3" borderId="0" xfId="2" applyFont="1" applyFill="1" applyBorder="1" applyAlignment="1">
      <alignment horizontal="center" wrapText="1"/>
    </xf>
    <xf numFmtId="0" fontId="89" fillId="3" borderId="30" xfId="2" applyFont="1" applyFill="1" applyBorder="1" applyAlignment="1">
      <alignment horizontal="center" wrapText="1"/>
    </xf>
    <xf numFmtId="0" fontId="33" fillId="3" borderId="24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center" vertical="center" wrapText="1"/>
    </xf>
    <xf numFmtId="0" fontId="33" fillId="3" borderId="30" xfId="2" applyFont="1" applyFill="1" applyBorder="1" applyAlignment="1">
      <alignment horizontal="center" vertical="center" wrapText="1"/>
    </xf>
    <xf numFmtId="0" fontId="81" fillId="2" borderId="82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9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 vertical="top"/>
    </xf>
    <xf numFmtId="0" fontId="30" fillId="2" borderId="0" xfId="0" applyFont="1" applyFill="1" applyBorder="1" applyAlignment="1">
      <alignment horizontal="center" vertical="top"/>
    </xf>
    <xf numFmtId="0" fontId="30" fillId="2" borderId="9" xfId="0" applyFont="1" applyFill="1" applyBorder="1" applyAlignment="1">
      <alignment horizontal="center" vertical="top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1" fontId="32" fillId="2" borderId="4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61" fillId="2" borderId="9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1" fontId="30" fillId="3" borderId="0" xfId="0" applyNumberFormat="1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7" xfId="0" applyFont="1" applyFill="1" applyBorder="1" applyAlignment="1">
      <alignment horizontal="center" vertical="center" wrapText="1"/>
    </xf>
    <xf numFmtId="0" fontId="30" fillId="2" borderId="48" xfId="0" applyFont="1" applyFill="1" applyBorder="1" applyAlignment="1">
      <alignment horizontal="center" vertical="center" wrapText="1"/>
    </xf>
    <xf numFmtId="1" fontId="30" fillId="3" borderId="12" xfId="0" applyNumberFormat="1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85" fillId="2" borderId="0" xfId="2" applyFont="1" applyFill="1" applyAlignment="1">
      <alignment horizontal="right"/>
    </xf>
    <xf numFmtId="0" fontId="33" fillId="2" borderId="0" xfId="0" applyFont="1" applyFill="1" applyBorder="1" applyAlignment="1">
      <alignment horizontal="center" vertical="top" wrapText="1"/>
    </xf>
    <xf numFmtId="0" fontId="33" fillId="2" borderId="9" xfId="0" applyFont="1" applyFill="1" applyBorder="1" applyAlignment="1">
      <alignment horizontal="center" vertical="top" wrapText="1"/>
    </xf>
    <xf numFmtId="1" fontId="33" fillId="2" borderId="10" xfId="0" applyNumberFormat="1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81" fillId="2" borderId="82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center" wrapText="1"/>
    </xf>
    <xf numFmtId="0" fontId="35" fillId="2" borderId="5" xfId="0" applyFont="1" applyFill="1" applyBorder="1" applyAlignment="1">
      <alignment horizontal="center" wrapText="1"/>
    </xf>
    <xf numFmtId="0" fontId="30" fillId="2" borderId="7" xfId="0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 wrapText="1"/>
    </xf>
    <xf numFmtId="1" fontId="81" fillId="3" borderId="85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81" fillId="2" borderId="85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0" fontId="30" fillId="3" borderId="8" xfId="0" applyFont="1" applyFill="1" applyBorder="1" applyAlignment="1">
      <alignment horizontal="left" vertical="top" wrapText="1"/>
    </xf>
    <xf numFmtId="0" fontId="30" fillId="3" borderId="4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left" vertical="top" wrapText="1"/>
    </xf>
    <xf numFmtId="0" fontId="30" fillId="3" borderId="9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center" vertical="top" wrapText="1"/>
    </xf>
    <xf numFmtId="0" fontId="30" fillId="3" borderId="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1" fontId="30" fillId="3" borderId="0" xfId="0" applyNumberFormat="1" applyFont="1" applyFill="1" applyBorder="1" applyAlignment="1">
      <alignment horizontal="center" vertical="top" wrapText="1"/>
    </xf>
    <xf numFmtId="1" fontId="32" fillId="2" borderId="0" xfId="0" applyNumberFormat="1" applyFont="1" applyFill="1" applyBorder="1" applyAlignment="1">
      <alignment horizontal="right"/>
    </xf>
    <xf numFmtId="1" fontId="30" fillId="2" borderId="0" xfId="0" applyNumberFormat="1" applyFont="1" applyFill="1" applyBorder="1" applyAlignment="1">
      <alignment horizontal="center" vertical="top"/>
    </xf>
    <xf numFmtId="1" fontId="81" fillId="3" borderId="0" xfId="2" applyNumberFormat="1" applyFont="1" applyFill="1" applyBorder="1" applyAlignment="1">
      <alignment horizontal="left" vertical="top" wrapText="1"/>
    </xf>
    <xf numFmtId="0" fontId="81" fillId="3" borderId="0" xfId="2" applyFont="1" applyFill="1" applyBorder="1" applyAlignment="1">
      <alignment horizontal="left" vertical="top" wrapText="1"/>
    </xf>
    <xf numFmtId="0" fontId="91" fillId="3" borderId="16" xfId="2" applyFont="1" applyFill="1" applyBorder="1" applyAlignment="1">
      <alignment horizontal="center" wrapText="1"/>
    </xf>
    <xf numFmtId="0" fontId="91" fillId="3" borderId="11" xfId="2" applyFont="1" applyFill="1" applyBorder="1" applyAlignment="1">
      <alignment horizontal="center" wrapText="1"/>
    </xf>
    <xf numFmtId="0" fontId="91" fillId="3" borderId="12" xfId="2" applyFont="1" applyFill="1" applyBorder="1" applyAlignment="1">
      <alignment horizontal="center" wrapText="1"/>
    </xf>
    <xf numFmtId="0" fontId="90" fillId="3" borderId="10" xfId="2" applyFont="1" applyFill="1" applyBorder="1" applyAlignment="1">
      <alignment horizontal="center" wrapText="1"/>
    </xf>
    <xf numFmtId="0" fontId="90" fillId="3" borderId="11" xfId="2" applyFont="1" applyFill="1" applyBorder="1" applyAlignment="1">
      <alignment horizontal="center" wrapText="1"/>
    </xf>
    <xf numFmtId="0" fontId="90" fillId="3" borderId="42" xfId="2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wrapText="1"/>
    </xf>
    <xf numFmtId="0" fontId="30" fillId="2" borderId="34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1" fontId="30" fillId="2" borderId="12" xfId="0" applyNumberFormat="1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1" fontId="32" fillId="3" borderId="0" xfId="0" applyNumberFormat="1" applyFont="1" applyFill="1" applyBorder="1" applyAlignment="1">
      <alignment horizontal="right"/>
    </xf>
    <xf numFmtId="0" fontId="91" fillId="3" borderId="0" xfId="2" applyFont="1" applyFill="1" applyBorder="1" applyAlignment="1">
      <alignment horizontal="center" vertical="center" wrapText="1"/>
    </xf>
    <xf numFmtId="0" fontId="91" fillId="3" borderId="9" xfId="2" applyFont="1" applyFill="1" applyBorder="1" applyAlignment="1">
      <alignment horizontal="center" vertical="center" wrapText="1"/>
    </xf>
    <xf numFmtId="0" fontId="32" fillId="3" borderId="9" xfId="2" applyFont="1" applyFill="1" applyBorder="1" applyAlignment="1">
      <alignment horizontal="center" wrapText="1"/>
    </xf>
    <xf numFmtId="1" fontId="32" fillId="3" borderId="0" xfId="2" applyNumberFormat="1" applyFont="1" applyFill="1" applyBorder="1" applyAlignment="1">
      <alignment horizontal="center" vertical="top" wrapText="1"/>
    </xf>
    <xf numFmtId="0" fontId="32" fillId="3" borderId="0" xfId="2" applyFont="1" applyFill="1" applyBorder="1" applyAlignment="1">
      <alignment horizontal="center" vertical="top" wrapText="1"/>
    </xf>
    <xf numFmtId="0" fontId="32" fillId="3" borderId="9" xfId="2" applyFont="1" applyFill="1" applyBorder="1" applyAlignment="1">
      <alignment horizontal="center" vertical="top" wrapText="1"/>
    </xf>
    <xf numFmtId="0" fontId="90" fillId="3" borderId="0" xfId="2" applyFont="1" applyFill="1" applyBorder="1" applyAlignment="1">
      <alignment horizontal="center" vertical="center" wrapText="1"/>
    </xf>
    <xf numFmtId="0" fontId="90" fillId="3" borderId="9" xfId="2" applyFont="1" applyFill="1" applyBorder="1" applyAlignment="1">
      <alignment horizontal="center" vertical="center" wrapText="1"/>
    </xf>
    <xf numFmtId="1" fontId="81" fillId="2" borderId="0" xfId="2" applyNumberFormat="1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73" fillId="2" borderId="0" xfId="2" applyFont="1" applyFill="1" applyAlignment="1">
      <alignment horizontal="center"/>
    </xf>
    <xf numFmtId="0" fontId="30" fillId="2" borderId="0" xfId="2" applyFont="1" applyFill="1" applyBorder="1" applyAlignment="1">
      <alignment horizontal="left"/>
    </xf>
    <xf numFmtId="0" fontId="81" fillId="3" borderId="82" xfId="2" applyFont="1" applyFill="1" applyBorder="1" applyAlignment="1">
      <alignment horizontal="left" vertical="center" wrapText="1"/>
    </xf>
    <xf numFmtId="3" fontId="30" fillId="25" borderId="0" xfId="2" applyNumberFormat="1" applyFont="1" applyFill="1" applyBorder="1" applyAlignment="1">
      <alignment horizontal="center" vertical="center" wrapText="1"/>
    </xf>
    <xf numFmtId="3" fontId="30" fillId="24" borderId="0" xfId="2" applyNumberFormat="1" applyFont="1" applyFill="1" applyBorder="1" applyAlignment="1">
      <alignment horizontal="center" vertical="center" wrapText="1"/>
    </xf>
    <xf numFmtId="0" fontId="65" fillId="3" borderId="0" xfId="2" applyFont="1" applyFill="1" applyBorder="1" applyAlignment="1">
      <alignment horizontal="center"/>
    </xf>
    <xf numFmtId="0" fontId="73" fillId="3" borderId="0" xfId="2" applyFont="1" applyFill="1" applyBorder="1" applyAlignment="1">
      <alignment horizontal="center"/>
    </xf>
    <xf numFmtId="3" fontId="54" fillId="28" borderId="0" xfId="2" applyNumberFormat="1" applyFont="1" applyFill="1" applyBorder="1" applyAlignment="1">
      <alignment horizontal="center" vertical="center" wrapText="1"/>
    </xf>
    <xf numFmtId="0" fontId="84" fillId="3" borderId="72" xfId="2" applyFont="1" applyFill="1" applyBorder="1" applyAlignment="1">
      <alignment horizontal="center" vertical="center" wrapText="1"/>
    </xf>
    <xf numFmtId="0" fontId="84" fillId="3" borderId="73" xfId="2" applyFont="1" applyFill="1" applyBorder="1" applyAlignment="1">
      <alignment horizontal="center" vertical="center" wrapText="1"/>
    </xf>
    <xf numFmtId="0" fontId="84" fillId="3" borderId="74" xfId="2" applyFont="1" applyFill="1" applyBorder="1" applyAlignment="1">
      <alignment horizontal="center" vertical="center" wrapText="1"/>
    </xf>
    <xf numFmtId="165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Alignment="1">
      <alignment horizontal="left" vertical="center" wrapText="1"/>
    </xf>
    <xf numFmtId="0" fontId="53" fillId="2" borderId="0" xfId="2" applyFont="1" applyFill="1" applyAlignment="1">
      <alignment horizontal="left" vertical="center"/>
    </xf>
    <xf numFmtId="0" fontId="84" fillId="9" borderId="75" xfId="2" applyFont="1" applyFill="1" applyBorder="1" applyAlignment="1">
      <alignment horizontal="center" vertical="center" wrapText="1"/>
    </xf>
    <xf numFmtId="0" fontId="84" fillId="9" borderId="76" xfId="2" applyFont="1" applyFill="1" applyBorder="1" applyAlignment="1">
      <alignment horizontal="center" vertical="center" wrapText="1"/>
    </xf>
    <xf numFmtId="0" fontId="84" fillId="9" borderId="77" xfId="2" applyFont="1" applyFill="1" applyBorder="1" applyAlignment="1">
      <alignment horizontal="center" vertical="center" wrapText="1"/>
    </xf>
    <xf numFmtId="3" fontId="54" fillId="28" borderId="78" xfId="2" applyNumberFormat="1" applyFont="1" applyFill="1" applyBorder="1" applyAlignment="1">
      <alignment horizontal="center" vertical="center" wrapText="1"/>
    </xf>
    <xf numFmtId="3" fontId="54" fillId="28" borderId="79" xfId="2" applyNumberFormat="1" applyFont="1" applyFill="1" applyBorder="1" applyAlignment="1">
      <alignment horizontal="center" vertical="center" wrapText="1"/>
    </xf>
    <xf numFmtId="3" fontId="54" fillId="28" borderId="80" xfId="2" applyNumberFormat="1" applyFont="1" applyFill="1" applyBorder="1" applyAlignment="1">
      <alignment horizontal="center" vertical="center" wrapText="1"/>
    </xf>
    <xf numFmtId="3" fontId="54" fillId="28" borderId="71" xfId="2" applyNumberFormat="1" applyFont="1" applyFill="1" applyBorder="1" applyAlignment="1">
      <alignment horizontal="center" vertical="center" wrapText="1"/>
    </xf>
    <xf numFmtId="3" fontId="54" fillId="28" borderId="81" xfId="2" applyNumberFormat="1" applyFont="1" applyFill="1" applyBorder="1" applyAlignment="1">
      <alignment horizontal="center" vertical="center" wrapText="1"/>
    </xf>
    <xf numFmtId="165" fontId="30" fillId="25" borderId="38" xfId="2" applyNumberFormat="1" applyFont="1" applyFill="1" applyBorder="1" applyAlignment="1">
      <alignment horizontal="center" vertical="center" wrapText="1"/>
    </xf>
    <xf numFmtId="165" fontId="30" fillId="25" borderId="29" xfId="2" applyNumberFormat="1" applyFont="1" applyFill="1" applyBorder="1" applyAlignment="1">
      <alignment horizontal="center" vertical="center" wrapText="1"/>
    </xf>
    <xf numFmtId="165" fontId="30" fillId="25" borderId="89" xfId="2" applyNumberFormat="1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left" textRotation="180"/>
    </xf>
    <xf numFmtId="3" fontId="54" fillId="28" borderId="24" xfId="2" applyNumberFormat="1" applyFont="1" applyFill="1" applyBorder="1" applyAlignment="1">
      <alignment horizontal="center" vertical="center" wrapText="1"/>
    </xf>
    <xf numFmtId="3" fontId="54" fillId="28" borderId="30" xfId="2" applyNumberFormat="1" applyFont="1" applyFill="1" applyBorder="1" applyAlignment="1">
      <alignment horizontal="center" vertical="center" wrapText="1"/>
    </xf>
    <xf numFmtId="3" fontId="54" fillId="31" borderId="0" xfId="2" applyNumberFormat="1" applyFont="1" applyFill="1" applyBorder="1" applyAlignment="1">
      <alignment horizontal="center" vertical="center" wrapText="1"/>
    </xf>
    <xf numFmtId="0" fontId="94" fillId="9" borderId="62" xfId="2" applyFont="1" applyFill="1" applyBorder="1" applyAlignment="1">
      <alignment horizontal="center" vertical="center" wrapText="1"/>
    </xf>
    <xf numFmtId="0" fontId="94" fillId="9" borderId="63" xfId="2" applyFont="1" applyFill="1" applyBorder="1" applyAlignment="1">
      <alignment horizontal="center" vertical="center" wrapText="1"/>
    </xf>
    <xf numFmtId="0" fontId="94" fillId="9" borderId="64" xfId="2" applyFont="1" applyFill="1" applyBorder="1" applyAlignment="1">
      <alignment horizontal="center" vertical="center" wrapText="1"/>
    </xf>
    <xf numFmtId="165" fontId="30" fillId="32" borderId="24" xfId="2" applyNumberFormat="1" applyFont="1" applyFill="1" applyBorder="1" applyAlignment="1">
      <alignment horizontal="center" vertical="center" wrapText="1"/>
    </xf>
    <xf numFmtId="165" fontId="30" fillId="32" borderId="0" xfId="2" applyNumberFormat="1" applyFont="1" applyFill="1" applyBorder="1" applyAlignment="1">
      <alignment horizontal="center" vertical="center" wrapText="1"/>
    </xf>
    <xf numFmtId="165" fontId="30" fillId="32" borderId="30" xfId="2" applyNumberFormat="1" applyFont="1" applyFill="1" applyBorder="1" applyAlignment="1">
      <alignment horizontal="center" vertical="center" wrapText="1"/>
    </xf>
    <xf numFmtId="3" fontId="54" fillId="31" borderId="65" xfId="2" applyNumberFormat="1" applyFont="1" applyFill="1" applyBorder="1" applyAlignment="1">
      <alignment horizontal="center" vertical="center" wrapText="1"/>
    </xf>
    <xf numFmtId="3" fontId="54" fillId="31" borderId="66" xfId="2" applyNumberFormat="1" applyFont="1" applyFill="1" applyBorder="1" applyAlignment="1">
      <alignment horizontal="center" vertical="center" wrapText="1"/>
    </xf>
    <xf numFmtId="3" fontId="54" fillId="31" borderId="67" xfId="2" applyNumberFormat="1" applyFont="1" applyFill="1" applyBorder="1" applyAlignment="1">
      <alignment horizontal="center" vertical="center" wrapText="1"/>
    </xf>
    <xf numFmtId="3" fontId="54" fillId="31" borderId="68" xfId="2" applyNumberFormat="1" applyFont="1" applyFill="1" applyBorder="1" applyAlignment="1">
      <alignment horizontal="center" vertical="center" wrapText="1"/>
    </xf>
    <xf numFmtId="3" fontId="54" fillId="31" borderId="69" xfId="2" applyNumberFormat="1" applyFont="1" applyFill="1" applyBorder="1" applyAlignment="1">
      <alignment horizontal="center" vertical="center" wrapText="1"/>
    </xf>
    <xf numFmtId="0" fontId="94" fillId="2" borderId="86" xfId="2" applyFont="1" applyFill="1" applyBorder="1" applyAlignment="1">
      <alignment horizontal="center" vertical="center" wrapText="1"/>
    </xf>
    <xf numFmtId="0" fontId="94" fillId="2" borderId="87" xfId="2" applyFont="1" applyFill="1" applyBorder="1" applyAlignment="1">
      <alignment horizontal="center" vertical="center" wrapText="1"/>
    </xf>
    <xf numFmtId="0" fontId="94" fillId="2" borderId="88" xfId="2" applyFont="1" applyFill="1" applyBorder="1" applyAlignment="1">
      <alignment horizontal="center" vertical="center" wrapText="1"/>
    </xf>
    <xf numFmtId="3" fontId="54" fillId="31" borderId="24" xfId="2" applyNumberFormat="1" applyFont="1" applyFill="1" applyBorder="1" applyAlignment="1">
      <alignment horizontal="center" vertical="center" wrapText="1"/>
    </xf>
    <xf numFmtId="3" fontId="54" fillId="31" borderId="30" xfId="2" applyNumberFormat="1" applyFont="1" applyFill="1" applyBorder="1" applyAlignment="1">
      <alignment horizontal="center" vertical="center" wrapText="1"/>
    </xf>
    <xf numFmtId="3" fontId="30" fillId="30" borderId="24" xfId="2" applyNumberFormat="1" applyFont="1" applyFill="1" applyBorder="1" applyAlignment="1">
      <alignment horizontal="center" vertical="center" wrapText="1"/>
    </xf>
    <xf numFmtId="3" fontId="30" fillId="30" borderId="0" xfId="2" applyNumberFormat="1" applyFont="1" applyFill="1" applyBorder="1" applyAlignment="1">
      <alignment horizontal="center" vertical="center" wrapText="1"/>
    </xf>
    <xf numFmtId="3" fontId="30" fillId="30" borderId="30" xfId="2" applyNumberFormat="1" applyFont="1" applyFill="1" applyBorder="1" applyAlignment="1">
      <alignment horizontal="center" vertical="center" wrapText="1"/>
    </xf>
    <xf numFmtId="3" fontId="30" fillId="23" borderId="0" xfId="2" applyNumberFormat="1" applyFont="1" applyFill="1" applyBorder="1" applyAlignment="1">
      <alignment horizontal="center" vertical="center" wrapText="1"/>
    </xf>
    <xf numFmtId="3" fontId="30" fillId="23" borderId="24" xfId="2" applyNumberFormat="1" applyFont="1" applyFill="1" applyBorder="1" applyAlignment="1">
      <alignment horizontal="center" vertical="center" wrapText="1"/>
    </xf>
    <xf numFmtId="3" fontId="30" fillId="23" borderId="30" xfId="2" applyNumberFormat="1" applyFont="1" applyFill="1" applyBorder="1" applyAlignment="1">
      <alignment horizontal="center" vertical="center" wrapText="1"/>
    </xf>
    <xf numFmtId="3" fontId="30" fillId="23" borderId="28" xfId="2" applyNumberFormat="1" applyFont="1" applyFill="1" applyBorder="1" applyAlignment="1">
      <alignment horizontal="center" vertical="center" wrapText="1"/>
    </xf>
    <xf numFmtId="3" fontId="30" fillId="23" borderId="26" xfId="2" applyNumberFormat="1" applyFont="1" applyFill="1" applyBorder="1" applyAlignment="1">
      <alignment horizontal="center" vertical="center" wrapText="1"/>
    </xf>
    <xf numFmtId="3" fontId="30" fillId="23" borderId="40" xfId="2" applyNumberFormat="1" applyFont="1" applyFill="1" applyBorder="1" applyAlignment="1">
      <alignment horizontal="center" vertical="center" wrapText="1"/>
    </xf>
    <xf numFmtId="165" fontId="30" fillId="30" borderId="0" xfId="2" applyNumberFormat="1" applyFont="1" applyFill="1" applyBorder="1" applyAlignment="1">
      <alignment horizontal="center" vertical="center" wrapText="1"/>
    </xf>
  </cellXfs>
  <cellStyles count="88">
    <cellStyle name="Celkem 2" xfId="58"/>
    <cellStyle name="Datum" xfId="59"/>
    <cellStyle name="F2" xfId="60"/>
    <cellStyle name="F3" xfId="61"/>
    <cellStyle name="F4" xfId="62"/>
    <cellStyle name="F5" xfId="63"/>
    <cellStyle name="F6" xfId="64"/>
    <cellStyle name="F7" xfId="65"/>
    <cellStyle name="F8" xfId="66"/>
    <cellStyle name="Finanční0" xfId="67"/>
    <cellStyle name="Fixed" xfId="13"/>
    <cellStyle name="HEADING1" xfId="68"/>
    <cellStyle name="HEADING2" xfId="69"/>
    <cellStyle name="Hypertextový odkaz 2" xfId="4"/>
    <cellStyle name="Měna0" xfId="70"/>
    <cellStyle name="normal" xfId="71"/>
    <cellStyle name="Normální" xfId="0" builtinId="0"/>
    <cellStyle name="Normální 10" xfId="72"/>
    <cellStyle name="Normální 11" xfId="73"/>
    <cellStyle name="Normální 12" xfId="74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4 2" xfId="75"/>
    <cellStyle name="Normální 5" xfId="16"/>
    <cellStyle name="Normální 5 2" xfId="17"/>
    <cellStyle name="Normální 5 2 2" xfId="76"/>
    <cellStyle name="Normální 5 3" xfId="19"/>
    <cellStyle name="Normální 5 4" xfId="77"/>
    <cellStyle name="Normální 6" xfId="18"/>
    <cellStyle name="Normální 6 2" xfId="78"/>
    <cellStyle name="Normální 7" xfId="21"/>
    <cellStyle name="Normální 7 2" xfId="57"/>
    <cellStyle name="Normální 7 3" xfId="79"/>
    <cellStyle name="Normální 8" xfId="22"/>
    <cellStyle name="Normální 8 2" xfId="80"/>
    <cellStyle name="Normální 9" xfId="23"/>
    <cellStyle name="Normální 9 2" xfId="81"/>
    <cellStyle name="Pevný" xfId="82"/>
    <cellStyle name="Procenta" xfId="1" builtinId="5"/>
    <cellStyle name="Procenta 2" xfId="7"/>
    <cellStyle name="Procenta 2 2" xfId="3"/>
    <cellStyle name="Procenta 2 3" xfId="83"/>
    <cellStyle name="Procenta 3" xfId="84"/>
    <cellStyle name="Procenta 3 2" xfId="85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  <cellStyle name="Záhlaví 1" xfId="86"/>
    <cellStyle name="Záhlaví 2" xfId="87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1666</c:v>
                </c:pt>
                <c:pt idx="1">
                  <c:v>6646</c:v>
                </c:pt>
                <c:pt idx="2">
                  <c:v>203526</c:v>
                </c:pt>
                <c:pt idx="3">
                  <c:v>2630180</c:v>
                </c:pt>
                <c:pt idx="4">
                  <c:v>203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'10'!$I$45:$J$45</c:f>
              <c:numCache>
                <c:formatCode>0.0%</c:formatCode>
                <c:ptCount val="2"/>
                <c:pt idx="0">
                  <c:v>0.3146707632728723</c:v>
                </c:pt>
                <c:pt idx="1">
                  <c:v>0.46630268315348794</c:v>
                </c:pt>
              </c:numCache>
            </c:numRef>
          </c:val>
        </c:ser>
        <c:ser>
          <c:idx val="1"/>
          <c:order val="1"/>
          <c:tx>
            <c:strRef>
              <c:f>'10'!$H$46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0.35243364233636804</c:v>
                </c:pt>
                <c:pt idx="1">
                  <c:v>0.30560902326456663</c:v>
                </c:pt>
              </c:numCache>
            </c:numRef>
          </c:val>
        </c:ser>
        <c:ser>
          <c:idx val="2"/>
          <c:order val="2"/>
          <c:tx>
            <c:strRef>
              <c:f>'10'!$H$47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0.33289559439075966</c:v>
                </c:pt>
                <c:pt idx="1">
                  <c:v>0.22808829358194543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735360"/>
        <c:axId val="116749824"/>
      </c:barChart>
      <c:catAx>
        <c:axId val="11673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749824"/>
        <c:crosses val="autoZero"/>
        <c:auto val="1"/>
        <c:lblAlgn val="ctr"/>
        <c:lblOffset val="100"/>
        <c:noMultiLvlLbl val="0"/>
      </c:catAx>
      <c:valAx>
        <c:axId val="1167498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735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'11'!$C$45:$D$45</c:f>
              <c:numCache>
                <c:formatCode>#,##0</c:formatCode>
                <c:ptCount val="2"/>
                <c:pt idx="0">
                  <c:v>890131.51068564004</c:v>
                </c:pt>
                <c:pt idx="1">
                  <c:v>1151511.1639644031</c:v>
                </c:pt>
              </c:numCache>
            </c:numRef>
          </c:val>
        </c:ser>
        <c:ser>
          <c:idx val="1"/>
          <c:order val="1"/>
          <c:tx>
            <c:strRef>
              <c:f>'11'!$B$46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930859.17067312042</c:v>
                </c:pt>
                <c:pt idx="1">
                  <c:v>820341.97042164416</c:v>
                </c:pt>
              </c:numCache>
            </c:numRef>
          </c:val>
        </c:ser>
        <c:ser>
          <c:idx val="2"/>
          <c:order val="2"/>
          <c:tx>
            <c:strRef>
              <c:f>'11'!$B$47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895794.1843414671</c:v>
                </c:pt>
                <c:pt idx="1">
                  <c:v>662219.89912329114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759168"/>
        <c:axId val="116761344"/>
      </c:barChart>
      <c:catAx>
        <c:axId val="11675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761344"/>
        <c:crosses val="autoZero"/>
        <c:auto val="1"/>
        <c:lblAlgn val="ctr"/>
        <c:lblOffset val="100"/>
        <c:noMultiLvlLbl val="0"/>
      </c:catAx>
      <c:valAx>
        <c:axId val="116761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759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'11'!$I$45:$J$45</c:f>
              <c:numCache>
                <c:formatCode>0.0%</c:formatCode>
                <c:ptCount val="2"/>
                <c:pt idx="0">
                  <c:v>0.32764151550005649</c:v>
                </c:pt>
                <c:pt idx="1">
                  <c:v>0.43715992279464677</c:v>
                </c:pt>
              </c:numCache>
            </c:numRef>
          </c:val>
        </c:ser>
        <c:ser>
          <c:idx val="1"/>
          <c:order val="1"/>
          <c:tx>
            <c:strRef>
              <c:f>'11'!$H$46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0.34263263993602949</c:v>
                </c:pt>
                <c:pt idx="1">
                  <c:v>0.31143478559085902</c:v>
                </c:pt>
              </c:numCache>
            </c:numRef>
          </c:val>
        </c:ser>
        <c:ser>
          <c:idx val="2"/>
          <c:order val="2"/>
          <c:tx>
            <c:strRef>
              <c:f>'11'!$H$47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0.32972584456391396</c:v>
                </c:pt>
                <c:pt idx="1">
                  <c:v>0.25140529161449449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785152"/>
        <c:axId val="116787072"/>
      </c:barChart>
      <c:catAx>
        <c:axId val="11678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787072"/>
        <c:crosses val="autoZero"/>
        <c:auto val="1"/>
        <c:lblAlgn val="ctr"/>
        <c:lblOffset val="100"/>
        <c:noMultiLvlLbl val="0"/>
      </c:catAx>
      <c:valAx>
        <c:axId val="1167870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785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'12'!$C$45:$D$45</c:f>
              <c:numCache>
                <c:formatCode>#,##0</c:formatCode>
                <c:ptCount val="2"/>
                <c:pt idx="0">
                  <c:v>42682.351000000002</c:v>
                </c:pt>
                <c:pt idx="1">
                  <c:v>57824.794000000002</c:v>
                </c:pt>
              </c:numCache>
            </c:numRef>
          </c:val>
        </c:ser>
        <c:ser>
          <c:idx val="1"/>
          <c:order val="1"/>
          <c:tx>
            <c:strRef>
              <c:f>'12'!$B$46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46568.648000000001</c:v>
                </c:pt>
                <c:pt idx="1">
                  <c:v>39603.046000000002</c:v>
                </c:pt>
              </c:numCache>
            </c:numRef>
          </c:val>
        </c:ser>
        <c:ser>
          <c:idx val="2"/>
          <c:order val="2"/>
          <c:tx>
            <c:strRef>
              <c:f>'12'!$B$47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44218.315999999999</c:v>
                </c:pt>
                <c:pt idx="1">
                  <c:v>32060.266000000003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857472"/>
        <c:axId val="116859648"/>
      </c:barChart>
      <c:catAx>
        <c:axId val="1168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859648"/>
        <c:crosses val="autoZero"/>
        <c:auto val="1"/>
        <c:lblAlgn val="ctr"/>
        <c:lblOffset val="100"/>
        <c:noMultiLvlLbl val="0"/>
      </c:catAx>
      <c:valAx>
        <c:axId val="116859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857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'12'!$I$45:$J$45</c:f>
              <c:numCache>
                <c:formatCode>0.0%</c:formatCode>
                <c:ptCount val="2"/>
                <c:pt idx="0">
                  <c:v>0.3197914891523943</c:v>
                </c:pt>
                <c:pt idx="1">
                  <c:v>0.44656452075992215</c:v>
                </c:pt>
              </c:numCache>
            </c:numRef>
          </c:val>
        </c:ser>
        <c:ser>
          <c:idx val="1"/>
          <c:order val="1"/>
          <c:tx>
            <c:strRef>
              <c:f>'12'!$H$46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0.34890902077380109</c:v>
                </c:pt>
                <c:pt idx="1">
                  <c:v>0.30584311735936581</c:v>
                </c:pt>
              </c:numCache>
            </c:numRef>
          </c:val>
        </c:ser>
        <c:ser>
          <c:idx val="2"/>
          <c:order val="2"/>
          <c:tx>
            <c:strRef>
              <c:f>'12'!$H$47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0.3312994900738046</c:v>
                </c:pt>
                <c:pt idx="1">
                  <c:v>0.24759236188071207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883456"/>
        <c:axId val="116885376"/>
      </c:barChart>
      <c:catAx>
        <c:axId val="11688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885376"/>
        <c:crosses val="autoZero"/>
        <c:auto val="1"/>
        <c:lblAlgn val="ctr"/>
        <c:lblOffset val="100"/>
        <c:noMultiLvlLbl val="0"/>
      </c:catAx>
      <c:valAx>
        <c:axId val="1168853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883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'13'!$C$45:$D$45</c:f>
              <c:numCache>
                <c:formatCode>#,##0</c:formatCode>
                <c:ptCount val="2"/>
                <c:pt idx="0">
                  <c:v>21632.916999999998</c:v>
                </c:pt>
                <c:pt idx="1">
                  <c:v>56855.696000000004</c:v>
                </c:pt>
              </c:numCache>
            </c:numRef>
          </c:val>
        </c:ser>
        <c:ser>
          <c:idx val="1"/>
          <c:order val="1"/>
          <c:tx>
            <c:strRef>
              <c:f>'13'!$B$46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35361.197999999997</c:v>
                </c:pt>
                <c:pt idx="1">
                  <c:v>36928.843499999995</c:v>
                </c:pt>
              </c:numCache>
            </c:numRef>
          </c:val>
        </c:ser>
        <c:ser>
          <c:idx val="2"/>
          <c:order val="2"/>
          <c:tx>
            <c:strRef>
              <c:f>'13'!$B$47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20547.543000000001</c:v>
                </c:pt>
                <c:pt idx="1">
                  <c:v>16575.419000000002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960256"/>
        <c:axId val="116962432"/>
      </c:barChart>
      <c:catAx>
        <c:axId val="11696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62432"/>
        <c:crosses val="autoZero"/>
        <c:auto val="1"/>
        <c:lblAlgn val="ctr"/>
        <c:lblOffset val="100"/>
        <c:noMultiLvlLbl val="0"/>
      </c:catAx>
      <c:valAx>
        <c:axId val="116962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960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'13'!$I$45:$J$45</c:f>
              <c:numCache>
                <c:formatCode>0.0%</c:formatCode>
                <c:ptCount val="2"/>
                <c:pt idx="0">
                  <c:v>0.2789844524603794</c:v>
                </c:pt>
                <c:pt idx="1">
                  <c:v>0.51518410094364075</c:v>
                </c:pt>
              </c:numCache>
            </c:numRef>
          </c:val>
        </c:ser>
        <c:ser>
          <c:idx val="1"/>
          <c:order val="1"/>
          <c:tx>
            <c:strRef>
              <c:f>'13'!$H$46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0.45602839701983156</c:v>
                </c:pt>
                <c:pt idx="1">
                  <c:v>0.33462175957596063</c:v>
                </c:pt>
              </c:numCache>
            </c:numRef>
          </c:val>
        </c:ser>
        <c:ser>
          <c:idx val="2"/>
          <c:order val="2"/>
          <c:tx>
            <c:strRef>
              <c:f>'13'!$H$47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0.26498715051978905</c:v>
                </c:pt>
                <c:pt idx="1">
                  <c:v>0.15019413948039859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793280"/>
        <c:axId val="131795200"/>
      </c:barChart>
      <c:catAx>
        <c:axId val="13179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795200"/>
        <c:crosses val="autoZero"/>
        <c:auto val="1"/>
        <c:lblAlgn val="ctr"/>
        <c:lblOffset val="100"/>
        <c:noMultiLvlLbl val="0"/>
      </c:catAx>
      <c:valAx>
        <c:axId val="131795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1793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'14'!$D$9:$D$13</c:f>
              <c:numCache>
                <c:formatCode>#,##0</c:formatCode>
                <c:ptCount val="5"/>
                <c:pt idx="0">
                  <c:v>129057.15639930651</c:v>
                </c:pt>
                <c:pt idx="1">
                  <c:v>890131.51068564004</c:v>
                </c:pt>
                <c:pt idx="2">
                  <c:v>42682.351000000002</c:v>
                </c:pt>
                <c:pt idx="3">
                  <c:v>21632.916999999998</c:v>
                </c:pt>
                <c:pt idx="4">
                  <c:v>1083503.9350849465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1811584"/>
        <c:axId val="131821568"/>
      </c:barChart>
      <c:catAx>
        <c:axId val="131811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31821568"/>
        <c:crosses val="autoZero"/>
        <c:auto val="1"/>
        <c:lblAlgn val="ctr"/>
        <c:lblOffset val="100"/>
        <c:noMultiLvlLbl val="0"/>
      </c:catAx>
      <c:valAx>
        <c:axId val="1318215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181158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'14'!$H$9:$H$13</c:f>
              <c:numCache>
                <c:formatCode>#,##0.0</c:formatCode>
                <c:ptCount val="5"/>
                <c:pt idx="0">
                  <c:v>3.7451612903225819</c:v>
                </c:pt>
                <c:pt idx="1">
                  <c:v>2.0209677419354835</c:v>
                </c:pt>
                <c:pt idx="2">
                  <c:v>2.0387096774193543</c:v>
                </c:pt>
                <c:pt idx="3">
                  <c:v>2.0096774193548383</c:v>
                </c:pt>
                <c:pt idx="4">
                  <c:v>2.0096774193548383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1833216"/>
        <c:axId val="131835008"/>
      </c:barChart>
      <c:catAx>
        <c:axId val="1318332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1835008"/>
        <c:crosses val="autoZero"/>
        <c:auto val="1"/>
        <c:lblAlgn val="ctr"/>
        <c:lblOffset val="100"/>
        <c:noMultiLvlLbl val="0"/>
      </c:catAx>
      <c:valAx>
        <c:axId val="1318350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1833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'14'!$F$9:$F$12</c:f>
              <c:numCache>
                <c:formatCode>0.0%</c:formatCode>
                <c:ptCount val="4"/>
                <c:pt idx="0">
                  <c:v>0.11888249424302341</c:v>
                </c:pt>
                <c:pt idx="1">
                  <c:v>0.82180569775076084</c:v>
                </c:pt>
                <c:pt idx="2">
                  <c:v>3.9374887004730498E-2</c:v>
                </c:pt>
                <c:pt idx="3">
                  <c:v>1.9936921001485343E-2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1199.185852955331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333.88553440751741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592.97678442126482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1137.5214984341096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17.006821483801762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35584"/>
        <c:axId val="116441472"/>
      </c:barChart>
      <c:catAx>
        <c:axId val="116435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441472"/>
        <c:crosses val="autoZero"/>
        <c:auto val="1"/>
        <c:lblAlgn val="ctr"/>
        <c:lblOffset val="100"/>
        <c:noMultiLvlLbl val="0"/>
      </c:catAx>
      <c:valAx>
        <c:axId val="116441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643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'14'!$I$9:$I$13</c:f>
              <c:numCache>
                <c:formatCode>#,##0.0</c:formatCode>
                <c:ptCount val="5"/>
                <c:pt idx="0">
                  <c:v>8.4</c:v>
                </c:pt>
                <c:pt idx="1">
                  <c:v>6.9499999999999993</c:v>
                </c:pt>
                <c:pt idx="2">
                  <c:v>6.6</c:v>
                </c:pt>
                <c:pt idx="3">
                  <c:v>6.9</c:v>
                </c:pt>
                <c:pt idx="4">
                  <c:v>6.9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'14'!$J$9:$J$13</c:f>
              <c:numCache>
                <c:formatCode>#,##0.0</c:formatCode>
                <c:ptCount val="5"/>
                <c:pt idx="0">
                  <c:v>-0.9</c:v>
                </c:pt>
                <c:pt idx="1">
                  <c:v>-2.6833333333333331</c:v>
                </c:pt>
                <c:pt idx="2">
                  <c:v>-3.2</c:v>
                </c:pt>
                <c:pt idx="3">
                  <c:v>-2.7</c:v>
                </c:pt>
                <c:pt idx="4">
                  <c:v>-2.7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3535232"/>
        <c:axId val="133536768"/>
      </c:barChart>
      <c:catAx>
        <c:axId val="133535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3536768"/>
        <c:crosses val="autoZero"/>
        <c:auto val="1"/>
        <c:lblAlgn val="ctr"/>
        <c:lblOffset val="100"/>
        <c:noMultiLvlLbl val="0"/>
      </c:catAx>
      <c:valAx>
        <c:axId val="1335367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35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'15'!$D$9:$D$13</c:f>
              <c:numCache>
                <c:formatCode>#,##0</c:formatCode>
                <c:ptCount val="5"/>
                <c:pt idx="0">
                  <c:v>144544.99434998215</c:v>
                </c:pt>
                <c:pt idx="1">
                  <c:v>930859.17067312042</c:v>
                </c:pt>
                <c:pt idx="2">
                  <c:v>46568.648000000001</c:v>
                </c:pt>
                <c:pt idx="3">
                  <c:v>35361.197999999997</c:v>
                </c:pt>
                <c:pt idx="4">
                  <c:v>1157334.0110231028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6192000"/>
        <c:axId val="136193536"/>
      </c:barChart>
      <c:catAx>
        <c:axId val="136192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36193536"/>
        <c:crosses val="autoZero"/>
        <c:auto val="1"/>
        <c:lblAlgn val="ctr"/>
        <c:lblOffset val="100"/>
        <c:noMultiLvlLbl val="0"/>
      </c:catAx>
      <c:valAx>
        <c:axId val="1361935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19200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'15'!$H$9:$H$13</c:f>
              <c:numCache>
                <c:formatCode>#,##0.0</c:formatCode>
                <c:ptCount val="5"/>
                <c:pt idx="0">
                  <c:v>-1.7785714285714285</c:v>
                </c:pt>
                <c:pt idx="1">
                  <c:v>-3.2470238095238098</c:v>
                </c:pt>
                <c:pt idx="2">
                  <c:v>-3.6464285714285714</c:v>
                </c:pt>
                <c:pt idx="3">
                  <c:v>-3.2785714285714285</c:v>
                </c:pt>
                <c:pt idx="4">
                  <c:v>-3.2785714285714285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6205440"/>
        <c:axId val="136206976"/>
      </c:barChart>
      <c:catAx>
        <c:axId val="1362054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6206976"/>
        <c:crosses val="autoZero"/>
        <c:auto val="1"/>
        <c:lblAlgn val="ctr"/>
        <c:lblOffset val="100"/>
        <c:noMultiLvlLbl val="0"/>
      </c:catAx>
      <c:valAx>
        <c:axId val="13620697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205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'15'!$F$9:$F$12</c:f>
              <c:numCache>
                <c:formatCode>0.0%</c:formatCode>
                <c:ptCount val="4"/>
                <c:pt idx="0">
                  <c:v>0.12461856136342052</c:v>
                </c:pt>
                <c:pt idx="1">
                  <c:v>0.8046762955148663</c:v>
                </c:pt>
                <c:pt idx="2">
                  <c:v>4.0214701017332245E-2</c:v>
                </c:pt>
                <c:pt idx="3">
                  <c:v>3.0490442104380924E-2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'15'!$I$9:$I$13</c:f>
              <c:numCache>
                <c:formatCode>#,##0.0</c:formatCode>
                <c:ptCount val="5"/>
                <c:pt idx="0">
                  <c:v>4</c:v>
                </c:pt>
                <c:pt idx="1">
                  <c:v>2.4666666666666668</c:v>
                </c:pt>
                <c:pt idx="2">
                  <c:v>2.2000000000000002</c:v>
                </c:pt>
                <c:pt idx="3">
                  <c:v>2.4</c:v>
                </c:pt>
                <c:pt idx="4">
                  <c:v>2.4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'15'!$J$9:$J$13</c:f>
              <c:numCache>
                <c:formatCode>#,##0.0</c:formatCode>
                <c:ptCount val="5"/>
                <c:pt idx="0">
                  <c:v>-10.199999999999999</c:v>
                </c:pt>
                <c:pt idx="1">
                  <c:v>-11.666666666666666</c:v>
                </c:pt>
                <c:pt idx="2">
                  <c:v>-13.5</c:v>
                </c:pt>
                <c:pt idx="3">
                  <c:v>-11.8</c:v>
                </c:pt>
                <c:pt idx="4">
                  <c:v>-11.8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6252416"/>
        <c:axId val="136254208"/>
      </c:barChart>
      <c:catAx>
        <c:axId val="1362524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6254208"/>
        <c:crosses val="autoZero"/>
        <c:auto val="1"/>
        <c:lblAlgn val="ctr"/>
        <c:lblOffset val="100"/>
        <c:noMultiLvlLbl val="0"/>
      </c:catAx>
      <c:valAx>
        <c:axId val="1362542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252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'16'!$D$9:$D$13</c:f>
              <c:numCache>
                <c:formatCode>#,##0</c:formatCode>
                <c:ptCount val="5"/>
                <c:pt idx="0">
                  <c:v>136531.77798622692</c:v>
                </c:pt>
                <c:pt idx="1">
                  <c:v>895794.1843414671</c:v>
                </c:pt>
                <c:pt idx="2">
                  <c:v>44218.315999999999</c:v>
                </c:pt>
                <c:pt idx="3">
                  <c:v>20547.543000000001</c:v>
                </c:pt>
                <c:pt idx="4">
                  <c:v>1097091.8213276942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6287744"/>
        <c:axId val="136289280"/>
      </c:barChart>
      <c:catAx>
        <c:axId val="1362877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36289280"/>
        <c:crosses val="autoZero"/>
        <c:auto val="1"/>
        <c:lblAlgn val="ctr"/>
        <c:lblOffset val="100"/>
        <c:noMultiLvlLbl val="0"/>
      </c:catAx>
      <c:valAx>
        <c:axId val="1362892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28774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'16'!$H$9:$H$13</c:f>
              <c:numCache>
                <c:formatCode>#,##0.0</c:formatCode>
                <c:ptCount val="5"/>
                <c:pt idx="0">
                  <c:v>2.2000000000000002</c:v>
                </c:pt>
                <c:pt idx="1">
                  <c:v>0.97365591397849471</c:v>
                </c:pt>
                <c:pt idx="2">
                  <c:v>0.87419354838709662</c:v>
                </c:pt>
                <c:pt idx="3">
                  <c:v>1.0000000000000002</c:v>
                </c:pt>
                <c:pt idx="4">
                  <c:v>1.0000000000000002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6309376"/>
        <c:axId val="136319360"/>
      </c:barChart>
      <c:catAx>
        <c:axId val="1363093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6319360"/>
        <c:crosses val="autoZero"/>
        <c:auto val="1"/>
        <c:lblAlgn val="ctr"/>
        <c:lblOffset val="100"/>
        <c:noMultiLvlLbl val="0"/>
      </c:catAx>
      <c:valAx>
        <c:axId val="13631936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309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'16'!$F$9:$F$12</c:f>
              <c:numCache>
                <c:formatCode>0.0%</c:formatCode>
                <c:ptCount val="4"/>
                <c:pt idx="0">
                  <c:v>0.12419232310249387</c:v>
                </c:pt>
                <c:pt idx="1">
                  <c:v>0.81677579427116553</c:v>
                </c:pt>
                <c:pt idx="2">
                  <c:v>4.0329693600398557E-2</c:v>
                </c:pt>
                <c:pt idx="3">
                  <c:v>1.8702189025942156E-2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'16'!$I$9:$I$13</c:f>
              <c:numCache>
                <c:formatCode>#,##0.0</c:formatCode>
                <c:ptCount val="5"/>
                <c:pt idx="0">
                  <c:v>10.5</c:v>
                </c:pt>
                <c:pt idx="1">
                  <c:v>8.7000000000000011</c:v>
                </c:pt>
                <c:pt idx="2">
                  <c:v>7.2</c:v>
                </c:pt>
                <c:pt idx="3">
                  <c:v>8.5</c:v>
                </c:pt>
                <c:pt idx="4">
                  <c:v>8.5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'16'!$J$9:$J$13</c:f>
              <c:numCache>
                <c:formatCode>#,##0.0</c:formatCode>
                <c:ptCount val="5"/>
                <c:pt idx="0">
                  <c:v>-8.1999999999999993</c:v>
                </c:pt>
                <c:pt idx="1">
                  <c:v>-9.6333333333333329</c:v>
                </c:pt>
                <c:pt idx="2">
                  <c:v>-10.1</c:v>
                </c:pt>
                <c:pt idx="3">
                  <c:v>-9.6999999999999993</c:v>
                </c:pt>
                <c:pt idx="4">
                  <c:v>-9.6999999999999993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6356608"/>
        <c:axId val="136358144"/>
      </c:barChart>
      <c:catAx>
        <c:axId val="136356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6358144"/>
        <c:crosses val="autoZero"/>
        <c:auto val="1"/>
        <c:lblAlgn val="ctr"/>
        <c:lblOffset val="100"/>
        <c:noMultiLvlLbl val="0"/>
      </c:catAx>
      <c:valAx>
        <c:axId val="13635814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356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'17'!$D$9:$D$13</c:f>
              <c:numCache>
                <c:formatCode>#,##0</c:formatCode>
                <c:ptCount val="5"/>
                <c:pt idx="0">
                  <c:v>410133.92873551557</c:v>
                </c:pt>
                <c:pt idx="1">
                  <c:v>2716784.8657002277</c:v>
                </c:pt>
                <c:pt idx="2">
                  <c:v>133469.315</c:v>
                </c:pt>
                <c:pt idx="3">
                  <c:v>77541.657999999996</c:v>
                </c:pt>
                <c:pt idx="4">
                  <c:v>3337929.767435743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6543232"/>
        <c:axId val="136971008"/>
      </c:barChart>
      <c:catAx>
        <c:axId val="136543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36971008"/>
        <c:crosses val="autoZero"/>
        <c:auto val="1"/>
        <c:lblAlgn val="ctr"/>
        <c:lblOffset val="100"/>
        <c:noMultiLvlLbl val="0"/>
      </c:catAx>
      <c:valAx>
        <c:axId val="1369710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543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12788.357471437901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3559.8894974300006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6323.2946561088647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12131.491189134069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181.36903541999999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452736"/>
        <c:axId val="116454528"/>
      </c:barChart>
      <c:catAx>
        <c:axId val="116452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454528"/>
        <c:crosses val="autoZero"/>
        <c:auto val="1"/>
        <c:lblAlgn val="ctr"/>
        <c:lblOffset val="100"/>
        <c:noMultiLvlLbl val="0"/>
      </c:catAx>
      <c:valAx>
        <c:axId val="116454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6452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'17'!$H$9:$H$13</c:f>
              <c:numCache>
                <c:formatCode>#,##0.0</c:formatCode>
                <c:ptCount val="5"/>
                <c:pt idx="0">
                  <c:v>1.3888632872503848</c:v>
                </c:pt>
                <c:pt idx="1">
                  <c:v>-8.4133384536610525E-2</c:v>
                </c:pt>
                <c:pt idx="2">
                  <c:v>-0.24450844854070683</c:v>
                </c:pt>
                <c:pt idx="3">
                  <c:v>-8.9631336405529963E-2</c:v>
                </c:pt>
                <c:pt idx="4">
                  <c:v>-8.9631336405529963E-2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6995200"/>
        <c:axId val="136996736"/>
      </c:barChart>
      <c:catAx>
        <c:axId val="1369952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6996736"/>
        <c:crosses val="autoZero"/>
        <c:auto val="1"/>
        <c:lblAlgn val="ctr"/>
        <c:lblOffset val="100"/>
        <c:noMultiLvlLbl val="0"/>
      </c:catAx>
      <c:valAx>
        <c:axId val="13699673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995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'17'!$F$9:$F$12</c:f>
              <c:numCache>
                <c:formatCode>0.0%</c:formatCode>
                <c:ptCount val="4"/>
                <c:pt idx="0">
                  <c:v>0.1226168998193688</c:v>
                </c:pt>
                <c:pt idx="1">
                  <c:v>0.81421195813704006</c:v>
                </c:pt>
                <c:pt idx="2">
                  <c:v>3.9979940817215093E-2</c:v>
                </c:pt>
                <c:pt idx="3">
                  <c:v>2.319120122637619E-2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'17'!$I$9:$I$13</c:f>
              <c:numCache>
                <c:formatCode>#,##0.0</c:formatCode>
                <c:ptCount val="5"/>
                <c:pt idx="0">
                  <c:v>10.5</c:v>
                </c:pt>
                <c:pt idx="1">
                  <c:v>8.7000000000000011</c:v>
                </c:pt>
                <c:pt idx="2">
                  <c:v>7.2</c:v>
                </c:pt>
                <c:pt idx="3">
                  <c:v>8.5</c:v>
                </c:pt>
                <c:pt idx="4">
                  <c:v>8.5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'17'!$J$9:$J$13</c:f>
              <c:numCache>
                <c:formatCode>#,##0.0</c:formatCode>
                <c:ptCount val="5"/>
                <c:pt idx="0">
                  <c:v>-10.199999999999999</c:v>
                </c:pt>
                <c:pt idx="1">
                  <c:v>-11.666666666666666</c:v>
                </c:pt>
                <c:pt idx="2">
                  <c:v>-13.5</c:v>
                </c:pt>
                <c:pt idx="3">
                  <c:v>-11.8</c:v>
                </c:pt>
                <c:pt idx="4">
                  <c:v>-11.8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7824512"/>
        <c:axId val="137830400"/>
      </c:barChart>
      <c:catAx>
        <c:axId val="137824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7830400"/>
        <c:crosses val="autoZero"/>
        <c:auto val="1"/>
        <c:lblAlgn val="ctr"/>
        <c:lblOffset val="100"/>
        <c:noMultiLvlLbl val="0"/>
      </c:catAx>
      <c:valAx>
        <c:axId val="13783040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7824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410133.92873551557</c:v>
                </c:pt>
                <c:pt idx="1">
                  <c:v>2716784.8657002277</c:v>
                </c:pt>
                <c:pt idx="2">
                  <c:v>133469.315</c:v>
                </c:pt>
                <c:pt idx="3">
                  <c:v>77541.657999999996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8906240"/>
        <c:axId val="138908032"/>
      </c:barChart>
      <c:catAx>
        <c:axId val="13890624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38908032"/>
        <c:crosses val="autoZero"/>
        <c:auto val="1"/>
        <c:lblAlgn val="ctr"/>
        <c:lblOffset val="100"/>
        <c:noMultiLvlLbl val="0"/>
      </c:catAx>
      <c:valAx>
        <c:axId val="138908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8906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'26'!$E$9:$E$22</c:f>
              <c:numCache>
                <c:formatCode>#,##0</c:formatCode>
                <c:ptCount val="14"/>
                <c:pt idx="0">
                  <c:v>388972.57780999999</c:v>
                </c:pt>
                <c:pt idx="1">
                  <c:v>1680853.0464999999</c:v>
                </c:pt>
                <c:pt idx="2">
                  <c:v>297193.4681399999</c:v>
                </c:pt>
                <c:pt idx="3">
                  <c:v>522561.98472000001</c:v>
                </c:pt>
                <c:pt idx="4">
                  <c:v>494635.37458999996</c:v>
                </c:pt>
                <c:pt idx="5">
                  <c:v>1195641.4799299999</c:v>
                </c:pt>
                <c:pt idx="6">
                  <c:v>674315.23970000003</c:v>
                </c:pt>
                <c:pt idx="7">
                  <c:v>547992.51864999987</c:v>
                </c:pt>
                <c:pt idx="8">
                  <c:v>523917.97578999988</c:v>
                </c:pt>
                <c:pt idx="9">
                  <c:v>1347621.9162999999</c:v>
                </c:pt>
                <c:pt idx="10">
                  <c:v>1449141.8138400002</c:v>
                </c:pt>
                <c:pt idx="11">
                  <c:v>1102523.2379299996</c:v>
                </c:pt>
                <c:pt idx="12">
                  <c:v>506083.49303000001</c:v>
                </c:pt>
                <c:pt idx="13">
                  <c:v>625705.0340300001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567360"/>
        <c:axId val="167568896"/>
      </c:barChart>
      <c:catAx>
        <c:axId val="167567360"/>
        <c:scaling>
          <c:orientation val="maxMin"/>
        </c:scaling>
        <c:delete val="0"/>
        <c:axPos val="l"/>
        <c:majorTickMark val="out"/>
        <c:minorTickMark val="none"/>
        <c:tickLblPos val="nextTo"/>
        <c:crossAx val="167568896"/>
        <c:crosses val="autoZero"/>
        <c:auto val="1"/>
        <c:lblAlgn val="ctr"/>
        <c:lblOffset val="100"/>
        <c:noMultiLvlLbl val="0"/>
      </c:catAx>
      <c:valAx>
        <c:axId val="1675688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7567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'26'!$H$9:$H$22</c:f>
              <c:numCache>
                <c:formatCode>#,##0.0</c:formatCode>
                <c:ptCount val="14"/>
                <c:pt idx="0">
                  <c:v>2.1354838709677426</c:v>
                </c:pt>
                <c:pt idx="1">
                  <c:v>2.2516129032258068</c:v>
                </c:pt>
                <c:pt idx="2">
                  <c:v>1.6032258064516129</c:v>
                </c:pt>
                <c:pt idx="3">
                  <c:v>1.4645161290322581</c:v>
                </c:pt>
                <c:pt idx="4">
                  <c:v>2.0580645161290323</c:v>
                </c:pt>
                <c:pt idx="5">
                  <c:v>1.8645161290322576</c:v>
                </c:pt>
                <c:pt idx="6">
                  <c:v>1.4548387096774189</c:v>
                </c:pt>
                <c:pt idx="7">
                  <c:v>1.8806451612903228</c:v>
                </c:pt>
                <c:pt idx="8">
                  <c:v>2.7806451612903227</c:v>
                </c:pt>
                <c:pt idx="9">
                  <c:v>4.1999999999999993</c:v>
                </c:pt>
                <c:pt idx="10">
                  <c:v>3.0258064516129037</c:v>
                </c:pt>
                <c:pt idx="11">
                  <c:v>2.9290322580645154</c:v>
                </c:pt>
                <c:pt idx="12">
                  <c:v>1.2483870967741937</c:v>
                </c:pt>
                <c:pt idx="13">
                  <c:v>1.4129032258064513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731968"/>
        <c:axId val="167733504"/>
      </c:barChart>
      <c:catAx>
        <c:axId val="167731968"/>
        <c:scaling>
          <c:orientation val="maxMin"/>
        </c:scaling>
        <c:delete val="0"/>
        <c:axPos val="l"/>
        <c:majorTickMark val="out"/>
        <c:minorTickMark val="none"/>
        <c:tickLblPos val="low"/>
        <c:crossAx val="167733504"/>
        <c:crosses val="autoZero"/>
        <c:auto val="1"/>
        <c:lblAlgn val="ctr"/>
        <c:lblOffset val="100"/>
        <c:noMultiLvlLbl val="0"/>
      </c:catAx>
      <c:valAx>
        <c:axId val="1677335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7731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'27'!$E$9:$E$22</c:f>
              <c:numCache>
                <c:formatCode>#,##0</c:formatCode>
                <c:ptCount val="14"/>
                <c:pt idx="0">
                  <c:v>427233.62213000003</c:v>
                </c:pt>
                <c:pt idx="1">
                  <c:v>1750661.2956600001</c:v>
                </c:pt>
                <c:pt idx="2">
                  <c:v>313436.51700999995</c:v>
                </c:pt>
                <c:pt idx="3">
                  <c:v>536487.82843999995</c:v>
                </c:pt>
                <c:pt idx="4">
                  <c:v>523988.38392000005</c:v>
                </c:pt>
                <c:pt idx="5">
                  <c:v>1266605.06586</c:v>
                </c:pt>
                <c:pt idx="6">
                  <c:v>713817.01507999992</c:v>
                </c:pt>
                <c:pt idx="7">
                  <c:v>589769.41491000005</c:v>
                </c:pt>
                <c:pt idx="8">
                  <c:v>567627.15170999989</c:v>
                </c:pt>
                <c:pt idx="9">
                  <c:v>1510545.8306799999</c:v>
                </c:pt>
                <c:pt idx="10">
                  <c:v>1434750.80975</c:v>
                </c:pt>
                <c:pt idx="11">
                  <c:v>1291825.0774399999</c:v>
                </c:pt>
                <c:pt idx="12">
                  <c:v>533915.58430999983</c:v>
                </c:pt>
                <c:pt idx="13">
                  <c:v>670918.07319999987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384384"/>
        <c:axId val="168385920"/>
      </c:barChart>
      <c:catAx>
        <c:axId val="168384384"/>
        <c:scaling>
          <c:orientation val="maxMin"/>
        </c:scaling>
        <c:delete val="0"/>
        <c:axPos val="l"/>
        <c:majorTickMark val="out"/>
        <c:minorTickMark val="none"/>
        <c:tickLblPos val="nextTo"/>
        <c:crossAx val="168385920"/>
        <c:crosses val="autoZero"/>
        <c:auto val="1"/>
        <c:lblAlgn val="ctr"/>
        <c:lblOffset val="100"/>
        <c:noMultiLvlLbl val="0"/>
      </c:catAx>
      <c:valAx>
        <c:axId val="16838592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838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'27'!$H$9:$H$22</c:f>
              <c:numCache>
                <c:formatCode>#,##0.0</c:formatCode>
                <c:ptCount val="14"/>
                <c:pt idx="0">
                  <c:v>-3.5392857142857141</c:v>
                </c:pt>
                <c:pt idx="1">
                  <c:v>-2.121428571428571</c:v>
                </c:pt>
                <c:pt idx="2">
                  <c:v>-4.1999999999999993</c:v>
                </c:pt>
                <c:pt idx="3">
                  <c:v>-3.0571428571428569</c:v>
                </c:pt>
                <c:pt idx="4">
                  <c:v>-3.1321428571428571</c:v>
                </c:pt>
                <c:pt idx="5">
                  <c:v>-3.5500000000000003</c:v>
                </c:pt>
                <c:pt idx="6">
                  <c:v>-3.5892857142857144</c:v>
                </c:pt>
                <c:pt idx="7">
                  <c:v>-3.5642857142857141</c:v>
                </c:pt>
                <c:pt idx="8">
                  <c:v>-2.8392857142857144</c:v>
                </c:pt>
                <c:pt idx="9">
                  <c:v>-1.3107142857142857</c:v>
                </c:pt>
                <c:pt idx="10">
                  <c:v>-2.5107142857142857</c:v>
                </c:pt>
                <c:pt idx="11">
                  <c:v>-2.5035714285714286</c:v>
                </c:pt>
                <c:pt idx="12">
                  <c:v>-4.0642857142857141</c:v>
                </c:pt>
                <c:pt idx="13">
                  <c:v>-3.5285714285714289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397440"/>
        <c:axId val="168415616"/>
      </c:barChart>
      <c:catAx>
        <c:axId val="168397440"/>
        <c:scaling>
          <c:orientation val="maxMin"/>
        </c:scaling>
        <c:delete val="0"/>
        <c:axPos val="l"/>
        <c:majorTickMark val="out"/>
        <c:minorTickMark val="none"/>
        <c:tickLblPos val="low"/>
        <c:crossAx val="168415616"/>
        <c:crosses val="autoZero"/>
        <c:auto val="1"/>
        <c:lblAlgn val="ctr"/>
        <c:lblOffset val="100"/>
        <c:noMultiLvlLbl val="0"/>
      </c:catAx>
      <c:valAx>
        <c:axId val="16841561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8397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'28'!$E$9:$E$22</c:f>
              <c:numCache>
                <c:formatCode>#,##0</c:formatCode>
                <c:ptCount val="14"/>
                <c:pt idx="0">
                  <c:v>406592.67938000005</c:v>
                </c:pt>
                <c:pt idx="1">
                  <c:v>1664364.3838600002</c:v>
                </c:pt>
                <c:pt idx="2">
                  <c:v>305838.87927000003</c:v>
                </c:pt>
                <c:pt idx="3">
                  <c:v>515739.42282999994</c:v>
                </c:pt>
                <c:pt idx="4">
                  <c:v>501309.2478500001</c:v>
                </c:pt>
                <c:pt idx="5">
                  <c:v>1212770.2320400001</c:v>
                </c:pt>
                <c:pt idx="6">
                  <c:v>675875.33517999982</c:v>
                </c:pt>
                <c:pt idx="7">
                  <c:v>552199.98598</c:v>
                </c:pt>
                <c:pt idx="8">
                  <c:v>543185.42115999991</c:v>
                </c:pt>
                <c:pt idx="9">
                  <c:v>1425407.1597929338</c:v>
                </c:pt>
                <c:pt idx="10">
                  <c:v>1427230.1234499996</c:v>
                </c:pt>
                <c:pt idx="11">
                  <c:v>1113150.05473</c:v>
                </c:pt>
                <c:pt idx="12">
                  <c:v>505987.98168790003</c:v>
                </c:pt>
                <c:pt idx="13">
                  <c:v>646010.11126000003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2276096"/>
        <c:axId val="182277632"/>
      </c:barChart>
      <c:catAx>
        <c:axId val="182276096"/>
        <c:scaling>
          <c:orientation val="maxMin"/>
        </c:scaling>
        <c:delete val="0"/>
        <c:axPos val="l"/>
        <c:majorTickMark val="out"/>
        <c:minorTickMark val="none"/>
        <c:tickLblPos val="nextTo"/>
        <c:crossAx val="182277632"/>
        <c:crosses val="autoZero"/>
        <c:auto val="1"/>
        <c:lblAlgn val="ctr"/>
        <c:lblOffset val="100"/>
        <c:noMultiLvlLbl val="0"/>
      </c:catAx>
      <c:valAx>
        <c:axId val="18227763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82276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'28'!$H$9:$H$22</c:f>
              <c:numCache>
                <c:formatCode>#,##0.0</c:formatCode>
                <c:ptCount val="14"/>
                <c:pt idx="0">
                  <c:v>0.92258064516129057</c:v>
                </c:pt>
                <c:pt idx="1">
                  <c:v>2.3451612903225807</c:v>
                </c:pt>
                <c:pt idx="2">
                  <c:v>0.19354838709677413</c:v>
                </c:pt>
                <c:pt idx="3">
                  <c:v>0.60322580645161283</c:v>
                </c:pt>
                <c:pt idx="4">
                  <c:v>0.62903225806451601</c:v>
                </c:pt>
                <c:pt idx="5">
                  <c:v>1.0322580645161288</c:v>
                </c:pt>
                <c:pt idx="6">
                  <c:v>0.64516129032258063</c:v>
                </c:pt>
                <c:pt idx="7">
                  <c:v>0.89999999999999991</c:v>
                </c:pt>
                <c:pt idx="8">
                  <c:v>1.4870967741935484</c:v>
                </c:pt>
                <c:pt idx="9">
                  <c:v>2.6258064516129029</c:v>
                </c:pt>
                <c:pt idx="10">
                  <c:v>1.5774193548387099</c:v>
                </c:pt>
                <c:pt idx="11">
                  <c:v>1.2419354838709675</c:v>
                </c:pt>
                <c:pt idx="12">
                  <c:v>0.54838709677419339</c:v>
                </c:pt>
                <c:pt idx="13">
                  <c:v>0.84193548387096784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2330112"/>
        <c:axId val="182331648"/>
      </c:barChart>
      <c:catAx>
        <c:axId val="182330112"/>
        <c:scaling>
          <c:orientation val="maxMin"/>
        </c:scaling>
        <c:delete val="0"/>
        <c:axPos val="l"/>
        <c:majorTickMark val="out"/>
        <c:minorTickMark val="none"/>
        <c:tickLblPos val="low"/>
        <c:crossAx val="182331648"/>
        <c:crosses val="autoZero"/>
        <c:auto val="1"/>
        <c:lblAlgn val="ctr"/>
        <c:lblOffset val="100"/>
        <c:noMultiLvlLbl val="0"/>
      </c:catAx>
      <c:valAx>
        <c:axId val="18233164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82330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40825.762006282159</c:v>
                </c:pt>
                <c:pt idx="1">
                  <c:v>26421.686653271583</c:v>
                </c:pt>
                <c:pt idx="2">
                  <c:v>34951.730878768394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468352"/>
        <c:axId val="116470144"/>
      </c:barChart>
      <c:catAx>
        <c:axId val="11646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6470144"/>
        <c:crosses val="autoZero"/>
        <c:auto val="1"/>
        <c:lblAlgn val="ctr"/>
        <c:lblOffset val="100"/>
        <c:noMultiLvlLbl val="0"/>
      </c:catAx>
      <c:valAx>
        <c:axId val="116470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46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'29'!$E$9:$E$22</c:f>
              <c:numCache>
                <c:formatCode>#,##0</c:formatCode>
                <c:ptCount val="14"/>
                <c:pt idx="0">
                  <c:v>1222798.8793200001</c:v>
                </c:pt>
                <c:pt idx="1">
                  <c:v>5095878.7260200009</c:v>
                </c:pt>
                <c:pt idx="2">
                  <c:v>916468.86441999988</c:v>
                </c:pt>
                <c:pt idx="3">
                  <c:v>1574789.23599</c:v>
                </c:pt>
                <c:pt idx="4">
                  <c:v>1519933.0063600002</c:v>
                </c:pt>
                <c:pt idx="5">
                  <c:v>3675016.77783</c:v>
                </c:pt>
                <c:pt idx="6">
                  <c:v>2064007.5899599998</c:v>
                </c:pt>
                <c:pt idx="7">
                  <c:v>1689961.9195399999</c:v>
                </c:pt>
                <c:pt idx="8">
                  <c:v>1634730.5486599999</c:v>
                </c:pt>
                <c:pt idx="9">
                  <c:v>4283574.9067729339</c:v>
                </c:pt>
                <c:pt idx="10">
                  <c:v>4311122.7470399998</c:v>
                </c:pt>
                <c:pt idx="11">
                  <c:v>3507498.370099999</c:v>
                </c:pt>
                <c:pt idx="12">
                  <c:v>1545987.0590279</c:v>
                </c:pt>
                <c:pt idx="13">
                  <c:v>1942633.2184899997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2859648"/>
        <c:axId val="182861184"/>
      </c:barChart>
      <c:catAx>
        <c:axId val="182859648"/>
        <c:scaling>
          <c:orientation val="maxMin"/>
        </c:scaling>
        <c:delete val="0"/>
        <c:axPos val="l"/>
        <c:majorTickMark val="out"/>
        <c:minorTickMark val="none"/>
        <c:tickLblPos val="nextTo"/>
        <c:crossAx val="182861184"/>
        <c:crosses val="autoZero"/>
        <c:auto val="1"/>
        <c:lblAlgn val="ctr"/>
        <c:lblOffset val="100"/>
        <c:noMultiLvlLbl val="0"/>
      </c:catAx>
      <c:valAx>
        <c:axId val="18286118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82859648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'29'!$H$9:$H$22</c:f>
              <c:numCache>
                <c:formatCode>#,##0.0</c:formatCode>
                <c:ptCount val="14"/>
                <c:pt idx="0">
                  <c:v>-0.16040706605222699</c:v>
                </c:pt>
                <c:pt idx="1">
                  <c:v>0.82511520737327215</c:v>
                </c:pt>
                <c:pt idx="2">
                  <c:v>-0.80107526881720403</c:v>
                </c:pt>
                <c:pt idx="3">
                  <c:v>-0.32980030721966197</c:v>
                </c:pt>
                <c:pt idx="4">
                  <c:v>-0.14834869431643627</c:v>
                </c:pt>
                <c:pt idx="5">
                  <c:v>-0.2177419354838713</c:v>
                </c:pt>
                <c:pt idx="6">
                  <c:v>-0.49642857142857172</c:v>
                </c:pt>
                <c:pt idx="7">
                  <c:v>-0.26121351766513046</c:v>
                </c:pt>
                <c:pt idx="8">
                  <c:v>0.47615207373271889</c:v>
                </c:pt>
                <c:pt idx="9">
                  <c:v>1.8383640552995388</c:v>
                </c:pt>
                <c:pt idx="10">
                  <c:v>0.69750384024577594</c:v>
                </c:pt>
                <c:pt idx="11">
                  <c:v>0.55579877112135145</c:v>
                </c:pt>
                <c:pt idx="12">
                  <c:v>-0.75583717357910896</c:v>
                </c:pt>
                <c:pt idx="13">
                  <c:v>-0.42457757296466991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2880896"/>
        <c:axId val="182907264"/>
      </c:barChart>
      <c:catAx>
        <c:axId val="182880896"/>
        <c:scaling>
          <c:orientation val="maxMin"/>
        </c:scaling>
        <c:delete val="0"/>
        <c:axPos val="l"/>
        <c:majorTickMark val="out"/>
        <c:minorTickMark val="none"/>
        <c:tickLblPos val="low"/>
        <c:crossAx val="182907264"/>
        <c:crosses val="autoZero"/>
        <c:auto val="1"/>
        <c:lblAlgn val="ctr"/>
        <c:lblOffset val="100"/>
        <c:noMultiLvlLbl val="0"/>
      </c:catAx>
      <c:valAx>
        <c:axId val="18290726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82880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55898.598244150569</c:v>
                </c:pt>
                <c:pt idx="1">
                  <c:v>31979.863029947417</c:v>
                </c:pt>
                <c:pt idx="2">
                  <c:v>41333.362019346387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486912"/>
        <c:axId val="116488448"/>
      </c:barChart>
      <c:catAx>
        <c:axId val="116486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6488448"/>
        <c:crosses val="autoZero"/>
        <c:auto val="1"/>
        <c:lblAlgn val="ctr"/>
        <c:lblOffset val="100"/>
        <c:noMultiLvlLbl val="0"/>
      </c:catAx>
      <c:valAx>
        <c:axId val="116488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486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51844.586167716472</c:v>
                </c:pt>
                <c:pt idx="1">
                  <c:v>23261.852133735247</c:v>
                </c:pt>
                <c:pt idx="2">
                  <c:v>35390.074346722038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497024"/>
        <c:axId val="116511104"/>
      </c:barChart>
      <c:catAx>
        <c:axId val="116497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511104"/>
        <c:crosses val="autoZero"/>
        <c:auto val="1"/>
        <c:lblAlgn val="ctr"/>
        <c:lblOffset val="100"/>
        <c:noMultiLvlLbl val="0"/>
      </c:catAx>
      <c:valAx>
        <c:axId val="116511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497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'9'!$C$45:$D$45</c:f>
              <c:numCache>
                <c:formatCode>#,##0</c:formatCode>
                <c:ptCount val="2"/>
                <c:pt idx="0">
                  <c:v>1083503.9350849465</c:v>
                </c:pt>
                <c:pt idx="1">
                  <c:v>1455850.0270682694</c:v>
                </c:pt>
              </c:numCache>
            </c:numRef>
          </c:val>
        </c:ser>
        <c:ser>
          <c:idx val="1"/>
          <c:order val="1"/>
          <c:tx>
            <c:strRef>
              <c:f>'9'!$B$46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1157334.0110231028</c:v>
                </c:pt>
                <c:pt idx="1">
                  <c:v>1021173.6168225516</c:v>
                </c:pt>
              </c:numCache>
            </c:numRef>
          </c:val>
        </c:ser>
        <c:ser>
          <c:idx val="2"/>
          <c:order val="2"/>
          <c:tx>
            <c:strRef>
              <c:f>'9'!$B$47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1097091.821327694</c:v>
                </c:pt>
                <c:pt idx="1">
                  <c:v>803625.48712329112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561792"/>
        <c:axId val="116563968"/>
      </c:barChart>
      <c:catAx>
        <c:axId val="11656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563968"/>
        <c:crosses val="autoZero"/>
        <c:auto val="1"/>
        <c:lblAlgn val="ctr"/>
        <c:lblOffset val="100"/>
        <c:noMultiLvlLbl val="0"/>
      </c:catAx>
      <c:valAx>
        <c:axId val="116563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561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'9'!$I$45:$J$45</c:f>
              <c:numCache>
                <c:formatCode>0.0%</c:formatCode>
                <c:ptCount val="2"/>
                <c:pt idx="0">
                  <c:v>0.32460357484313196</c:v>
                </c:pt>
                <c:pt idx="1">
                  <c:v>0.44376889113351725</c:v>
                </c:pt>
              </c:numCache>
            </c:numRef>
          </c:val>
        </c:ser>
        <c:ser>
          <c:idx val="1"/>
          <c:order val="1"/>
          <c:tx>
            <c:strRef>
              <c:f>'9'!$H$46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0.34672209772471851</c:v>
                </c:pt>
                <c:pt idx="1">
                  <c:v>0.31127181726589798</c:v>
                </c:pt>
              </c:numCache>
            </c:numRef>
          </c:val>
        </c:ser>
        <c:ser>
          <c:idx val="2"/>
          <c:order val="2"/>
          <c:tx>
            <c:strRef>
              <c:f>'9'!$H$47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0.32867432743214942</c:v>
                </c:pt>
                <c:pt idx="1">
                  <c:v>0.24495929160058486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583424"/>
        <c:axId val="116589696"/>
      </c:barChart>
      <c:catAx>
        <c:axId val="11658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589696"/>
        <c:crosses val="autoZero"/>
        <c:auto val="1"/>
        <c:lblAlgn val="ctr"/>
        <c:lblOffset val="100"/>
        <c:noMultiLvlLbl val="0"/>
      </c:catAx>
      <c:valAx>
        <c:axId val="1165896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583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'10'!$C$45:$D$45</c:f>
              <c:numCache>
                <c:formatCode>#,##0</c:formatCode>
                <c:ptCount val="2"/>
                <c:pt idx="0">
                  <c:v>129057.15639930651</c:v>
                </c:pt>
                <c:pt idx="1">
                  <c:v>189658.37310386632</c:v>
                </c:pt>
              </c:numCache>
            </c:numRef>
          </c:val>
        </c:ser>
        <c:ser>
          <c:idx val="1"/>
          <c:order val="1"/>
          <c:tx>
            <c:strRef>
              <c:f>'10'!$B$46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144544.99434998215</c:v>
                </c:pt>
                <c:pt idx="1">
                  <c:v>124299.75690090729</c:v>
                </c:pt>
              </c:numCache>
            </c:numRef>
          </c:val>
        </c:ser>
        <c:ser>
          <c:idx val="2"/>
          <c:order val="2"/>
          <c:tx>
            <c:strRef>
              <c:f>'10'!$B$47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136531.77798622692</c:v>
                </c:pt>
                <c:pt idx="1">
                  <c:v>92769.902999999991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644096"/>
        <c:axId val="116720000"/>
      </c:barChart>
      <c:catAx>
        <c:axId val="116644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720000"/>
        <c:crosses val="autoZero"/>
        <c:auto val="1"/>
        <c:lblAlgn val="ctr"/>
        <c:lblOffset val="100"/>
        <c:noMultiLvlLbl val="0"/>
      </c:catAx>
      <c:valAx>
        <c:axId val="116720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64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5.wdp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2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6.wdp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3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7.wdp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4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4.wdp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image" Target="../media/image15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4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0.xml"/><Relationship Id="rId9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4.xml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7.xml"/><Relationship Id="rId7" Type="http://schemas.openxmlformats.org/officeDocument/2006/relationships/image" Target="../media/image3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8.xml"/><Relationship Id="rId9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32.xml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chart" Target="../charts/chart33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4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7" Type="http://schemas.openxmlformats.org/officeDocument/2006/relationships/image" Target="../media/image9.png"/><Relationship Id="rId2" Type="http://schemas.microsoft.com/office/2007/relationships/hdphoto" Target="../media/hdphoto8.wdp"/><Relationship Id="rId1" Type="http://schemas.openxmlformats.org/officeDocument/2006/relationships/image" Target="../media/image1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9.png"/><Relationship Id="rId2" Type="http://schemas.microsoft.com/office/2007/relationships/hdphoto" Target="../media/hdphoto10.wdp"/><Relationship Id="rId1" Type="http://schemas.openxmlformats.org/officeDocument/2006/relationships/image" Target="../media/image1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9.png"/><Relationship Id="rId2" Type="http://schemas.microsoft.com/office/2007/relationships/hdphoto" Target="../media/hdphoto12.wdp"/><Relationship Id="rId1" Type="http://schemas.openxmlformats.org/officeDocument/2006/relationships/image" Target="../media/image2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9.png"/><Relationship Id="rId2" Type="http://schemas.microsoft.com/office/2007/relationships/hdphoto" Target="../media/hdphoto14.wdp"/><Relationship Id="rId1" Type="http://schemas.openxmlformats.org/officeDocument/2006/relationships/image" Target="../media/image22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9.png"/><Relationship Id="rId2" Type="http://schemas.microsoft.com/office/2007/relationships/hdphoto" Target="../media/hdphoto16.wdp"/><Relationship Id="rId1" Type="http://schemas.openxmlformats.org/officeDocument/2006/relationships/image" Target="../media/image24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9.png"/><Relationship Id="rId2" Type="http://schemas.microsoft.com/office/2007/relationships/hdphoto" Target="../media/hdphoto18.wdp"/><Relationship Id="rId1" Type="http://schemas.openxmlformats.org/officeDocument/2006/relationships/image" Target="../media/image2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9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9.png"/><Relationship Id="rId2" Type="http://schemas.microsoft.com/office/2007/relationships/hdphoto" Target="../media/hdphoto20.wdp"/><Relationship Id="rId1" Type="http://schemas.openxmlformats.org/officeDocument/2006/relationships/image" Target="../media/image2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1.wdp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34.xml"/><Relationship Id="rId7" Type="http://schemas.openxmlformats.org/officeDocument/2006/relationships/image" Target="../media/image9.png"/><Relationship Id="rId2" Type="http://schemas.microsoft.com/office/2007/relationships/hdphoto" Target="../media/hdphoto22.wdp"/><Relationship Id="rId1" Type="http://schemas.openxmlformats.org/officeDocument/2006/relationships/image" Target="../media/image3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3.wdp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4" Type="http://schemas.microsoft.com/office/2007/relationships/hdphoto" Target="../media/hdphoto22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microsoft.com/office/2007/relationships/hdphoto" Target="../media/hdphoto2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image" Target="../media/image9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10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microsoft.com/office/2007/relationships/hdphoto" Target="../media/hdphoto2.wdp"/><Relationship Id="rId5" Type="http://schemas.openxmlformats.org/officeDocument/2006/relationships/image" Target="../media/image9.png"/><Relationship Id="rId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9</xdr:row>
      <xdr:rowOff>201566</xdr:rowOff>
    </xdr:from>
    <xdr:to>
      <xdr:col>9</xdr:col>
      <xdr:colOff>323851</xdr:colOff>
      <xdr:row>15</xdr:row>
      <xdr:rowOff>69683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4316366"/>
          <a:ext cx="4552950" cy="2611317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200025</xdr:colOff>
      <xdr:row>0</xdr:row>
      <xdr:rowOff>265419</xdr:rowOff>
    </xdr:from>
    <xdr:to>
      <xdr:col>10</xdr:col>
      <xdr:colOff>114300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214443</xdr:rowOff>
    </xdr:from>
    <xdr:to>
      <xdr:col>0</xdr:col>
      <xdr:colOff>518025</xdr:colOff>
      <xdr:row>1</xdr:row>
      <xdr:rowOff>304800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214443"/>
          <a:ext cx="289425" cy="5475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342900</xdr:colOff>
      <xdr:row>3</xdr:row>
      <xdr:rowOff>142875</xdr:rowOff>
    </xdr:from>
    <xdr:to>
      <xdr:col>3</xdr:col>
      <xdr:colOff>191044</xdr:colOff>
      <xdr:row>6</xdr:row>
      <xdr:rowOff>238125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733425"/>
          <a:ext cx="1324519" cy="885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314325</xdr:colOff>
      <xdr:row>4</xdr:row>
      <xdr:rowOff>19050</xdr:rowOff>
    </xdr:from>
    <xdr:to>
      <xdr:col>3</xdr:col>
      <xdr:colOff>119742</xdr:colOff>
      <xdr:row>6</xdr:row>
      <xdr:rowOff>247650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5" y="685800"/>
          <a:ext cx="1281792" cy="857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400050</xdr:colOff>
      <xdr:row>4</xdr:row>
      <xdr:rowOff>57150</xdr:rowOff>
    </xdr:from>
    <xdr:to>
      <xdr:col>3</xdr:col>
      <xdr:colOff>134070</xdr:colOff>
      <xdr:row>6</xdr:row>
      <xdr:rowOff>238000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23900"/>
          <a:ext cx="1210395" cy="809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52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66676</xdr:rowOff>
    </xdr:from>
    <xdr:to>
      <xdr:col>10</xdr:col>
      <xdr:colOff>228600</xdr:colOff>
      <xdr:row>52</xdr:row>
      <xdr:rowOff>161926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361950</xdr:colOff>
      <xdr:row>4</xdr:row>
      <xdr:rowOff>9525</xdr:rowOff>
    </xdr:from>
    <xdr:to>
      <xdr:col>3</xdr:col>
      <xdr:colOff>152400</xdr:colOff>
      <xdr:row>6</xdr:row>
      <xdr:rowOff>228114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676275"/>
          <a:ext cx="1266825" cy="8472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104775</xdr:colOff>
      <xdr:row>3</xdr:row>
      <xdr:rowOff>66675</xdr:rowOff>
    </xdr:from>
    <xdr:to>
      <xdr:col>2</xdr:col>
      <xdr:colOff>352426</xdr:colOff>
      <xdr:row>6</xdr:row>
      <xdr:rowOff>91732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52550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76200</xdr:rowOff>
    </xdr:from>
    <xdr:to>
      <xdr:col>2</xdr:col>
      <xdr:colOff>342901</xdr:colOff>
      <xdr:row>6</xdr:row>
      <xdr:rowOff>101257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26</xdr:row>
      <xdr:rowOff>80962</xdr:rowOff>
    </xdr:from>
    <xdr:to>
      <xdr:col>11</xdr:col>
      <xdr:colOff>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142875</xdr:rowOff>
    </xdr:from>
    <xdr:to>
      <xdr:col>3</xdr:col>
      <xdr:colOff>352969</xdr:colOff>
      <xdr:row>4</xdr:row>
      <xdr:rowOff>414207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05025" y="1019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4</xdr:row>
      <xdr:rowOff>123825</xdr:rowOff>
    </xdr:from>
    <xdr:to>
      <xdr:col>8</xdr:col>
      <xdr:colOff>352969</xdr:colOff>
      <xdr:row>4</xdr:row>
      <xdr:rowOff>414207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57775" y="100012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</xdr:row>
      <xdr:rowOff>95250</xdr:rowOff>
    </xdr:from>
    <xdr:to>
      <xdr:col>2</xdr:col>
      <xdr:colOff>323851</xdr:colOff>
      <xdr:row>4</xdr:row>
      <xdr:rowOff>520357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504825"/>
          <a:ext cx="1333501" cy="8918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165011</xdr:colOff>
      <xdr:row>6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35</xdr:row>
      <xdr:rowOff>0</xdr:rowOff>
    </xdr:from>
    <xdr:to>
      <xdr:col>3</xdr:col>
      <xdr:colOff>174500</xdr:colOff>
      <xdr:row>37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05125" y="1465792"/>
          <a:ext cx="143419" cy="288265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73600" y="14795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37</xdr:row>
      <xdr:rowOff>47625</xdr:rowOff>
    </xdr:from>
    <xdr:ext cx="143419" cy="271332"/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oneCellAnchor>
  <xdr:oneCellAnchor>
    <xdr:from>
      <xdr:col>5</xdr:col>
      <xdr:colOff>238125</xdr:colOff>
      <xdr:row>37</xdr:row>
      <xdr:rowOff>31750</xdr:rowOff>
    </xdr:from>
    <xdr:ext cx="143419" cy="290382"/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0</xdr:rowOff>
    </xdr:from>
    <xdr:to>
      <xdr:col>3</xdr:col>
      <xdr:colOff>666750</xdr:colOff>
      <xdr:row>24</xdr:row>
      <xdr:rowOff>238125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04875"/>
          <a:ext cx="5762625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123825</xdr:rowOff>
    </xdr:from>
    <xdr:to>
      <xdr:col>2</xdr:col>
      <xdr:colOff>552449</xdr:colOff>
      <xdr:row>6</xdr:row>
      <xdr:rowOff>101762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3345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35</xdr:row>
      <xdr:rowOff>66675</xdr:rowOff>
    </xdr:from>
    <xdr:to>
      <xdr:col>3</xdr:col>
      <xdr:colOff>57150</xdr:colOff>
      <xdr:row>37</xdr:row>
      <xdr:rowOff>215572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6578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152400</xdr:rowOff>
    </xdr:from>
    <xdr:to>
      <xdr:col>3</xdr:col>
      <xdr:colOff>57150</xdr:colOff>
      <xdr:row>6</xdr:row>
      <xdr:rowOff>142209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6202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35</xdr:row>
      <xdr:rowOff>0</xdr:rowOff>
    </xdr:from>
    <xdr:to>
      <xdr:col>3</xdr:col>
      <xdr:colOff>76199</xdr:colOff>
      <xdr:row>37</xdr:row>
      <xdr:rowOff>304913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91175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83370</xdr:colOff>
      <xdr:row>4</xdr:row>
      <xdr:rowOff>19050</xdr:rowOff>
    </xdr:from>
    <xdr:to>
      <xdr:col>2</xdr:col>
      <xdr:colOff>522925</xdr:colOff>
      <xdr:row>7</xdr:row>
      <xdr:rowOff>28575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20" y="82867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35</xdr:row>
      <xdr:rowOff>123825</xdr:rowOff>
    </xdr:from>
    <xdr:to>
      <xdr:col>3</xdr:col>
      <xdr:colOff>19050</xdr:colOff>
      <xdr:row>37</xdr:row>
      <xdr:rowOff>144313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36</xdr:row>
      <xdr:rowOff>38100</xdr:rowOff>
    </xdr:from>
    <xdr:to>
      <xdr:col>2</xdr:col>
      <xdr:colOff>371475</xdr:colOff>
      <xdr:row>37</xdr:row>
      <xdr:rowOff>40141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943600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4</xdr:row>
      <xdr:rowOff>19050</xdr:rowOff>
    </xdr:from>
    <xdr:to>
      <xdr:col>2</xdr:col>
      <xdr:colOff>504825</xdr:colOff>
      <xdr:row>7</xdr:row>
      <xdr:rowOff>55472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28675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</xdr:row>
      <xdr:rowOff>57149</xdr:rowOff>
    </xdr:from>
    <xdr:to>
      <xdr:col>3</xdr:col>
      <xdr:colOff>123826</xdr:colOff>
      <xdr:row>6</xdr:row>
      <xdr:rowOff>314324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8667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34</xdr:row>
      <xdr:rowOff>114300</xdr:rowOff>
    </xdr:from>
    <xdr:to>
      <xdr:col>3</xdr:col>
      <xdr:colOff>142875</xdr:colOff>
      <xdr:row>37</xdr:row>
      <xdr:rowOff>249865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</xdr:row>
      <xdr:rowOff>9525</xdr:rowOff>
    </xdr:from>
    <xdr:to>
      <xdr:col>3</xdr:col>
      <xdr:colOff>8290</xdr:colOff>
      <xdr:row>6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35</xdr:row>
      <xdr:rowOff>28575</xdr:rowOff>
    </xdr:from>
    <xdr:to>
      <xdr:col>3</xdr:col>
      <xdr:colOff>3499</xdr:colOff>
      <xdr:row>37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3</xdr:row>
      <xdr:rowOff>45884</xdr:rowOff>
    </xdr:from>
    <xdr:to>
      <xdr:col>2</xdr:col>
      <xdr:colOff>485773</xdr:colOff>
      <xdr:row>6</xdr:row>
      <xdr:rowOff>128693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4" y="807884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200026</xdr:colOff>
      <xdr:row>32</xdr:row>
      <xdr:rowOff>19050</xdr:rowOff>
    </xdr:from>
    <xdr:to>
      <xdr:col>5</xdr:col>
      <xdr:colOff>85726</xdr:colOff>
      <xdr:row>50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361950</xdr:colOff>
      <xdr:row>28</xdr:row>
      <xdr:rowOff>142875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609600</xdr:colOff>
      <xdr:row>28</xdr:row>
      <xdr:rowOff>171450</xdr:rowOff>
    </xdr:from>
    <xdr:to>
      <xdr:col>3</xdr:col>
      <xdr:colOff>76744</xdr:colOff>
      <xdr:row>30</xdr:row>
      <xdr:rowOff>42732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097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38100</xdr:rowOff>
    </xdr:from>
    <xdr:to>
      <xdr:col>2</xdr:col>
      <xdr:colOff>485774</xdr:colOff>
      <xdr:row>6</xdr:row>
      <xdr:rowOff>120909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01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390525</xdr:colOff>
      <xdr:row>28</xdr:row>
      <xdr:rowOff>142875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619125</xdr:colOff>
      <xdr:row>28</xdr:row>
      <xdr:rowOff>180975</xdr:rowOff>
    </xdr:from>
    <xdr:to>
      <xdr:col>3</xdr:col>
      <xdr:colOff>86269</xdr:colOff>
      <xdr:row>30</xdr:row>
      <xdr:rowOff>52257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19275" y="5791200"/>
          <a:ext cx="143419" cy="2903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219076</xdr:colOff>
      <xdr:row>32</xdr:row>
      <xdr:rowOff>19050</xdr:rowOff>
    </xdr:from>
    <xdr:to>
      <xdr:col>5</xdr:col>
      <xdr:colOff>104776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47625</xdr:rowOff>
    </xdr:from>
    <xdr:to>
      <xdr:col>2</xdr:col>
      <xdr:colOff>485774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342900</xdr:colOff>
      <xdr:row>28</xdr:row>
      <xdr:rowOff>133350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590550</xdr:colOff>
      <xdr:row>28</xdr:row>
      <xdr:rowOff>161925</xdr:rowOff>
    </xdr:from>
    <xdr:to>
      <xdr:col>3</xdr:col>
      <xdr:colOff>57694</xdr:colOff>
      <xdr:row>30</xdr:row>
      <xdr:rowOff>33207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90700" y="5772150"/>
          <a:ext cx="143419" cy="2903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3</xdr:row>
      <xdr:rowOff>47625</xdr:rowOff>
    </xdr:from>
    <xdr:to>
      <xdr:col>2</xdr:col>
      <xdr:colOff>476249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0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333375</xdr:colOff>
      <xdr:row>28</xdr:row>
      <xdr:rowOff>133350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571500</xdr:colOff>
      <xdr:row>28</xdr:row>
      <xdr:rowOff>171450</xdr:rowOff>
    </xdr:from>
    <xdr:to>
      <xdr:col>3</xdr:col>
      <xdr:colOff>38644</xdr:colOff>
      <xdr:row>30</xdr:row>
      <xdr:rowOff>42732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16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4</xdr:row>
      <xdr:rowOff>66675</xdr:rowOff>
    </xdr:from>
    <xdr:to>
      <xdr:col>5</xdr:col>
      <xdr:colOff>57694</xdr:colOff>
      <xdr:row>4</xdr:row>
      <xdr:rowOff>338007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00400" y="9144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</xdr:row>
      <xdr:rowOff>76200</xdr:rowOff>
    </xdr:from>
    <xdr:to>
      <xdr:col>9</xdr:col>
      <xdr:colOff>67219</xdr:colOff>
      <xdr:row>4</xdr:row>
      <xdr:rowOff>347532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9725" y="92392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3</xdr:row>
      <xdr:rowOff>179903</xdr:rowOff>
    </xdr:from>
    <xdr:to>
      <xdr:col>2</xdr:col>
      <xdr:colOff>285751</xdr:colOff>
      <xdr:row>5</xdr:row>
      <xdr:rowOff>96717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70453"/>
          <a:ext cx="1200150" cy="688339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3</xdr:row>
      <xdr:rowOff>200025</xdr:rowOff>
    </xdr:from>
    <xdr:to>
      <xdr:col>9</xdr:col>
      <xdr:colOff>286294</xdr:colOff>
      <xdr:row>4</xdr:row>
      <xdr:rowOff>252282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72025" y="8667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171450</xdr:rowOff>
    </xdr:from>
    <xdr:to>
      <xdr:col>2</xdr:col>
      <xdr:colOff>504824</xdr:colOff>
      <xdr:row>4</xdr:row>
      <xdr:rowOff>606684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9055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3</xdr:row>
      <xdr:rowOff>161925</xdr:rowOff>
    </xdr:from>
    <xdr:to>
      <xdr:col>9</xdr:col>
      <xdr:colOff>305344</xdr:colOff>
      <xdr:row>4</xdr:row>
      <xdr:rowOff>233232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91075" y="82867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152400</xdr:rowOff>
    </xdr:from>
    <xdr:to>
      <xdr:col>2</xdr:col>
      <xdr:colOff>495299</xdr:colOff>
      <xdr:row>4</xdr:row>
      <xdr:rowOff>587634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5715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23</xdr:row>
      <xdr:rowOff>9525</xdr:rowOff>
    </xdr:from>
    <xdr:to>
      <xdr:col>10</xdr:col>
      <xdr:colOff>214</xdr:colOff>
      <xdr:row>24</xdr:row>
      <xdr:rowOff>158749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31482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76201</xdr:colOff>
      <xdr:row>22</xdr:row>
      <xdr:rowOff>38999</xdr:rowOff>
    </xdr:from>
    <xdr:to>
      <xdr:col>14</xdr:col>
      <xdr:colOff>285751</xdr:colOff>
      <xdr:row>24</xdr:row>
      <xdr:rowOff>134211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1" y="4182374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21</xdr:row>
      <xdr:rowOff>126999</xdr:rowOff>
    </xdr:from>
    <xdr:to>
      <xdr:col>5</xdr:col>
      <xdr:colOff>293502</xdr:colOff>
      <xdr:row>24</xdr:row>
      <xdr:rowOff>155574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29" y="4108449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20</xdr:row>
      <xdr:rowOff>158750</xdr:rowOff>
    </xdr:from>
    <xdr:to>
      <xdr:col>0</xdr:col>
      <xdr:colOff>292100</xdr:colOff>
      <xdr:row>24</xdr:row>
      <xdr:rowOff>147637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9700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</xdr:row>
      <xdr:rowOff>95250</xdr:rowOff>
    </xdr:from>
    <xdr:to>
      <xdr:col>18</xdr:col>
      <xdr:colOff>253334</xdr:colOff>
      <xdr:row>21</xdr:row>
      <xdr:rowOff>22130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838200"/>
          <a:ext cx="5584159" cy="316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38</xdr:row>
      <xdr:rowOff>163915</xdr:rowOff>
    </xdr:from>
    <xdr:to>
      <xdr:col>9</xdr:col>
      <xdr:colOff>293077</xdr:colOff>
      <xdr:row>43</xdr:row>
      <xdr:rowOff>190500</xdr:rowOff>
    </xdr:to>
    <xdr:cxnSp macro="">
      <xdr:nvCxnSpPr>
        <xdr:cNvPr id="7" name="Přímá spojnice se šipkou 6"/>
        <xdr:cNvCxnSpPr/>
      </xdr:nvCxnSpPr>
      <xdr:spPr>
        <a:xfrm>
          <a:off x="3121269" y="7269565"/>
          <a:ext cx="733" cy="979085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30</xdr:row>
      <xdr:rowOff>100853</xdr:rowOff>
    </xdr:from>
    <xdr:to>
      <xdr:col>15</xdr:col>
      <xdr:colOff>61633</xdr:colOff>
      <xdr:row>30</xdr:row>
      <xdr:rowOff>100853</xdr:rowOff>
    </xdr:to>
    <xdr:cxnSp macro="">
      <xdr:nvCxnSpPr>
        <xdr:cNvPr id="8" name="Přímá spojnice se šipkou 7"/>
        <xdr:cNvCxnSpPr/>
      </xdr:nvCxnSpPr>
      <xdr:spPr>
        <a:xfrm flipH="1">
          <a:off x="3771339" y="5682503"/>
          <a:ext cx="1005169" cy="0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30</xdr:row>
      <xdr:rowOff>100853</xdr:rowOff>
    </xdr:from>
    <xdr:to>
      <xdr:col>8</xdr:col>
      <xdr:colOff>0</xdr:colOff>
      <xdr:row>30</xdr:row>
      <xdr:rowOff>100853</xdr:rowOff>
    </xdr:to>
    <xdr:cxnSp macro="">
      <xdr:nvCxnSpPr>
        <xdr:cNvPr id="9" name="Přímá spojnice se šipkou 8"/>
        <xdr:cNvCxnSpPr/>
      </xdr:nvCxnSpPr>
      <xdr:spPr>
        <a:xfrm flipH="1">
          <a:off x="1526241" y="5682503"/>
          <a:ext cx="988359" cy="0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30</xdr:row>
      <xdr:rowOff>190500</xdr:rowOff>
    </xdr:from>
    <xdr:to>
      <xdr:col>10</xdr:col>
      <xdr:colOff>74993</xdr:colOff>
      <xdr:row>35</xdr:row>
      <xdr:rowOff>861</xdr:rowOff>
    </xdr:to>
    <xdr:cxnSp macro="">
      <xdr:nvCxnSpPr>
        <xdr:cNvPr id="10" name="Přímá spojnice se šipkou 9"/>
        <xdr:cNvCxnSpPr/>
      </xdr:nvCxnSpPr>
      <xdr:spPr>
        <a:xfrm>
          <a:off x="3216088" y="5772150"/>
          <a:ext cx="2155" cy="762861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31</xdr:row>
      <xdr:rowOff>5603</xdr:rowOff>
    </xdr:from>
    <xdr:to>
      <xdr:col>9</xdr:col>
      <xdr:colOff>235324</xdr:colOff>
      <xdr:row>34</xdr:row>
      <xdr:rowOff>173692</xdr:rowOff>
    </xdr:to>
    <xdr:cxnSp macro="">
      <xdr:nvCxnSpPr>
        <xdr:cNvPr id="11" name="Přímá spojnice se šipkou 10"/>
        <xdr:cNvCxnSpPr/>
      </xdr:nvCxnSpPr>
      <xdr:spPr>
        <a:xfrm flipV="1">
          <a:off x="3064249" y="5777753"/>
          <a:ext cx="0" cy="739589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37</xdr:row>
      <xdr:rowOff>112059</xdr:rowOff>
    </xdr:from>
    <xdr:to>
      <xdr:col>7</xdr:col>
      <xdr:colOff>291353</xdr:colOff>
      <xdr:row>39</xdr:row>
      <xdr:rowOff>112059</xdr:rowOff>
    </xdr:to>
    <xdr:cxnSp macro="">
      <xdr:nvCxnSpPr>
        <xdr:cNvPr id="12" name="Přímá spojnice se šipkou 11"/>
        <xdr:cNvCxnSpPr/>
      </xdr:nvCxnSpPr>
      <xdr:spPr>
        <a:xfrm flipH="1">
          <a:off x="1577227" y="7027209"/>
          <a:ext cx="914401" cy="381000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35</xdr:row>
      <xdr:rowOff>89647</xdr:rowOff>
    </xdr:from>
    <xdr:to>
      <xdr:col>7</xdr:col>
      <xdr:colOff>296956</xdr:colOff>
      <xdr:row>37</xdr:row>
      <xdr:rowOff>61633</xdr:rowOff>
    </xdr:to>
    <xdr:cxnSp macro="">
      <xdr:nvCxnSpPr>
        <xdr:cNvPr id="13" name="Přímá spojnice se šipkou 12"/>
        <xdr:cNvCxnSpPr/>
      </xdr:nvCxnSpPr>
      <xdr:spPr>
        <a:xfrm>
          <a:off x="1543050" y="6623797"/>
          <a:ext cx="954181" cy="352986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37</xdr:row>
      <xdr:rowOff>173691</xdr:rowOff>
    </xdr:from>
    <xdr:to>
      <xdr:col>14</xdr:col>
      <xdr:colOff>308162</xdr:colOff>
      <xdr:row>37</xdr:row>
      <xdr:rowOff>173691</xdr:rowOff>
    </xdr:to>
    <xdr:cxnSp macro="">
      <xdr:nvCxnSpPr>
        <xdr:cNvPr id="14" name="Přímá spojnice se šipkou 13"/>
        <xdr:cNvCxnSpPr/>
      </xdr:nvCxnSpPr>
      <xdr:spPr>
        <a:xfrm>
          <a:off x="3748928" y="7088841"/>
          <a:ext cx="959784" cy="0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44</xdr:row>
      <xdr:rowOff>171450</xdr:rowOff>
    </xdr:from>
    <xdr:to>
      <xdr:col>4</xdr:col>
      <xdr:colOff>47625</xdr:colOff>
      <xdr:row>46</xdr:row>
      <xdr:rowOff>0</xdr:rowOff>
    </xdr:to>
    <xdr:cxnSp macro="">
      <xdr:nvCxnSpPr>
        <xdr:cNvPr id="15" name="Přímá spojnice se šipkou 14"/>
        <xdr:cNvCxnSpPr/>
      </xdr:nvCxnSpPr>
      <xdr:spPr>
        <a:xfrm>
          <a:off x="895350" y="8420100"/>
          <a:ext cx="409575" cy="20955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46</xdr:row>
      <xdr:rowOff>128868</xdr:rowOff>
    </xdr:from>
    <xdr:to>
      <xdr:col>8</xdr:col>
      <xdr:colOff>5603</xdr:colOff>
      <xdr:row>46</xdr:row>
      <xdr:rowOff>134471</xdr:rowOff>
    </xdr:to>
    <xdr:cxnSp macro="">
      <xdr:nvCxnSpPr>
        <xdr:cNvPr id="16" name="Přímá spojnice se šipkou 15"/>
        <xdr:cNvCxnSpPr/>
      </xdr:nvCxnSpPr>
      <xdr:spPr>
        <a:xfrm flipH="1" flipV="1">
          <a:off x="1891554" y="8758518"/>
          <a:ext cx="628649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46</xdr:row>
      <xdr:rowOff>68356</xdr:rowOff>
    </xdr:from>
    <xdr:to>
      <xdr:col>14</xdr:col>
      <xdr:colOff>303679</xdr:colOff>
      <xdr:row>48</xdr:row>
      <xdr:rowOff>40342</xdr:rowOff>
    </xdr:to>
    <xdr:cxnSp macro="">
      <xdr:nvCxnSpPr>
        <xdr:cNvPr id="17" name="Přímá spojnice se šipkou 16"/>
        <xdr:cNvCxnSpPr/>
      </xdr:nvCxnSpPr>
      <xdr:spPr>
        <a:xfrm>
          <a:off x="3750048" y="8698006"/>
          <a:ext cx="954181" cy="352986"/>
        </a:xfrm>
        <a:prstGeom prst="straightConnector1">
          <a:avLst/>
        </a:prstGeom>
        <a:ln w="4445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45</xdr:row>
      <xdr:rowOff>11206</xdr:rowOff>
    </xdr:from>
    <xdr:to>
      <xdr:col>14</xdr:col>
      <xdr:colOff>302559</xdr:colOff>
      <xdr:row>46</xdr:row>
      <xdr:rowOff>58270</xdr:rowOff>
    </xdr:to>
    <xdr:cxnSp macro="">
      <xdr:nvCxnSpPr>
        <xdr:cNvPr id="18" name="Přímá spojnice se šipkou 17"/>
        <xdr:cNvCxnSpPr/>
      </xdr:nvCxnSpPr>
      <xdr:spPr>
        <a:xfrm flipV="1">
          <a:off x="3717552" y="8450356"/>
          <a:ext cx="985557" cy="237564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47</xdr:row>
      <xdr:rowOff>184897</xdr:rowOff>
    </xdr:from>
    <xdr:to>
      <xdr:col>9</xdr:col>
      <xdr:colOff>308163</xdr:colOff>
      <xdr:row>49</xdr:row>
      <xdr:rowOff>184897</xdr:rowOff>
    </xdr:to>
    <xdr:cxnSp macro="">
      <xdr:nvCxnSpPr>
        <xdr:cNvPr id="19" name="Přímá spojnice se šipkou 18"/>
        <xdr:cNvCxnSpPr/>
      </xdr:nvCxnSpPr>
      <xdr:spPr>
        <a:xfrm>
          <a:off x="3137087" y="9005047"/>
          <a:ext cx="1" cy="381000"/>
        </a:xfrm>
        <a:prstGeom prst="straightConnector1">
          <a:avLst/>
        </a:prstGeom>
        <a:ln w="254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46</xdr:row>
      <xdr:rowOff>162487</xdr:rowOff>
    </xdr:from>
    <xdr:to>
      <xdr:col>7</xdr:col>
      <xdr:colOff>296956</xdr:colOff>
      <xdr:row>53</xdr:row>
      <xdr:rowOff>28015</xdr:rowOff>
    </xdr:to>
    <xdr:cxnSp macro="">
      <xdr:nvCxnSpPr>
        <xdr:cNvPr id="20" name="Přímá spojnice se šipkou 19"/>
        <xdr:cNvCxnSpPr/>
      </xdr:nvCxnSpPr>
      <xdr:spPr>
        <a:xfrm flipV="1">
          <a:off x="1531844" y="8792137"/>
          <a:ext cx="965387" cy="1199028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51</xdr:row>
      <xdr:rowOff>5605</xdr:rowOff>
    </xdr:from>
    <xdr:to>
      <xdr:col>7</xdr:col>
      <xdr:colOff>308162</xdr:colOff>
      <xdr:row>53</xdr:row>
      <xdr:rowOff>22412</xdr:rowOff>
    </xdr:to>
    <xdr:cxnSp macro="">
      <xdr:nvCxnSpPr>
        <xdr:cNvPr id="21" name="Přímá spojnice se šipkou 20"/>
        <xdr:cNvCxnSpPr/>
      </xdr:nvCxnSpPr>
      <xdr:spPr>
        <a:xfrm flipV="1">
          <a:off x="1515035" y="9587755"/>
          <a:ext cx="993402" cy="397807"/>
        </a:xfrm>
        <a:prstGeom prst="straightConnector1">
          <a:avLst/>
        </a:prstGeom>
        <a:ln w="1270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53</xdr:row>
      <xdr:rowOff>5603</xdr:rowOff>
    </xdr:from>
    <xdr:to>
      <xdr:col>14</xdr:col>
      <xdr:colOff>291353</xdr:colOff>
      <xdr:row>53</xdr:row>
      <xdr:rowOff>11206</xdr:rowOff>
    </xdr:to>
    <xdr:cxnSp macro="">
      <xdr:nvCxnSpPr>
        <xdr:cNvPr id="22" name="Přímá spojnice se šipkou 21"/>
        <xdr:cNvCxnSpPr/>
      </xdr:nvCxnSpPr>
      <xdr:spPr>
        <a:xfrm>
          <a:off x="1503829" y="9968753"/>
          <a:ext cx="3188074" cy="5603"/>
        </a:xfrm>
        <a:prstGeom prst="straightConnector1">
          <a:avLst/>
        </a:prstGeom>
        <a:ln w="9525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51</xdr:row>
      <xdr:rowOff>5603</xdr:rowOff>
    </xdr:from>
    <xdr:to>
      <xdr:col>14</xdr:col>
      <xdr:colOff>302559</xdr:colOff>
      <xdr:row>51</xdr:row>
      <xdr:rowOff>5604</xdr:rowOff>
    </xdr:to>
    <xdr:cxnSp macro="">
      <xdr:nvCxnSpPr>
        <xdr:cNvPr id="23" name="Přímá spojnice se šipkou 22"/>
        <xdr:cNvCxnSpPr/>
      </xdr:nvCxnSpPr>
      <xdr:spPr>
        <a:xfrm>
          <a:off x="3732119" y="9587753"/>
          <a:ext cx="970990" cy="1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38</xdr:row>
      <xdr:rowOff>156883</xdr:rowOff>
    </xdr:from>
    <xdr:to>
      <xdr:col>14</xdr:col>
      <xdr:colOff>309282</xdr:colOff>
      <xdr:row>43</xdr:row>
      <xdr:rowOff>17929</xdr:rowOff>
    </xdr:to>
    <xdr:cxnSp macro="">
      <xdr:nvCxnSpPr>
        <xdr:cNvPr id="24" name="Přímá spojnice se šipkou 23"/>
        <xdr:cNvCxnSpPr/>
      </xdr:nvCxnSpPr>
      <xdr:spPr>
        <a:xfrm>
          <a:off x="3732119" y="7262533"/>
          <a:ext cx="977713" cy="813546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38</xdr:row>
      <xdr:rowOff>184897</xdr:rowOff>
    </xdr:from>
    <xdr:to>
      <xdr:col>16</xdr:col>
      <xdr:colOff>313764</xdr:colOff>
      <xdr:row>40</xdr:row>
      <xdr:rowOff>179294</xdr:rowOff>
    </xdr:to>
    <xdr:cxnSp macro="">
      <xdr:nvCxnSpPr>
        <xdr:cNvPr id="25" name="Přímá spojnice se šipkou 24"/>
        <xdr:cNvCxnSpPr/>
      </xdr:nvCxnSpPr>
      <xdr:spPr>
        <a:xfrm>
          <a:off x="5342964" y="7290547"/>
          <a:ext cx="0" cy="375397"/>
        </a:xfrm>
        <a:prstGeom prst="straightConnector1">
          <a:avLst/>
        </a:prstGeom>
        <a:ln w="12700">
          <a:solidFill>
            <a:schemeClr val="tx2">
              <a:lumMod val="20000"/>
              <a:lumOff val="8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26</xdr:row>
      <xdr:rowOff>156883</xdr:rowOff>
    </xdr:from>
    <xdr:to>
      <xdr:col>17</xdr:col>
      <xdr:colOff>3275</xdr:colOff>
      <xdr:row>29</xdr:row>
      <xdr:rowOff>1981</xdr:rowOff>
    </xdr:to>
    <xdr:cxnSp macro="">
      <xdr:nvCxnSpPr>
        <xdr:cNvPr id="26" name="Přímá spojnice se šipkou 25"/>
        <xdr:cNvCxnSpPr/>
      </xdr:nvCxnSpPr>
      <xdr:spPr>
        <a:xfrm>
          <a:off x="5343525" y="4976533"/>
          <a:ext cx="3275" cy="416598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26</xdr:row>
      <xdr:rowOff>152401</xdr:rowOff>
    </xdr:from>
    <xdr:to>
      <xdr:col>2</xdr:col>
      <xdr:colOff>303680</xdr:colOff>
      <xdr:row>29</xdr:row>
      <xdr:rowOff>5603</xdr:rowOff>
    </xdr:to>
    <xdr:cxnSp macro="">
      <xdr:nvCxnSpPr>
        <xdr:cNvPr id="27" name="Přímá spojnice se šipkou 26"/>
        <xdr:cNvCxnSpPr/>
      </xdr:nvCxnSpPr>
      <xdr:spPr>
        <a:xfrm flipV="1">
          <a:off x="931209" y="4972051"/>
          <a:ext cx="1121" cy="424702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46</xdr:row>
      <xdr:rowOff>61633</xdr:rowOff>
    </xdr:from>
    <xdr:to>
      <xdr:col>8</xdr:col>
      <xdr:colOff>0</xdr:colOff>
      <xdr:row>46</xdr:row>
      <xdr:rowOff>67236</xdr:rowOff>
    </xdr:to>
    <xdr:cxnSp macro="">
      <xdr:nvCxnSpPr>
        <xdr:cNvPr id="28" name="Přímá spojnice se šipkou 27"/>
        <xdr:cNvCxnSpPr/>
      </xdr:nvCxnSpPr>
      <xdr:spPr>
        <a:xfrm>
          <a:off x="1891553" y="8691283"/>
          <a:ext cx="623047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47</xdr:row>
      <xdr:rowOff>0</xdr:rowOff>
    </xdr:from>
    <xdr:to>
      <xdr:col>4</xdr:col>
      <xdr:colOff>19050</xdr:colOff>
      <xdr:row>48</xdr:row>
      <xdr:rowOff>6723</xdr:rowOff>
    </xdr:to>
    <xdr:cxnSp macro="">
      <xdr:nvCxnSpPr>
        <xdr:cNvPr id="29" name="Přímá spojnice se šipkou 28"/>
        <xdr:cNvCxnSpPr/>
      </xdr:nvCxnSpPr>
      <xdr:spPr>
        <a:xfrm flipH="1">
          <a:off x="909919" y="8820150"/>
          <a:ext cx="366431" cy="19722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268381</xdr:colOff>
      <xdr:row>51</xdr:row>
      <xdr:rowOff>10085</xdr:rowOff>
    </xdr:from>
    <xdr:to>
      <xdr:col>14</xdr:col>
      <xdr:colOff>296396</xdr:colOff>
      <xdr:row>51</xdr:row>
      <xdr:rowOff>10086</xdr:rowOff>
    </xdr:to>
    <xdr:cxnSp macro="">
      <xdr:nvCxnSpPr>
        <xdr:cNvPr id="30" name="Přímá spojnice se šipkou 29"/>
        <xdr:cNvCxnSpPr/>
      </xdr:nvCxnSpPr>
      <xdr:spPr>
        <a:xfrm>
          <a:off x="3725956" y="9592235"/>
          <a:ext cx="970990" cy="1"/>
        </a:xfrm>
        <a:prstGeom prst="straightConnector1">
          <a:avLst/>
        </a:prstGeom>
        <a:ln w="1270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48</xdr:row>
      <xdr:rowOff>95811</xdr:rowOff>
    </xdr:from>
    <xdr:to>
      <xdr:col>14</xdr:col>
      <xdr:colOff>305921</xdr:colOff>
      <xdr:row>51</xdr:row>
      <xdr:rowOff>9525</xdr:rowOff>
    </xdr:to>
    <xdr:cxnSp macro="">
      <xdr:nvCxnSpPr>
        <xdr:cNvPr id="31" name="Přímá spojnice se šipkou 30"/>
        <xdr:cNvCxnSpPr/>
      </xdr:nvCxnSpPr>
      <xdr:spPr>
        <a:xfrm flipV="1">
          <a:off x="3762375" y="9106461"/>
          <a:ext cx="944096" cy="485214"/>
        </a:xfrm>
        <a:prstGeom prst="straightConnector1">
          <a:avLst/>
        </a:prstGeom>
        <a:ln w="1905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4</xdr:row>
      <xdr:rowOff>190500</xdr:rowOff>
    </xdr:from>
    <xdr:to>
      <xdr:col>5</xdr:col>
      <xdr:colOff>314869</xdr:colOff>
      <xdr:row>4</xdr:row>
      <xdr:rowOff>461832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66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4</xdr:row>
      <xdr:rowOff>180975</xdr:rowOff>
    </xdr:from>
    <xdr:to>
      <xdr:col>14</xdr:col>
      <xdr:colOff>314869</xdr:colOff>
      <xdr:row>4</xdr:row>
      <xdr:rowOff>452307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57275"/>
          <a:ext cx="143419" cy="2713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297316</xdr:colOff>
      <xdr:row>4</xdr:row>
      <xdr:rowOff>71870</xdr:rowOff>
    </xdr:from>
    <xdr:to>
      <xdr:col>19</xdr:col>
      <xdr:colOff>152400</xdr:colOff>
      <xdr:row>4</xdr:row>
      <xdr:rowOff>457200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916" y="948170"/>
          <a:ext cx="302759" cy="38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95250</xdr:colOff>
      <xdr:row>4</xdr:row>
      <xdr:rowOff>76200</xdr:rowOff>
    </xdr:from>
    <xdr:to>
      <xdr:col>15</xdr:col>
      <xdr:colOff>351800</xdr:colOff>
      <xdr:row>4</xdr:row>
      <xdr:rowOff>466726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952500"/>
          <a:ext cx="25655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</xdr:row>
      <xdr:rowOff>180975</xdr:rowOff>
    </xdr:from>
    <xdr:to>
      <xdr:col>4</xdr:col>
      <xdr:colOff>343444</xdr:colOff>
      <xdr:row>4</xdr:row>
      <xdr:rowOff>452307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52650" y="10572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</xdr:row>
      <xdr:rowOff>190500</xdr:rowOff>
    </xdr:from>
    <xdr:to>
      <xdr:col>10</xdr:col>
      <xdr:colOff>324394</xdr:colOff>
      <xdr:row>4</xdr:row>
      <xdr:rowOff>461832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53025" y="1066800"/>
          <a:ext cx="143419" cy="271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93992</xdr:colOff>
      <xdr:row>4</xdr:row>
      <xdr:rowOff>209550</xdr:rowOff>
    </xdr:from>
    <xdr:to>
      <xdr:col>5</xdr:col>
      <xdr:colOff>66675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717" y="923925"/>
          <a:ext cx="868033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161925</xdr:colOff>
      <xdr:row>4</xdr:row>
      <xdr:rowOff>314325</xdr:rowOff>
    </xdr:from>
    <xdr:to>
      <xdr:col>10</xdr:col>
      <xdr:colOff>305344</xdr:colOff>
      <xdr:row>5</xdr:row>
      <xdr:rowOff>176082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00550" y="10287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4</xdr:row>
      <xdr:rowOff>333375</xdr:rowOff>
    </xdr:from>
    <xdr:to>
      <xdr:col>17</xdr:col>
      <xdr:colOff>295819</xdr:colOff>
      <xdr:row>5</xdr:row>
      <xdr:rowOff>195132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2875" y="1047750"/>
          <a:ext cx="143419" cy="271332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209550</xdr:colOff>
      <xdr:row>6</xdr:row>
      <xdr:rowOff>38100</xdr:rowOff>
    </xdr:from>
    <xdr:to>
      <xdr:col>1</xdr:col>
      <xdr:colOff>352969</xdr:colOff>
      <xdr:row>7</xdr:row>
      <xdr:rowOff>14157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6</xdr:row>
      <xdr:rowOff>19369</xdr:rowOff>
    </xdr:from>
    <xdr:to>
      <xdr:col>3</xdr:col>
      <xdr:colOff>381000</xdr:colOff>
      <xdr:row>7</xdr:row>
      <xdr:rowOff>28576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6</xdr:row>
      <xdr:rowOff>38100</xdr:rowOff>
    </xdr:from>
    <xdr:to>
      <xdr:col>2</xdr:col>
      <xdr:colOff>372019</xdr:colOff>
      <xdr:row>7</xdr:row>
      <xdr:rowOff>14157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twoCellAnchor>
  <xdr:oneCellAnchor>
    <xdr:from>
      <xdr:col>4</xdr:col>
      <xdr:colOff>209550</xdr:colOff>
      <xdr:row>6</xdr:row>
      <xdr:rowOff>38100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6</xdr:row>
      <xdr:rowOff>19369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228600</xdr:colOff>
      <xdr:row>6</xdr:row>
      <xdr:rowOff>38100</xdr:rowOff>
    </xdr:from>
    <xdr:ext cx="143419" cy="271332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6</xdr:row>
      <xdr:rowOff>38100</xdr:rowOff>
    </xdr:from>
    <xdr:ext cx="143419" cy="271332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180975</xdr:colOff>
      <xdr:row>6</xdr:row>
      <xdr:rowOff>19369</xdr:rowOff>
    </xdr:from>
    <xdr:ext cx="200025" cy="304482"/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228600</xdr:colOff>
      <xdr:row>6</xdr:row>
      <xdr:rowOff>38100</xdr:rowOff>
    </xdr:from>
    <xdr:ext cx="143419" cy="271332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352424</xdr:colOff>
      <xdr:row>4</xdr:row>
      <xdr:rowOff>3211</xdr:rowOff>
    </xdr:from>
    <xdr:to>
      <xdr:col>3</xdr:col>
      <xdr:colOff>209550</xdr:colOff>
      <xdr:row>6</xdr:row>
      <xdr:rowOff>266393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4" y="669961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5525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3.8554687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852"/>
      <c r="B1" s="27"/>
      <c r="C1" s="27"/>
      <c r="D1" s="27"/>
      <c r="E1" s="27"/>
      <c r="F1" s="27"/>
      <c r="G1" s="847"/>
      <c r="H1" s="850"/>
      <c r="I1" s="848"/>
      <c r="J1" s="22"/>
    </row>
    <row r="2" spans="1:20" ht="36" customHeight="1" x14ac:dyDescent="0.2">
      <c r="A2" s="853"/>
      <c r="B2" s="847"/>
      <c r="C2" s="850"/>
      <c r="D2" s="847"/>
      <c r="E2" s="27"/>
      <c r="F2" s="27"/>
      <c r="G2" s="27"/>
      <c r="H2" s="851"/>
      <c r="I2" s="22"/>
      <c r="J2" s="22"/>
    </row>
    <row r="3" spans="1:20" ht="36" customHeight="1" x14ac:dyDescent="0.2">
      <c r="A3" s="854"/>
      <c r="B3" s="27"/>
      <c r="C3" s="851"/>
      <c r="D3" s="27"/>
      <c r="E3" s="27"/>
      <c r="F3" s="27"/>
      <c r="G3" s="27"/>
      <c r="H3" s="850"/>
      <c r="I3" s="848"/>
      <c r="J3" s="848"/>
      <c r="K3" s="849"/>
    </row>
    <row r="4" spans="1:20" ht="36" customHeight="1" x14ac:dyDescent="0.2">
      <c r="A4" s="854"/>
      <c r="B4" s="27"/>
      <c r="C4" s="27"/>
      <c r="D4" s="522"/>
      <c r="E4" s="27"/>
      <c r="F4" s="27"/>
      <c r="G4" s="27"/>
      <c r="H4" s="851"/>
      <c r="I4" s="22"/>
      <c r="J4" s="22"/>
      <c r="T4" s="28"/>
    </row>
    <row r="5" spans="1:20" ht="36" customHeight="1" x14ac:dyDescent="0.2">
      <c r="A5" s="521"/>
      <c r="B5" s="27"/>
      <c r="C5" s="27"/>
      <c r="D5" s="27"/>
      <c r="E5" s="27"/>
      <c r="F5" s="27"/>
      <c r="G5" s="27"/>
      <c r="H5" s="851"/>
      <c r="I5" s="22"/>
      <c r="J5" s="22"/>
    </row>
    <row r="6" spans="1:20" ht="36" customHeight="1" x14ac:dyDescent="0.2">
      <c r="A6" s="521"/>
      <c r="B6" s="27"/>
      <c r="C6" s="27"/>
      <c r="D6" s="27"/>
      <c r="E6" s="27"/>
      <c r="F6" s="27"/>
      <c r="G6" s="27"/>
      <c r="H6" s="27"/>
      <c r="I6" s="22"/>
      <c r="J6" s="22"/>
    </row>
    <row r="7" spans="1:20" ht="36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0" ht="36" customHeight="1" x14ac:dyDescent="0.2">
      <c r="A8" s="896" t="s">
        <v>338</v>
      </c>
      <c r="B8" s="896"/>
      <c r="C8" s="896"/>
      <c r="D8" s="896"/>
      <c r="E8" s="896"/>
      <c r="F8" s="896"/>
      <c r="G8" s="896"/>
      <c r="H8" s="896"/>
      <c r="I8" s="896"/>
      <c r="J8" s="896"/>
      <c r="K8" s="896"/>
    </row>
    <row r="9" spans="1:20" ht="36" customHeight="1" x14ac:dyDescent="0.2">
      <c r="A9" s="896"/>
      <c r="B9" s="896"/>
      <c r="C9" s="896"/>
      <c r="D9" s="896"/>
      <c r="E9" s="896"/>
      <c r="F9" s="896"/>
      <c r="G9" s="896"/>
      <c r="H9" s="896"/>
      <c r="I9" s="896"/>
      <c r="J9" s="896"/>
      <c r="K9" s="896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856"/>
      <c r="G16" s="22"/>
      <c r="H16" s="22"/>
      <c r="I16" s="22"/>
      <c r="J16" s="22"/>
    </row>
    <row r="17" spans="1:11" ht="36" customHeight="1" x14ac:dyDescent="0.2">
      <c r="A17" s="25"/>
      <c r="B17" s="844"/>
      <c r="C17" s="845"/>
      <c r="D17" s="861"/>
      <c r="E17" s="894" t="s">
        <v>129</v>
      </c>
      <c r="F17" s="895"/>
      <c r="G17" s="866">
        <v>2018</v>
      </c>
      <c r="H17" s="845"/>
      <c r="I17" s="25"/>
      <c r="J17" s="25"/>
    </row>
    <row r="18" spans="1:11" ht="23.25" customHeight="1" x14ac:dyDescent="0.2">
      <c r="A18" s="25"/>
      <c r="B18" s="25"/>
      <c r="C18" s="24"/>
      <c r="D18" s="862"/>
      <c r="E18" s="29"/>
      <c r="F18" s="863"/>
      <c r="G18" s="867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6"/>
      <c r="F19" s="864"/>
      <c r="G19" s="856"/>
      <c r="H19" s="22"/>
      <c r="I19" s="857"/>
      <c r="J19" s="841"/>
    </row>
    <row r="20" spans="1:11" ht="15" customHeight="1" x14ac:dyDescent="0.2">
      <c r="A20" s="516"/>
      <c r="B20" s="516"/>
      <c r="C20" s="516"/>
      <c r="D20" s="26"/>
      <c r="E20" s="26"/>
      <c r="F20" s="864"/>
      <c r="G20" s="864"/>
      <c r="H20" s="516"/>
      <c r="I20" s="868">
        <v>1</v>
      </c>
      <c r="J20" s="842" t="s">
        <v>345</v>
      </c>
    </row>
    <row r="21" spans="1:11" ht="15" customHeight="1" x14ac:dyDescent="0.2">
      <c r="A21" s="516"/>
      <c r="B21" s="516"/>
      <c r="C21" s="516"/>
      <c r="D21" s="26"/>
      <c r="E21" s="26"/>
      <c r="F21" s="864"/>
      <c r="G21" s="26"/>
      <c r="H21" s="516"/>
      <c r="I21" s="868">
        <v>2</v>
      </c>
      <c r="J21" s="842" t="s">
        <v>346</v>
      </c>
    </row>
    <row r="22" spans="1:11" ht="15" customHeight="1" x14ac:dyDescent="0.2">
      <c r="A22" s="516"/>
      <c r="B22" s="516"/>
      <c r="C22" s="516"/>
      <c r="D22" s="26"/>
      <c r="E22" s="26"/>
      <c r="F22" s="864"/>
      <c r="G22" s="26"/>
      <c r="H22" s="516"/>
      <c r="I22" s="869">
        <v>3</v>
      </c>
      <c r="J22" s="870" t="s">
        <v>347</v>
      </c>
      <c r="K22" s="849"/>
    </row>
    <row r="23" spans="1:11" ht="15" customHeight="1" x14ac:dyDescent="0.2">
      <c r="A23" s="516"/>
      <c r="B23" s="516"/>
      <c r="C23" s="516"/>
      <c r="D23" s="26"/>
      <c r="E23" s="26"/>
      <c r="F23" s="864"/>
      <c r="G23" s="26"/>
      <c r="H23" s="516"/>
      <c r="I23" s="857"/>
      <c r="J23" s="857"/>
      <c r="K23" s="4"/>
    </row>
    <row r="24" spans="1:11" ht="15" customHeight="1" x14ac:dyDescent="0.2">
      <c r="A24" s="23"/>
      <c r="B24" s="23"/>
      <c r="C24" s="22"/>
      <c r="D24" s="22"/>
      <c r="E24" s="517"/>
      <c r="F24" s="865"/>
      <c r="G24" s="22"/>
      <c r="H24" s="22"/>
      <c r="I24" s="857"/>
      <c r="J24" s="516"/>
      <c r="K24" s="520"/>
    </row>
    <row r="25" spans="1:11" ht="15" customHeight="1" x14ac:dyDescent="0.2">
      <c r="A25" s="856"/>
      <c r="B25" s="22"/>
      <c r="C25" s="22"/>
      <c r="D25" s="22"/>
      <c r="E25" s="517"/>
      <c r="F25" s="517"/>
      <c r="G25" s="518"/>
      <c r="H25" s="519"/>
      <c r="I25" s="857"/>
      <c r="J25" s="22"/>
      <c r="K25" s="520"/>
    </row>
    <row r="26" spans="1:11" ht="15" customHeight="1" x14ac:dyDescent="0.2">
      <c r="A26" s="856"/>
      <c r="B26" s="22"/>
      <c r="C26" s="22"/>
      <c r="D26" s="22"/>
      <c r="E26" s="517"/>
      <c r="F26" s="26"/>
      <c r="G26" s="22"/>
      <c r="H26" s="22"/>
      <c r="I26" s="857"/>
      <c r="J26" s="516"/>
      <c r="K26" s="520"/>
    </row>
    <row r="27" spans="1:11" ht="15" customHeight="1" x14ac:dyDescent="0.2">
      <c r="A27" s="857"/>
      <c r="B27" s="22"/>
      <c r="C27" s="22"/>
      <c r="D27" s="22"/>
      <c r="E27" s="22"/>
      <c r="F27" s="22"/>
      <c r="G27" s="516"/>
      <c r="H27" s="516"/>
      <c r="I27" s="857"/>
      <c r="J27" s="519"/>
      <c r="K27" s="520"/>
    </row>
    <row r="28" spans="1:11" ht="15" customHeight="1" x14ac:dyDescent="0.2">
      <c r="A28" s="857"/>
      <c r="B28" s="22"/>
      <c r="C28" s="22"/>
      <c r="D28" s="22"/>
      <c r="E28" s="22"/>
      <c r="F28" s="22"/>
      <c r="G28" s="516"/>
      <c r="H28" s="516"/>
      <c r="I28" s="857"/>
      <c r="J28" s="516"/>
      <c r="K28" s="520"/>
    </row>
    <row r="29" spans="1:11" ht="15" customHeight="1" x14ac:dyDescent="0.2">
      <c r="A29" s="858" t="s">
        <v>128</v>
      </c>
      <c r="B29" s="855"/>
      <c r="C29" s="860"/>
      <c r="D29" s="846"/>
      <c r="E29" s="516"/>
      <c r="F29" s="516"/>
      <c r="G29" s="516"/>
      <c r="H29" s="516"/>
      <c r="I29" s="857"/>
      <c r="J29" s="4"/>
    </row>
    <row r="30" spans="1:11" ht="15" customHeight="1" x14ac:dyDescent="0.2">
      <c r="A30" s="859"/>
      <c r="B30" s="516"/>
      <c r="C30" s="857"/>
      <c r="D30" s="516"/>
      <c r="E30" s="516"/>
      <c r="F30" s="516"/>
      <c r="G30" s="516"/>
      <c r="H30" s="516"/>
      <c r="I30" s="857"/>
      <c r="J30" s="516"/>
    </row>
    <row r="31" spans="1:11" x14ac:dyDescent="0.2">
      <c r="A31" s="857"/>
      <c r="B31" s="516"/>
      <c r="C31" s="516"/>
      <c r="D31" s="516"/>
      <c r="E31" s="516"/>
      <c r="F31" s="516"/>
      <c r="G31" s="516"/>
      <c r="H31" s="516"/>
      <c r="I31" s="857"/>
      <c r="J31" s="516"/>
    </row>
  </sheetData>
  <mergeCells count="2">
    <mergeCell ref="E17:F17"/>
    <mergeCell ref="A8:K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A3" sqref="A3:C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2" t="s">
        <v>230</v>
      </c>
      <c r="L1" s="1002"/>
    </row>
    <row r="2" spans="1:22" s="597" customFormat="1" ht="15.75" customHeight="1" x14ac:dyDescent="0.2">
      <c r="A2" s="1012" t="s">
        <v>170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</row>
    <row r="3" spans="1:22" ht="18.75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22" ht="12.95" customHeight="1" x14ac:dyDescent="0.2">
      <c r="A4" s="1003" t="s">
        <v>4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22" ht="24.95" customHeight="1" x14ac:dyDescent="0.25">
      <c r="A6" s="74"/>
      <c r="B6" s="75"/>
      <c r="C6" s="76"/>
      <c r="D6" s="76"/>
      <c r="E6" s="1015" t="s">
        <v>39</v>
      </c>
      <c r="F6" s="1016"/>
      <c r="G6" s="432"/>
      <c r="H6" s="982" t="s">
        <v>108</v>
      </c>
      <c r="I6" s="1013" t="s">
        <v>39</v>
      </c>
      <c r="J6" s="1014"/>
      <c r="K6" s="411"/>
      <c r="L6" s="87"/>
    </row>
    <row r="7" spans="1:22" ht="24.95" customHeight="1" x14ac:dyDescent="0.25">
      <c r="A7" s="74"/>
      <c r="B7" s="94"/>
      <c r="C7" s="94"/>
      <c r="D7" s="1010" t="s">
        <v>0</v>
      </c>
      <c r="E7" s="981"/>
      <c r="F7" s="982"/>
      <c r="G7" s="429" t="s">
        <v>107</v>
      </c>
      <c r="H7" s="982"/>
      <c r="I7" s="981"/>
      <c r="J7" s="982"/>
      <c r="K7" s="114" t="s">
        <v>107</v>
      </c>
      <c r="L7" s="87"/>
    </row>
    <row r="8" spans="1:22" ht="15" customHeight="1" x14ac:dyDescent="0.25">
      <c r="A8" s="1009" t="s">
        <v>140</v>
      </c>
      <c r="B8" s="1009"/>
      <c r="C8" s="96" t="s">
        <v>45</v>
      </c>
      <c r="D8" s="1011"/>
      <c r="E8" s="822" t="s">
        <v>342</v>
      </c>
      <c r="F8" s="816" t="s">
        <v>1</v>
      </c>
      <c r="G8" s="430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88" t="str">
        <f>T!J20</f>
        <v>Leden</v>
      </c>
      <c r="B9" s="989"/>
      <c r="C9" s="92" t="s">
        <v>6</v>
      </c>
      <c r="D9" s="77">
        <v>1666</v>
      </c>
      <c r="E9" s="90">
        <v>395617.30177678377</v>
      </c>
      <c r="F9" s="78">
        <v>4218206.5855100006</v>
      </c>
      <c r="G9" s="433">
        <f t="shared" ref="G9:G14" si="0">E9/$E$15</f>
        <v>0.36512770186272325</v>
      </c>
      <c r="H9" s="141">
        <f>(E9-I9)/I9</f>
        <v>-0.19723726936828254</v>
      </c>
      <c r="I9" s="413">
        <v>492819.71706068236</v>
      </c>
      <c r="J9" s="113">
        <v>5260740.865199999</v>
      </c>
      <c r="K9" s="116">
        <f>I9/$I$15</f>
        <v>0.33850994807006485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0"/>
      <c r="B10" s="991"/>
      <c r="C10" s="93" t="s">
        <v>7</v>
      </c>
      <c r="D10" s="77">
        <v>6690</v>
      </c>
      <c r="E10" s="90">
        <v>107847.66437445146</v>
      </c>
      <c r="F10" s="78">
        <v>1149655.2339199998</v>
      </c>
      <c r="G10" s="434">
        <f t="shared" si="0"/>
        <v>9.9536015405422798E-2</v>
      </c>
      <c r="H10" s="141">
        <f t="shared" ref="H10:H13" si="1">(E10-I10)/I10</f>
        <v>-0.29313841526928541</v>
      </c>
      <c r="I10" s="414">
        <v>152572.53570447885</v>
      </c>
      <c r="J10" s="112">
        <v>1628540.1539800006</v>
      </c>
      <c r="K10" s="117">
        <f t="shared" ref="K10:K14" si="2">I10/$I$15</f>
        <v>0.1047996241836277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0"/>
      <c r="B11" s="991"/>
      <c r="C11" s="93" t="s">
        <v>8</v>
      </c>
      <c r="D11" s="77">
        <v>203352</v>
      </c>
      <c r="E11" s="90">
        <v>191705.48788519963</v>
      </c>
      <c r="F11" s="78">
        <v>2043854.4025699999</v>
      </c>
      <c r="G11" s="434">
        <f t="shared" si="0"/>
        <v>0.17693104905075399</v>
      </c>
      <c r="H11" s="141">
        <f t="shared" si="1"/>
        <v>-0.28425284044640819</v>
      </c>
      <c r="I11" s="414">
        <v>267839.67679978703</v>
      </c>
      <c r="J11" s="112">
        <v>2859509.2159084799</v>
      </c>
      <c r="K11" s="117">
        <f t="shared" si="2"/>
        <v>0.18397477200254719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0"/>
      <c r="B12" s="991"/>
      <c r="C12" s="93" t="s">
        <v>9</v>
      </c>
      <c r="D12" s="77">
        <v>2631931</v>
      </c>
      <c r="E12" s="90">
        <v>364327.82636447856</v>
      </c>
      <c r="F12" s="78">
        <v>3884636.5481800004</v>
      </c>
      <c r="G12" s="434">
        <f t="shared" si="0"/>
        <v>0.33624965684680724</v>
      </c>
      <c r="H12" s="141">
        <f t="shared" si="1"/>
        <v>-0.29152880511443069</v>
      </c>
      <c r="I12" s="414">
        <v>514245.08010283182</v>
      </c>
      <c r="J12" s="112">
        <v>5491176.5992804402</v>
      </c>
      <c r="K12" s="117">
        <f t="shared" si="2"/>
        <v>0.35322668581350875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0"/>
      <c r="B13" s="991"/>
      <c r="C13" s="290" t="s">
        <v>306</v>
      </c>
      <c r="D13" s="85">
        <v>198</v>
      </c>
      <c r="E13" s="102">
        <v>5702.9712334589394</v>
      </c>
      <c r="F13" s="86">
        <v>60806.390780000002</v>
      </c>
      <c r="G13" s="103">
        <f t="shared" si="0"/>
        <v>5.2634522578008242E-3</v>
      </c>
      <c r="H13" s="141">
        <f t="shared" si="1"/>
        <v>6.8961550801044422E-2</v>
      </c>
      <c r="I13" s="417">
        <v>5335.0574014428503</v>
      </c>
      <c r="J13" s="118">
        <v>56969.471279999998</v>
      </c>
      <c r="K13" s="117">
        <f t="shared" si="2"/>
        <v>3.6645652383483266E-3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0"/>
      <c r="B14" s="991"/>
      <c r="C14" s="93" t="s">
        <v>314</v>
      </c>
      <c r="D14" s="419"/>
      <c r="E14" s="90">
        <v>18302.683450574128</v>
      </c>
      <c r="F14" s="78">
        <v>195320.06127499999</v>
      </c>
      <c r="G14" s="434">
        <f t="shared" si="0"/>
        <v>1.6892124576491918E-2</v>
      </c>
      <c r="H14" s="141">
        <f>(E14-I14)/I14</f>
        <v>-0.20554235482084363</v>
      </c>
      <c r="I14" s="414">
        <v>23037.959999046558</v>
      </c>
      <c r="J14" s="112">
        <v>246123.489386</v>
      </c>
      <c r="K14" s="117">
        <f t="shared" si="2"/>
        <v>1.5824404691903222E-2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92"/>
      <c r="B15" s="993"/>
      <c r="C15" s="625" t="s">
        <v>2</v>
      </c>
      <c r="D15" s="626">
        <v>2843837</v>
      </c>
      <c r="E15" s="627">
        <v>1083503.9350849465</v>
      </c>
      <c r="F15" s="628">
        <v>11552479.222235</v>
      </c>
      <c r="G15" s="629">
        <f>SUM(G9:G14)</f>
        <v>1</v>
      </c>
      <c r="H15" s="630">
        <f>(E15-I15)/I15</f>
        <v>-0.25575855002945469</v>
      </c>
      <c r="I15" s="631">
        <v>1455850.0270682694</v>
      </c>
      <c r="J15" s="632">
        <v>15543059.795034917</v>
      </c>
      <c r="K15" s="640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94" t="str">
        <f>T!J21</f>
        <v>Únor</v>
      </c>
      <c r="B16" s="995"/>
      <c r="C16" s="92" t="s">
        <v>6</v>
      </c>
      <c r="D16" s="77">
        <v>1669</v>
      </c>
      <c r="E16" s="90">
        <v>410145.54167796002</v>
      </c>
      <c r="F16" s="78">
        <v>4374820.8210499994</v>
      </c>
      <c r="G16" s="433">
        <f>E16/$E$22</f>
        <v>0.35438822135312903</v>
      </c>
      <c r="H16" s="141">
        <f>(E16-I16)/I16</f>
        <v>0.11995204260151572</v>
      </c>
      <c r="I16" s="413">
        <v>366217.05758510926</v>
      </c>
      <c r="J16" s="113">
        <v>3907634.7788200006</v>
      </c>
      <c r="K16" s="116">
        <f>I16/$I$22</f>
        <v>0.35862369684463408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94"/>
      <c r="B17" s="995"/>
      <c r="C17" s="93" t="s">
        <v>7</v>
      </c>
      <c r="D17" s="77">
        <v>6690</v>
      </c>
      <c r="E17" s="90">
        <v>117240.69075218446</v>
      </c>
      <c r="F17" s="78">
        <v>1250361.1176200002</v>
      </c>
      <c r="G17" s="434">
        <f t="shared" ref="G17:G21" si="3">E17/$E$22</f>
        <v>0.10130238084729032</v>
      </c>
      <c r="H17" s="141">
        <f t="shared" ref="H17:H19" si="4">(E17-I17)/I17</f>
        <v>8.9757258881938612E-2</v>
      </c>
      <c r="I17" s="414">
        <v>107584.22556640753</v>
      </c>
      <c r="J17" s="112">
        <v>1147860.9256999998</v>
      </c>
      <c r="K17" s="117">
        <f t="shared" ref="K17:K21" si="5">I17/$I$22</f>
        <v>0.1053535106999365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94"/>
      <c r="B18" s="995"/>
      <c r="C18" s="93" t="s">
        <v>8</v>
      </c>
      <c r="D18" s="77">
        <v>203176</v>
      </c>
      <c r="E18" s="90">
        <v>206732.58345977284</v>
      </c>
      <c r="F18" s="78">
        <v>2205121.9578800001</v>
      </c>
      <c r="G18" s="434">
        <f t="shared" si="3"/>
        <v>0.17862827972800846</v>
      </c>
      <c r="H18" s="141">
        <f t="shared" si="4"/>
        <v>0.17542748723984872</v>
      </c>
      <c r="I18" s="414">
        <v>175878.63624426929</v>
      </c>
      <c r="J18" s="112">
        <v>1876715.678903705</v>
      </c>
      <c r="K18" s="117">
        <f>I18/$I$22</f>
        <v>0.17223186473572158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94"/>
      <c r="B19" s="995"/>
      <c r="C19" s="93" t="s">
        <v>9</v>
      </c>
      <c r="D19" s="77">
        <v>2631061</v>
      </c>
      <c r="E19" s="90">
        <v>397767.4779708602</v>
      </c>
      <c r="F19" s="78">
        <v>4243336.7485199999</v>
      </c>
      <c r="G19" s="434">
        <f t="shared" si="3"/>
        <v>0.34369289607174597</v>
      </c>
      <c r="H19" s="141">
        <f t="shared" si="4"/>
        <v>0.1351640965378412</v>
      </c>
      <c r="I19" s="414">
        <v>350405.26667819999</v>
      </c>
      <c r="J19" s="112">
        <v>3739443.8868192188</v>
      </c>
      <c r="K19" s="117">
        <f>I19/$I$22</f>
        <v>0.34313975694799959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94"/>
      <c r="B20" s="995"/>
      <c r="C20" s="290" t="s">
        <v>306</v>
      </c>
      <c r="D20" s="85">
        <v>200</v>
      </c>
      <c r="E20" s="102">
        <v>5431.4742505778231</v>
      </c>
      <c r="F20" s="86">
        <v>57941.025029999997</v>
      </c>
      <c r="G20" s="103">
        <f t="shared" si="3"/>
        <v>4.6930913624289913E-3</v>
      </c>
      <c r="H20" s="141">
        <f>(E20-I20)/I20</f>
        <v>0.14009123592495065</v>
      </c>
      <c r="I20" s="417">
        <v>4764.0698212817097</v>
      </c>
      <c r="J20" s="118">
        <v>50840.34491</v>
      </c>
      <c r="K20" s="117">
        <f>I20/$I$22</f>
        <v>4.6652887841985421E-3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94"/>
      <c r="B21" s="995"/>
      <c r="C21" s="93" t="s">
        <v>314</v>
      </c>
      <c r="D21" s="419"/>
      <c r="E21" s="90">
        <v>20016.242911747366</v>
      </c>
      <c r="F21" s="78">
        <v>213691.63644600002</v>
      </c>
      <c r="G21" s="434">
        <f t="shared" si="3"/>
        <v>1.7295130637397124E-2</v>
      </c>
      <c r="H21" s="141">
        <f t="shared" ref="H21" si="6">(E21-I21)/I21</f>
        <v>0.22615782638652809</v>
      </c>
      <c r="I21" s="414">
        <v>16324.360927283713</v>
      </c>
      <c r="J21" s="112">
        <v>174265.14928899999</v>
      </c>
      <c r="K21" s="117">
        <f t="shared" si="5"/>
        <v>1.5985881987509654E-2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94"/>
      <c r="B22" s="995"/>
      <c r="C22" s="625" t="s">
        <v>2</v>
      </c>
      <c r="D22" s="626">
        <v>2842796</v>
      </c>
      <c r="E22" s="627">
        <v>1157334.0110231028</v>
      </c>
      <c r="F22" s="628">
        <v>12345273.306545999</v>
      </c>
      <c r="G22" s="629">
        <f>SUM(G16:G21)</f>
        <v>0.99999999999999989</v>
      </c>
      <c r="H22" s="630">
        <f>(E22-I22)/I22</f>
        <v>0.13333716417803973</v>
      </c>
      <c r="I22" s="631">
        <v>1021173.6168225516</v>
      </c>
      <c r="J22" s="632">
        <v>10896760.764441924</v>
      </c>
      <c r="K22" s="640">
        <f>SUM(K16:K21)</f>
        <v>0.99999999999999989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94" t="str">
        <f>T!J22</f>
        <v>Březen</v>
      </c>
      <c r="B23" s="995"/>
      <c r="C23" s="92" t="s">
        <v>6</v>
      </c>
      <c r="D23" s="77">
        <v>1666</v>
      </c>
      <c r="E23" s="90">
        <v>393423.0095005873</v>
      </c>
      <c r="F23" s="78">
        <v>4195330.0648779003</v>
      </c>
      <c r="G23" s="433">
        <f>E23/$E$29</f>
        <v>0.35860536178682756</v>
      </c>
      <c r="H23" s="141">
        <f>(E23-I23)/I23</f>
        <v>0.20081153794512743</v>
      </c>
      <c r="I23" s="413">
        <v>327630.93713591987</v>
      </c>
      <c r="J23" s="113">
        <v>3497148.8328325003</v>
      </c>
      <c r="K23" s="116">
        <f>I23/$I$29</f>
        <v>0.40769107300059432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94"/>
      <c r="B24" s="995"/>
      <c r="C24" s="93" t="s">
        <v>7</v>
      </c>
      <c r="D24" s="77">
        <v>6646</v>
      </c>
      <c r="E24" s="90">
        <v>108797.17928088145</v>
      </c>
      <c r="F24" s="78">
        <v>1159873.1458900003</v>
      </c>
      <c r="G24" s="434">
        <f t="shared" ref="G24:G28" si="7">E24/$E$29</f>
        <v>9.9168708731431202E-2</v>
      </c>
      <c r="H24" s="141">
        <f t="shared" ref="H24:H27" si="8">(E24-I24)/I24</f>
        <v>0.30926464265054487</v>
      </c>
      <c r="I24" s="414">
        <v>83097.928208484009</v>
      </c>
      <c r="J24" s="112">
        <v>887002.58117999998</v>
      </c>
      <c r="K24" s="117">
        <f t="shared" ref="K24:K28" si="9">I24/$I$29</f>
        <v>0.10340379883413932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94"/>
      <c r="B25" s="995"/>
      <c r="C25" s="93" t="s">
        <v>8</v>
      </c>
      <c r="D25" s="77">
        <v>203526</v>
      </c>
      <c r="E25" s="90">
        <v>194538.71307629233</v>
      </c>
      <c r="F25" s="78">
        <v>2074318.2956588652</v>
      </c>
      <c r="G25" s="434">
        <f t="shared" si="7"/>
        <v>0.17732217968853578</v>
      </c>
      <c r="H25" s="141">
        <f t="shared" si="8"/>
        <v>0.51317838416350847</v>
      </c>
      <c r="I25" s="414">
        <v>128562.97387821475</v>
      </c>
      <c r="J25" s="112">
        <v>1372350.2535600001</v>
      </c>
      <c r="K25" s="117">
        <f t="shared" si="9"/>
        <v>0.15997871637748443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94"/>
      <c r="B26" s="995"/>
      <c r="C26" s="93" t="s">
        <v>9</v>
      </c>
      <c r="D26" s="77">
        <v>2630180</v>
      </c>
      <c r="E26" s="90">
        <v>375426.19409877073</v>
      </c>
      <c r="F26" s="78">
        <v>4003517.8924340685</v>
      </c>
      <c r="G26" s="434">
        <f t="shared" si="7"/>
        <v>0.34220125134506263</v>
      </c>
      <c r="H26" s="141">
        <f t="shared" si="8"/>
        <v>0.53063395342368325</v>
      </c>
      <c r="I26" s="414">
        <v>245274.96809999997</v>
      </c>
      <c r="J26" s="112">
        <v>2618281.8640000001</v>
      </c>
      <c r="K26" s="117">
        <f t="shared" si="9"/>
        <v>0.30521053902608519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94"/>
      <c r="B27" s="995"/>
      <c r="C27" s="290" t="s">
        <v>306</v>
      </c>
      <c r="D27" s="85">
        <v>203</v>
      </c>
      <c r="E27" s="102">
        <v>5872.3759997650714</v>
      </c>
      <c r="F27" s="86">
        <v>62621.619610000002</v>
      </c>
      <c r="G27" s="103">
        <f t="shared" si="7"/>
        <v>5.3526750319388555E-3</v>
      </c>
      <c r="H27" s="141">
        <f t="shared" si="8"/>
        <v>0.10796850411849834</v>
      </c>
      <c r="I27" s="417">
        <v>5300.128999999999</v>
      </c>
      <c r="J27" s="118">
        <v>56578.012729999995</v>
      </c>
      <c r="K27" s="117">
        <f t="shared" si="9"/>
        <v>6.5952724060217129E-3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94"/>
      <c r="B28" s="995"/>
      <c r="C28" s="93" t="s">
        <v>314</v>
      </c>
      <c r="D28" s="419"/>
      <c r="E28" s="90">
        <v>19034.349371397126</v>
      </c>
      <c r="F28" s="78">
        <v>203153.00632099999</v>
      </c>
      <c r="G28" s="434">
        <f t="shared" si="7"/>
        <v>1.7349823416204006E-2</v>
      </c>
      <c r="H28" s="141">
        <f t="shared" ref="H28" si="10">(E28-I28)/I28</f>
        <v>0.38345597927846775</v>
      </c>
      <c r="I28" s="414">
        <v>13758.550800672649</v>
      </c>
      <c r="J28" s="112">
        <v>146439.94166699989</v>
      </c>
      <c r="K28" s="117">
        <f t="shared" si="9"/>
        <v>1.712060035567517E-2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96"/>
      <c r="B29" s="997"/>
      <c r="C29" s="633" t="s">
        <v>2</v>
      </c>
      <c r="D29" s="634">
        <v>2842221</v>
      </c>
      <c r="E29" s="635">
        <v>1097091.821327694</v>
      </c>
      <c r="F29" s="636">
        <v>11698814.024791835</v>
      </c>
      <c r="G29" s="629">
        <f>SUM(G23:G28)</f>
        <v>1</v>
      </c>
      <c r="H29" s="637">
        <f>(E29-I29)/I29</f>
        <v>0.36517798266318507</v>
      </c>
      <c r="I29" s="638">
        <v>803625.48712329112</v>
      </c>
      <c r="J29" s="639">
        <v>8577801.4859695006</v>
      </c>
      <c r="K29" s="640">
        <f>SUM(K23:K28)</f>
        <v>1.0000000000000002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98" t="str">
        <f>T!E17</f>
        <v>I. čtvrtletí</v>
      </c>
      <c r="B30" s="999"/>
      <c r="C30" s="108" t="s">
        <v>6</v>
      </c>
      <c r="D30" s="109">
        <f>D23</f>
        <v>1666</v>
      </c>
      <c r="E30" s="435">
        <f>E9+E16+E23</f>
        <v>1199185.8529553311</v>
      </c>
      <c r="F30" s="110">
        <f>F9+F16+F23</f>
        <v>12788357.471437901</v>
      </c>
      <c r="G30" s="436">
        <f>E30/$E$36</f>
        <v>0.35926036091423424</v>
      </c>
      <c r="H30" s="431">
        <f>(E30-I30)/I30</f>
        <v>1.0548986080378216E-2</v>
      </c>
      <c r="I30" s="415">
        <f>I9+I16+I23</f>
        <v>1186667.7117817116</v>
      </c>
      <c r="J30" s="125">
        <f>J9+J16+J23</f>
        <v>12665524.476852499</v>
      </c>
      <c r="K30" s="641">
        <f>I30/$I$36</f>
        <v>0.36171735055826881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0"/>
      <c r="B31" s="1001"/>
      <c r="C31" s="93" t="s">
        <v>7</v>
      </c>
      <c r="D31" s="77">
        <f t="shared" ref="D31:D34" si="11">D24</f>
        <v>6646</v>
      </c>
      <c r="E31" s="90">
        <f>E10+E17+E24</f>
        <v>333885.53440751741</v>
      </c>
      <c r="F31" s="78">
        <f t="shared" ref="F31" si="12">F10+F17+F24</f>
        <v>3559889.4974300005</v>
      </c>
      <c r="G31" s="434">
        <f t="shared" ref="G31:G35" si="13">E31/$E$36</f>
        <v>0.10002772906274003</v>
      </c>
      <c r="H31" s="141">
        <f t="shared" ref="H31:H33" si="14">(E31-I31)/I31</f>
        <v>-2.7295053378771406E-2</v>
      </c>
      <c r="I31" s="414">
        <f>I10+I17+I24</f>
        <v>343254.68947937043</v>
      </c>
      <c r="J31" s="112">
        <f t="shared" ref="J31" si="15">J10+J17+J24</f>
        <v>3663403.6608600002</v>
      </c>
      <c r="K31" s="117">
        <f t="shared" ref="K31:K35" si="16">I31/$I$36</f>
        <v>0.10463011305730942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0"/>
      <c r="B32" s="1001"/>
      <c r="C32" s="93" t="s">
        <v>8</v>
      </c>
      <c r="D32" s="77">
        <f t="shared" si="11"/>
        <v>203526</v>
      </c>
      <c r="E32" s="90">
        <f t="shared" ref="E32:F32" si="17">E11+E18+E25</f>
        <v>592976.78442126478</v>
      </c>
      <c r="F32" s="78">
        <f t="shared" si="17"/>
        <v>6323294.6561088646</v>
      </c>
      <c r="G32" s="434">
        <f t="shared" si="13"/>
        <v>0.17764807103080543</v>
      </c>
      <c r="H32" s="141">
        <f t="shared" si="14"/>
        <v>3.6163156077134995E-2</v>
      </c>
      <c r="I32" s="414">
        <f t="shared" ref="I32:J32" si="18">I11+I18+I25</f>
        <v>572281.28692227101</v>
      </c>
      <c r="J32" s="112">
        <f t="shared" si="18"/>
        <v>6108575.1483721854</v>
      </c>
      <c r="K32" s="117">
        <f t="shared" si="16"/>
        <v>0.17444147913049385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0"/>
      <c r="B33" s="1001"/>
      <c r="C33" s="93" t="s">
        <v>9</v>
      </c>
      <c r="D33" s="77">
        <f t="shared" si="11"/>
        <v>2630180</v>
      </c>
      <c r="E33" s="90">
        <f>E12+E19+E26</f>
        <v>1137521.4984341096</v>
      </c>
      <c r="F33" s="78">
        <f t="shared" ref="E33:F35" si="19">F12+F19+F26</f>
        <v>12131491.189134069</v>
      </c>
      <c r="G33" s="434">
        <f t="shared" si="13"/>
        <v>0.34078652868360787</v>
      </c>
      <c r="H33" s="141">
        <f t="shared" si="14"/>
        <v>2.4863099510470815E-2</v>
      </c>
      <c r="I33" s="414">
        <f>I12+I19+I26</f>
        <v>1109925.3148810319</v>
      </c>
      <c r="J33" s="112">
        <f t="shared" ref="J33" si="20">J12+J19+J26</f>
        <v>11848902.350099659</v>
      </c>
      <c r="K33" s="117">
        <f t="shared" si="16"/>
        <v>0.33832490783247293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0"/>
      <c r="B34" s="1001"/>
      <c r="C34" s="290" t="s">
        <v>306</v>
      </c>
      <c r="D34" s="77">
        <f t="shared" si="11"/>
        <v>203</v>
      </c>
      <c r="E34" s="90">
        <f>E13+E20+E27</f>
        <v>17006.821483801832</v>
      </c>
      <c r="F34" s="78">
        <f t="shared" si="19"/>
        <v>181369.03542</v>
      </c>
      <c r="G34" s="103">
        <f t="shared" si="13"/>
        <v>5.0950207669788012E-3</v>
      </c>
      <c r="H34" s="141">
        <f>(E34-I34)/I34</f>
        <v>0.10439239647853907</v>
      </c>
      <c r="I34" s="414">
        <f>I13+I20+I27</f>
        <v>15399.25622272456</v>
      </c>
      <c r="J34" s="112">
        <f t="shared" ref="J34" si="21">J13+J20+J27</f>
        <v>164387.82892</v>
      </c>
      <c r="K34" s="117">
        <f t="shared" si="16"/>
        <v>4.6939662267279263E-3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0"/>
      <c r="B35" s="1001"/>
      <c r="C35" s="93" t="s">
        <v>314</v>
      </c>
      <c r="D35" s="77"/>
      <c r="E35" s="90">
        <f t="shared" si="19"/>
        <v>57353.275733718619</v>
      </c>
      <c r="F35" s="78">
        <f t="shared" si="19"/>
        <v>612164.704042</v>
      </c>
      <c r="G35" s="434">
        <f t="shared" si="13"/>
        <v>1.7182289541633592E-2</v>
      </c>
      <c r="H35" s="141">
        <f t="shared" ref="H35" si="22">(E35-I35)/I35</f>
        <v>7.9674972738902686E-2</v>
      </c>
      <c r="I35" s="414">
        <f t="shared" ref="I35:J35" si="23">I14+I21+I28</f>
        <v>53120.871727002916</v>
      </c>
      <c r="J35" s="112">
        <f t="shared" si="23"/>
        <v>566828.58034199988</v>
      </c>
      <c r="K35" s="117">
        <f t="shared" si="16"/>
        <v>1.6192183194727146E-2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0"/>
      <c r="B36" s="1001"/>
      <c r="C36" s="660" t="s">
        <v>2</v>
      </c>
      <c r="D36" s="655">
        <f>SUM(D30:D35)</f>
        <v>2842221</v>
      </c>
      <c r="E36" s="661">
        <f>SUM(E30:E35)</f>
        <v>3337929.7674357435</v>
      </c>
      <c r="F36" s="662">
        <f>SUM(F30:F35)</f>
        <v>35596566.553572834</v>
      </c>
      <c r="G36" s="663">
        <f>SUM(G30:G35)</f>
        <v>0.99999999999999989</v>
      </c>
      <c r="H36" s="664">
        <f>(E36-I36)/I36</f>
        <v>1.7460153199597119E-2</v>
      </c>
      <c r="I36" s="674">
        <f>SUM(I30:I35)</f>
        <v>3280649.1310141119</v>
      </c>
      <c r="J36" s="675">
        <f>SUM(J30:J35)</f>
        <v>35017622.045446344</v>
      </c>
      <c r="K36" s="676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4" t="s">
        <v>163</v>
      </c>
      <c r="B39" s="984"/>
      <c r="C39" s="984"/>
      <c r="D39" s="984"/>
      <c r="E39" s="984"/>
      <c r="F39" s="83"/>
      <c r="G39" s="984" t="s">
        <v>164</v>
      </c>
      <c r="H39" s="984"/>
      <c r="I39" s="984"/>
      <c r="J39" s="984"/>
      <c r="K39" s="984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85" t="str">
        <f>A30</f>
        <v>I. čtvrtletí</v>
      </c>
      <c r="B40" s="986"/>
      <c r="C40" s="986"/>
      <c r="D40" s="986"/>
      <c r="E40" s="986"/>
      <c r="F40" s="83"/>
      <c r="G40" s="987" t="str">
        <f>A30</f>
        <v>I. čtvrtletí</v>
      </c>
      <c r="H40" s="987"/>
      <c r="I40" s="987"/>
      <c r="J40" s="987"/>
      <c r="K40" s="987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Leden</v>
      </c>
      <c r="C45" s="260">
        <f>E15</f>
        <v>1083503.9350849465</v>
      </c>
      <c r="D45" s="260">
        <f>I15</f>
        <v>1455850.0270682694</v>
      </c>
      <c r="E45" s="71"/>
      <c r="F45" s="71"/>
      <c r="G45" s="71"/>
      <c r="H45" s="83" t="str">
        <f>A9</f>
        <v>Leden</v>
      </c>
      <c r="I45" s="261">
        <f>E15/E36</f>
        <v>0.32460357484313196</v>
      </c>
      <c r="J45" s="261">
        <f>I15/I36</f>
        <v>0.44376889113351725</v>
      </c>
      <c r="K45" s="83"/>
      <c r="L45" s="71"/>
    </row>
    <row r="46" spans="1:21" ht="15" customHeight="1" x14ac:dyDescent="0.2">
      <c r="A46" s="83"/>
      <c r="B46" s="83" t="str">
        <f>A16</f>
        <v>Únor</v>
      </c>
      <c r="C46" s="260">
        <f>E22</f>
        <v>1157334.0110231028</v>
      </c>
      <c r="D46" s="260">
        <f>I22</f>
        <v>1021173.6168225516</v>
      </c>
      <c r="E46" s="71"/>
      <c r="F46" s="71"/>
      <c r="G46" s="71"/>
      <c r="H46" s="83" t="str">
        <f>A16</f>
        <v>Únor</v>
      </c>
      <c r="I46" s="261">
        <f>E22/E36</f>
        <v>0.34672209772471851</v>
      </c>
      <c r="J46" s="261">
        <f>I22/I36</f>
        <v>0.31127181726589798</v>
      </c>
      <c r="K46" s="83"/>
      <c r="L46" s="71"/>
    </row>
    <row r="47" spans="1:21" ht="15" customHeight="1" x14ac:dyDescent="0.2">
      <c r="A47" s="83"/>
      <c r="B47" s="83" t="str">
        <f>A23</f>
        <v>Březen</v>
      </c>
      <c r="C47" s="260">
        <f>E29</f>
        <v>1097091.821327694</v>
      </c>
      <c r="D47" s="260">
        <f>I29</f>
        <v>803625.48712329112</v>
      </c>
      <c r="E47" s="71"/>
      <c r="F47" s="71"/>
      <c r="G47" s="71"/>
      <c r="H47" s="83" t="str">
        <f>A23</f>
        <v>Březen</v>
      </c>
      <c r="I47" s="261">
        <f>E29/E36</f>
        <v>0.32867432743214942</v>
      </c>
      <c r="J47" s="261">
        <f>I29/I36</f>
        <v>0.24495929160058486</v>
      </c>
      <c r="K47" s="83"/>
      <c r="L47" s="71"/>
    </row>
    <row r="48" spans="1:21" ht="15" customHeight="1" x14ac:dyDescent="0.2">
      <c r="A48" s="83"/>
      <c r="B48" s="83"/>
      <c r="C48" s="260">
        <f>SUM(C45:C47)</f>
        <v>3337929.7674357435</v>
      </c>
      <c r="D48" s="260">
        <f>SUM(D45:D47)</f>
        <v>3280649.1310141119</v>
      </c>
      <c r="E48" s="83"/>
      <c r="F48" s="83"/>
      <c r="G48" s="83"/>
      <c r="H48" s="83"/>
      <c r="I48" s="181">
        <f>SUM(I45:I47)</f>
        <v>0.99999999999999989</v>
      </c>
      <c r="J48" s="181">
        <f>SUM(J45:J47)</f>
        <v>1.0000000000000002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K1:L1"/>
    <mergeCell ref="A4:D4"/>
    <mergeCell ref="E5:G5"/>
    <mergeCell ref="I5:K5"/>
    <mergeCell ref="H6:H8"/>
    <mergeCell ref="D7:D8"/>
    <mergeCell ref="E7:F7"/>
    <mergeCell ref="I7:J7"/>
    <mergeCell ref="A8:B8"/>
    <mergeCell ref="A2:L2"/>
    <mergeCell ref="I6:J6"/>
    <mergeCell ref="E6:F6"/>
    <mergeCell ref="A3:C3"/>
    <mergeCell ref="A39:E39"/>
    <mergeCell ref="A40:E40"/>
    <mergeCell ref="G39:K39"/>
    <mergeCell ref="G40:K40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A3" sqref="A3:C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2" t="s">
        <v>231</v>
      </c>
      <c r="L1" s="1002"/>
    </row>
    <row r="2" spans="1:22" s="597" customFormat="1" ht="22.5" customHeight="1" x14ac:dyDescent="0.25">
      <c r="A2" s="904" t="s">
        <v>200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</row>
    <row r="3" spans="1:22" ht="18.75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22" ht="12.95" customHeight="1" x14ac:dyDescent="0.2">
      <c r="A4" s="1003" t="s">
        <v>10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22" ht="24.95" customHeight="1" x14ac:dyDescent="0.25">
      <c r="A6" s="74"/>
      <c r="B6" s="75"/>
      <c r="C6" s="76"/>
      <c r="D6" s="76"/>
      <c r="E6" s="1015" t="s">
        <v>39</v>
      </c>
      <c r="F6" s="1016"/>
      <c r="G6" s="432"/>
      <c r="H6" s="982" t="s">
        <v>108</v>
      </c>
      <c r="I6" s="1013" t="s">
        <v>39</v>
      </c>
      <c r="J6" s="1014"/>
      <c r="K6" s="411"/>
      <c r="L6" s="87"/>
    </row>
    <row r="7" spans="1:22" ht="24.95" customHeight="1" x14ac:dyDescent="0.25">
      <c r="A7" s="74"/>
      <c r="B7" s="94"/>
      <c r="C7" s="94"/>
      <c r="D7" s="1010" t="s">
        <v>0</v>
      </c>
      <c r="E7" s="981"/>
      <c r="F7" s="982"/>
      <c r="G7" s="514" t="s">
        <v>107</v>
      </c>
      <c r="H7" s="982"/>
      <c r="I7" s="981"/>
      <c r="J7" s="982"/>
      <c r="K7" s="114" t="s">
        <v>107</v>
      </c>
      <c r="L7" s="87"/>
    </row>
    <row r="8" spans="1:22" ht="15" customHeight="1" x14ac:dyDescent="0.25">
      <c r="A8" s="1009" t="s">
        <v>140</v>
      </c>
      <c r="B8" s="1009"/>
      <c r="C8" s="96" t="s">
        <v>45</v>
      </c>
      <c r="D8" s="1011"/>
      <c r="E8" s="822" t="s">
        <v>342</v>
      </c>
      <c r="F8" s="816" t="s">
        <v>1</v>
      </c>
      <c r="G8" s="515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88" t="str">
        <f>T!J20</f>
        <v>Leden</v>
      </c>
      <c r="B9" s="989"/>
      <c r="C9" s="92" t="s">
        <v>6</v>
      </c>
      <c r="D9" s="77">
        <v>182</v>
      </c>
      <c r="E9" s="90">
        <v>27529.646776783786</v>
      </c>
      <c r="F9" s="78">
        <v>292962.24547999998</v>
      </c>
      <c r="G9" s="433">
        <f t="shared" ref="G9:G14" si="0">E9/$E$15</f>
        <v>0.21331360108079769</v>
      </c>
      <c r="H9" s="141">
        <f>(E9-I9)/I9</f>
        <v>-0.39316561829425511</v>
      </c>
      <c r="I9" s="413">
        <v>45365.997060682304</v>
      </c>
      <c r="J9" s="113">
        <v>482948.18992999999</v>
      </c>
      <c r="K9" s="116">
        <f>I9/$I$15</f>
        <v>0.23919849315504588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0"/>
      <c r="B10" s="991"/>
      <c r="C10" s="93" t="s">
        <v>7</v>
      </c>
      <c r="D10" s="77">
        <v>1631</v>
      </c>
      <c r="E10" s="90">
        <v>24000.756374451452</v>
      </c>
      <c r="F10" s="78">
        <v>255408.84911000001</v>
      </c>
      <c r="G10" s="434">
        <f t="shared" si="0"/>
        <v>0.18596997674574844</v>
      </c>
      <c r="H10" s="141">
        <f t="shared" ref="H10:H13" si="1">(E10-I10)/I10</f>
        <v>-0.28431119178401326</v>
      </c>
      <c r="I10" s="414">
        <v>33535.184704478845</v>
      </c>
      <c r="J10" s="112">
        <v>357002.16229000001</v>
      </c>
      <c r="K10" s="117">
        <f t="shared" ref="K10:K14" si="2">I10/$I$15</f>
        <v>0.17681889892682626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0"/>
      <c r="B11" s="991"/>
      <c r="C11" s="93" t="s">
        <v>8</v>
      </c>
      <c r="D11" s="77">
        <v>38686</v>
      </c>
      <c r="E11" s="90">
        <v>31155.9415271996</v>
      </c>
      <c r="F11" s="78">
        <v>331552.18294999999</v>
      </c>
      <c r="G11" s="434">
        <f t="shared" si="0"/>
        <v>0.24141196347765662</v>
      </c>
      <c r="H11" s="141">
        <f t="shared" si="1"/>
        <v>-0.31543166298457825</v>
      </c>
      <c r="I11" s="414">
        <v>45511.806261787024</v>
      </c>
      <c r="J11" s="112">
        <v>484500.48474047991</v>
      </c>
      <c r="K11" s="117">
        <f t="shared" si="2"/>
        <v>0.23996729233178912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0"/>
      <c r="B12" s="991"/>
      <c r="C12" s="93" t="s">
        <v>9</v>
      </c>
      <c r="D12" s="77">
        <v>384066</v>
      </c>
      <c r="E12" s="90">
        <v>43248.148722478552</v>
      </c>
      <c r="F12" s="78">
        <v>460233.82426000002</v>
      </c>
      <c r="G12" s="434">
        <f t="shared" si="0"/>
        <v>0.3351084893631745</v>
      </c>
      <c r="H12" s="141">
        <f t="shared" si="1"/>
        <v>-0.29503594450677983</v>
      </c>
      <c r="I12" s="414">
        <v>61348.019640831859</v>
      </c>
      <c r="J12" s="112">
        <v>653086.47788843967</v>
      </c>
      <c r="K12" s="117">
        <f t="shared" si="2"/>
        <v>0.32346591735886421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0"/>
      <c r="B13" s="991"/>
      <c r="C13" s="290" t="s">
        <v>306</v>
      </c>
      <c r="D13" s="85">
        <v>26</v>
      </c>
      <c r="E13" s="102">
        <v>701.46823345893984</v>
      </c>
      <c r="F13" s="86">
        <v>7464.8145000000004</v>
      </c>
      <c r="G13" s="103">
        <f t="shared" si="0"/>
        <v>5.4353299966456506E-3</v>
      </c>
      <c r="H13" s="141">
        <f t="shared" si="1"/>
        <v>0.10695034051394003</v>
      </c>
      <c r="I13" s="417">
        <v>633.69440144284965</v>
      </c>
      <c r="J13" s="118">
        <v>6746.0571200000004</v>
      </c>
      <c r="K13" s="117">
        <f t="shared" si="2"/>
        <v>3.3412413650506598E-3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0"/>
      <c r="B14" s="991"/>
      <c r="C14" s="93" t="s">
        <v>314</v>
      </c>
      <c r="D14" s="419"/>
      <c r="E14" s="90">
        <v>2421.1947649341741</v>
      </c>
      <c r="F14" s="78">
        <v>25765.62833</v>
      </c>
      <c r="G14" s="434">
        <f t="shared" si="0"/>
        <v>1.8760639335977068E-2</v>
      </c>
      <c r="H14" s="141">
        <f>(E14-I14)/I14</f>
        <v>-0.25813761888575099</v>
      </c>
      <c r="I14" s="414">
        <v>3263.6710346434224</v>
      </c>
      <c r="J14" s="112">
        <v>34752.316720000003</v>
      </c>
      <c r="K14" s="117">
        <f t="shared" si="2"/>
        <v>1.7208156862423756E-2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92"/>
      <c r="B15" s="993"/>
      <c r="C15" s="625" t="s">
        <v>2</v>
      </c>
      <c r="D15" s="626">
        <v>424591</v>
      </c>
      <c r="E15" s="627">
        <v>129057.15639930651</v>
      </c>
      <c r="F15" s="628">
        <v>1373387.5446299999</v>
      </c>
      <c r="G15" s="629">
        <f>SUM(G9:G14)</f>
        <v>0.99999999999999989</v>
      </c>
      <c r="H15" s="630">
        <f>(E15-I15)/I15</f>
        <v>-0.31952829560217511</v>
      </c>
      <c r="I15" s="631">
        <v>189658.37310386632</v>
      </c>
      <c r="J15" s="632">
        <v>2019035.6886889194</v>
      </c>
      <c r="K15" s="640">
        <f>SUM(K9:K14)</f>
        <v>0.99999999999999989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94" t="str">
        <f>T!J21</f>
        <v>Únor</v>
      </c>
      <c r="B16" s="995"/>
      <c r="C16" s="92" t="s">
        <v>6</v>
      </c>
      <c r="D16" s="77">
        <v>182</v>
      </c>
      <c r="E16" s="90">
        <v>32667.082677960054</v>
      </c>
      <c r="F16" s="78">
        <v>347688.83400999999</v>
      </c>
      <c r="G16" s="433">
        <f>E16/$E$22</f>
        <v>0.22599940471729027</v>
      </c>
      <c r="H16" s="141">
        <f>(E16-I16)/I16</f>
        <v>0.19871678106307539</v>
      </c>
      <c r="I16" s="413">
        <v>27251.710490771165</v>
      </c>
      <c r="J16" s="113">
        <v>290268.92220000009</v>
      </c>
      <c r="K16" s="116">
        <f>I16/$I$22</f>
        <v>0.21924186474874954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94"/>
      <c r="B17" s="995"/>
      <c r="C17" s="93" t="s">
        <v>7</v>
      </c>
      <c r="D17" s="77">
        <v>1634</v>
      </c>
      <c r="E17" s="90">
        <v>26468.213752184452</v>
      </c>
      <c r="F17" s="78">
        <v>281711.78625</v>
      </c>
      <c r="G17" s="434">
        <f t="shared" ref="G17:G21" si="3">E17/$E$22</f>
        <v>0.18311401146204909</v>
      </c>
      <c r="H17" s="141">
        <f t="shared" ref="H17:H19" si="4">(E17-I17)/I17</f>
        <v>0.15800992122657659</v>
      </c>
      <c r="I17" s="414">
        <v>22856.638157425314</v>
      </c>
      <c r="J17" s="112">
        <v>243455.19566999999</v>
      </c>
      <c r="K17" s="117">
        <f t="shared" ref="K17:K21" si="5">I17/$I$22</f>
        <v>0.18388320884365686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94"/>
      <c r="B18" s="995"/>
      <c r="C18" s="93" t="s">
        <v>8</v>
      </c>
      <c r="D18" s="77">
        <v>38681</v>
      </c>
      <c r="E18" s="90">
        <v>34513.905769772813</v>
      </c>
      <c r="F18" s="78">
        <v>367345.30466999998</v>
      </c>
      <c r="G18" s="434">
        <f t="shared" si="3"/>
        <v>0.23877620892360618</v>
      </c>
      <c r="H18" s="141">
        <f t="shared" si="4"/>
        <v>0.15174418956507726</v>
      </c>
      <c r="I18" s="414">
        <v>29966.641970041965</v>
      </c>
      <c r="J18" s="112">
        <v>319186.69027970498</v>
      </c>
      <c r="K18" s="117">
        <f>I18/$I$22</f>
        <v>0.24108367318796609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94"/>
      <c r="B19" s="995"/>
      <c r="C19" s="93" t="s">
        <v>9</v>
      </c>
      <c r="D19" s="77">
        <v>383850</v>
      </c>
      <c r="E19" s="90">
        <v>47616.493660860251</v>
      </c>
      <c r="F19" s="78">
        <v>506801.38863</v>
      </c>
      <c r="G19" s="434">
        <f t="shared" si="3"/>
        <v>0.32942333198732543</v>
      </c>
      <c r="H19" s="141">
        <f t="shared" si="4"/>
        <v>0.15636099401087114</v>
      </c>
      <c r="I19" s="414">
        <v>41177.879492199994</v>
      </c>
      <c r="J19" s="112">
        <v>438602.06562321901</v>
      </c>
      <c r="K19" s="117">
        <f>I19/$I$22</f>
        <v>0.33127884171991834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94"/>
      <c r="B20" s="995"/>
      <c r="C20" s="290" t="s">
        <v>306</v>
      </c>
      <c r="D20" s="85">
        <v>26</v>
      </c>
      <c r="E20" s="102">
        <v>657.54525057782291</v>
      </c>
      <c r="F20" s="86">
        <v>6998.5171200000004</v>
      </c>
      <c r="G20" s="103">
        <f t="shared" si="3"/>
        <v>4.5490696757421413E-3</v>
      </c>
      <c r="H20" s="141">
        <f>(E20-I20)/I20</f>
        <v>0.11813385799881412</v>
      </c>
      <c r="I20" s="417">
        <v>588.07382128170946</v>
      </c>
      <c r="J20" s="118">
        <v>6263.8095000000003</v>
      </c>
      <c r="K20" s="117">
        <f>I20/$I$22</f>
        <v>4.7310938970743632E-3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94"/>
      <c r="B21" s="995"/>
      <c r="C21" s="93" t="s">
        <v>314</v>
      </c>
      <c r="D21" s="419"/>
      <c r="E21" s="90">
        <v>2621.7532386267544</v>
      </c>
      <c r="F21" s="78">
        <v>27904.368419999999</v>
      </c>
      <c r="G21" s="434">
        <f t="shared" si="3"/>
        <v>1.8137973233986835E-2</v>
      </c>
      <c r="H21" s="141">
        <f t="shared" ref="H21" si="6">(E21-I21)/I21</f>
        <v>6.6267858304599608E-2</v>
      </c>
      <c r="I21" s="414">
        <v>2458.8129691871486</v>
      </c>
      <c r="J21" s="112">
        <v>26189.800459999999</v>
      </c>
      <c r="K21" s="117">
        <f t="shared" si="5"/>
        <v>1.9781317602634838E-2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94"/>
      <c r="B22" s="995"/>
      <c r="C22" s="625" t="s">
        <v>2</v>
      </c>
      <c r="D22" s="626">
        <v>424373</v>
      </c>
      <c r="E22" s="627">
        <v>144544.99434998215</v>
      </c>
      <c r="F22" s="628">
        <v>1538450.1990999999</v>
      </c>
      <c r="G22" s="629">
        <f>SUM(G16:G21)</f>
        <v>0.99999999999999989</v>
      </c>
      <c r="H22" s="630">
        <f>(E22-I22)/I22</f>
        <v>0.16287431249937617</v>
      </c>
      <c r="I22" s="631">
        <v>124299.75690090729</v>
      </c>
      <c r="J22" s="632">
        <v>1323966.4837329241</v>
      </c>
      <c r="K22" s="640">
        <f>SUM(K16:K21)</f>
        <v>1.0000000000000002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94" t="str">
        <f>T!J22</f>
        <v>Březen</v>
      </c>
      <c r="B23" s="995"/>
      <c r="C23" s="92" t="s">
        <v>6</v>
      </c>
      <c r="D23" s="77">
        <v>182</v>
      </c>
      <c r="E23" s="90">
        <v>30011.567500587324</v>
      </c>
      <c r="F23" s="78">
        <v>319368.07139999996</v>
      </c>
      <c r="G23" s="433">
        <f>E23/$E$29</f>
        <v>0.21981378945797392</v>
      </c>
      <c r="H23" s="141">
        <f>(E23-I23)/I23</f>
        <v>0.37271040116120058</v>
      </c>
      <c r="I23" s="413">
        <v>21862.999999999996</v>
      </c>
      <c r="J23" s="113">
        <v>233258.6</v>
      </c>
      <c r="K23" s="116">
        <f>I23/$I$29</f>
        <v>0.23566910488200035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94"/>
      <c r="B24" s="995"/>
      <c r="C24" s="93" t="s">
        <v>7</v>
      </c>
      <c r="D24" s="77">
        <v>1637</v>
      </c>
      <c r="E24" s="90">
        <v>25269.514280881453</v>
      </c>
      <c r="F24" s="78">
        <v>268905.53622000001</v>
      </c>
      <c r="G24" s="434">
        <f t="shared" ref="G24:G28" si="7">E24/$E$29</f>
        <v>0.18508155869346837</v>
      </c>
      <c r="H24" s="141">
        <f t="shared" ref="H24:H28" si="8">(E24-I24)/I24</f>
        <v>0.48436390705256488</v>
      </c>
      <c r="I24" s="414">
        <v>17023.8</v>
      </c>
      <c r="J24" s="112">
        <v>181628.6</v>
      </c>
      <c r="K24" s="117">
        <f t="shared" ref="K24:K28" si="9">I24/$I$29</f>
        <v>0.18350563544299492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94"/>
      <c r="B25" s="995"/>
      <c r="C25" s="93" t="s">
        <v>8</v>
      </c>
      <c r="D25" s="77">
        <v>38700</v>
      </c>
      <c r="E25" s="90">
        <v>32332.738076292346</v>
      </c>
      <c r="F25" s="78">
        <v>344068.83223886503</v>
      </c>
      <c r="G25" s="434">
        <f t="shared" si="7"/>
        <v>0.23681474418031834</v>
      </c>
      <c r="H25" s="141">
        <f t="shared" si="8"/>
        <v>0.5000110450611156</v>
      </c>
      <c r="I25" s="414">
        <v>21555</v>
      </c>
      <c r="J25" s="112">
        <v>229972.5</v>
      </c>
      <c r="K25" s="117">
        <f t="shared" si="9"/>
        <v>0.23234906260492696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94"/>
      <c r="B26" s="995"/>
      <c r="C26" s="93" t="s">
        <v>9</v>
      </c>
      <c r="D26" s="77">
        <v>383582</v>
      </c>
      <c r="E26" s="90">
        <v>45581.402098770741</v>
      </c>
      <c r="F26" s="78">
        <v>485054.4904340689</v>
      </c>
      <c r="G26" s="434">
        <f t="shared" si="7"/>
        <v>0.33385196304532788</v>
      </c>
      <c r="H26" s="141">
        <f t="shared" si="8"/>
        <v>0.53989662600618038</v>
      </c>
      <c r="I26" s="414">
        <v>29600.3</v>
      </c>
      <c r="J26" s="112">
        <v>315808.90000000002</v>
      </c>
      <c r="K26" s="117">
        <f t="shared" si="9"/>
        <v>0.31907223186381906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94"/>
      <c r="B27" s="995"/>
      <c r="C27" s="290" t="s">
        <v>306</v>
      </c>
      <c r="D27" s="85">
        <v>26</v>
      </c>
      <c r="E27" s="102">
        <v>752.73499976507071</v>
      </c>
      <c r="F27" s="86">
        <v>8010.2295000000004</v>
      </c>
      <c r="G27" s="103">
        <f t="shared" si="7"/>
        <v>5.5132586044620707E-3</v>
      </c>
      <c r="H27" s="141">
        <f t="shared" si="8"/>
        <v>0.13159200205212065</v>
      </c>
      <c r="I27" s="417">
        <v>665.2</v>
      </c>
      <c r="J27" s="118">
        <v>7096.8</v>
      </c>
      <c r="K27" s="117">
        <f t="shared" si="9"/>
        <v>7.1704289698351856E-3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94"/>
      <c r="B28" s="995"/>
      <c r="C28" s="93" t="s">
        <v>314</v>
      </c>
      <c r="D28" s="419"/>
      <c r="E28" s="90">
        <v>2583.8210299299913</v>
      </c>
      <c r="F28" s="78">
        <v>27495.731490000002</v>
      </c>
      <c r="G28" s="434">
        <f t="shared" si="7"/>
        <v>1.8924686018449436E-2</v>
      </c>
      <c r="H28" s="141">
        <f t="shared" si="8"/>
        <v>0.25269915244474472</v>
      </c>
      <c r="I28" s="414">
        <v>2062.6030000000028</v>
      </c>
      <c r="J28" s="112">
        <v>22009.512212999885</v>
      </c>
      <c r="K28" s="117">
        <f t="shared" si="9"/>
        <v>2.2233536236423605E-2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96"/>
      <c r="B29" s="997"/>
      <c r="C29" s="633" t="s">
        <v>2</v>
      </c>
      <c r="D29" s="634">
        <v>424127</v>
      </c>
      <c r="E29" s="635">
        <v>136531.77798622692</v>
      </c>
      <c r="F29" s="636">
        <v>1452902.8912829338</v>
      </c>
      <c r="G29" s="629">
        <f>SUM(G23:G28)</f>
        <v>1</v>
      </c>
      <c r="H29" s="637">
        <f>(E29-I29)/I29</f>
        <v>0.47172491908530867</v>
      </c>
      <c r="I29" s="638">
        <v>92769.902999999991</v>
      </c>
      <c r="J29" s="639">
        <v>989774.91221299989</v>
      </c>
      <c r="K29" s="640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98" t="str">
        <f>T!E17</f>
        <v>I. čtvrtletí</v>
      </c>
      <c r="B30" s="999"/>
      <c r="C30" s="108" t="s">
        <v>6</v>
      </c>
      <c r="D30" s="109">
        <f>D23</f>
        <v>182</v>
      </c>
      <c r="E30" s="435">
        <f>E9+E16+E23</f>
        <v>90208.296955331156</v>
      </c>
      <c r="F30" s="110">
        <f>F9+F16+F23</f>
        <v>960019.15088999993</v>
      </c>
      <c r="G30" s="436">
        <f>E30/$E$36</f>
        <v>0.21994838913584269</v>
      </c>
      <c r="H30" s="431">
        <f>(E30-I30)/I30</f>
        <v>-4.521992591763338E-2</v>
      </c>
      <c r="I30" s="415">
        <f>I9+I16+I23</f>
        <v>94480.707551453466</v>
      </c>
      <c r="J30" s="125">
        <f>J9+J16+J23</f>
        <v>1006475.71213</v>
      </c>
      <c r="K30" s="641">
        <f>I30/$I$36</f>
        <v>0.23229455529155665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0"/>
      <c r="B31" s="1001"/>
      <c r="C31" s="93" t="s">
        <v>7</v>
      </c>
      <c r="D31" s="77">
        <f t="shared" ref="D31:D34" si="10">D24</f>
        <v>1637</v>
      </c>
      <c r="E31" s="90">
        <f>E10+E17+E24</f>
        <v>75738.484407517361</v>
      </c>
      <c r="F31" s="78">
        <f t="shared" ref="F31" si="11">F10+F17+F24</f>
        <v>806026.17157999997</v>
      </c>
      <c r="G31" s="434">
        <f t="shared" ref="G31:G35" si="12">E31/$E$36</f>
        <v>0.18466768804284683</v>
      </c>
      <c r="H31" s="141">
        <f t="shared" ref="H31:H33" si="13">(E31-I31)/I31</f>
        <v>3.1639880655681851E-2</v>
      </c>
      <c r="I31" s="414">
        <f>I10+I17+I24</f>
        <v>73415.622861904165</v>
      </c>
      <c r="J31" s="112">
        <f t="shared" ref="J31" si="14">J10+J17+J24</f>
        <v>782085.95795999991</v>
      </c>
      <c r="K31" s="117">
        <f t="shared" ref="K31:K35" si="15">I31/$I$36</f>
        <v>0.18050298210215207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0"/>
      <c r="B32" s="1001"/>
      <c r="C32" s="93" t="s">
        <v>8</v>
      </c>
      <c r="D32" s="77">
        <f t="shared" si="10"/>
        <v>38700</v>
      </c>
      <c r="E32" s="90">
        <f t="shared" ref="E32:F35" si="16">E11+E18+E25</f>
        <v>98002.585373264752</v>
      </c>
      <c r="F32" s="78">
        <f t="shared" si="16"/>
        <v>1042966.3198588651</v>
      </c>
      <c r="G32" s="434">
        <f t="shared" si="12"/>
        <v>0.23895264084933585</v>
      </c>
      <c r="H32" s="141">
        <f t="shared" si="13"/>
        <v>9.9876605345441474E-3</v>
      </c>
      <c r="I32" s="414">
        <f t="shared" ref="I32:J34" si="17">I11+I18+I25</f>
        <v>97033.448231828981</v>
      </c>
      <c r="J32" s="112">
        <f t="shared" si="17"/>
        <v>1033659.6750201848</v>
      </c>
      <c r="K32" s="117">
        <f t="shared" si="15"/>
        <v>0.23857083937632137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0"/>
      <c r="B33" s="1001"/>
      <c r="C33" s="93" t="s">
        <v>9</v>
      </c>
      <c r="D33" s="77">
        <f t="shared" si="10"/>
        <v>383582</v>
      </c>
      <c r="E33" s="90">
        <f>E12+E19+E26</f>
        <v>136446.04448210954</v>
      </c>
      <c r="F33" s="78">
        <f t="shared" si="16"/>
        <v>1452089.703324069</v>
      </c>
      <c r="G33" s="434">
        <f t="shared" si="12"/>
        <v>0.33268655656650137</v>
      </c>
      <c r="H33" s="141">
        <f t="shared" si="13"/>
        <v>3.269484309261203E-2</v>
      </c>
      <c r="I33" s="414">
        <f>I12+I19+I26</f>
        <v>132126.19913303186</v>
      </c>
      <c r="J33" s="112">
        <f t="shared" si="17"/>
        <v>1407497.4435116588</v>
      </c>
      <c r="K33" s="117">
        <f t="shared" si="15"/>
        <v>0.32485146931458531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0"/>
      <c r="B34" s="1001"/>
      <c r="C34" s="290" t="s">
        <v>306</v>
      </c>
      <c r="D34" s="77">
        <f t="shared" si="10"/>
        <v>26</v>
      </c>
      <c r="E34" s="90">
        <f>E13+E20+E27</f>
        <v>2111.7484838018336</v>
      </c>
      <c r="F34" s="78">
        <f t="shared" si="16"/>
        <v>22473.561120000002</v>
      </c>
      <c r="G34" s="103">
        <f t="shared" si="12"/>
        <v>5.1489241339105207E-3</v>
      </c>
      <c r="H34" s="141">
        <f>(E34-I34)/I34</f>
        <v>0.11912244115733878</v>
      </c>
      <c r="I34" s="414">
        <f>I13+I20+I27</f>
        <v>1886.9682227245592</v>
      </c>
      <c r="J34" s="112">
        <f t="shared" si="17"/>
        <v>20106.66662</v>
      </c>
      <c r="K34" s="117">
        <f t="shared" si="15"/>
        <v>4.6393857064246482E-3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0"/>
      <c r="B35" s="1001"/>
      <c r="C35" s="93" t="s">
        <v>314</v>
      </c>
      <c r="D35" s="77"/>
      <c r="E35" s="90">
        <f t="shared" si="16"/>
        <v>7626.7690334909203</v>
      </c>
      <c r="F35" s="78">
        <f t="shared" si="16"/>
        <v>81165.728239999997</v>
      </c>
      <c r="G35" s="434">
        <f t="shared" si="12"/>
        <v>1.8595801271562733E-2</v>
      </c>
      <c r="H35" s="141">
        <f t="shared" ref="H35" si="18">(E35-I35)/I35</f>
        <v>-2.0336056650587825E-2</v>
      </c>
      <c r="I35" s="414">
        <f t="shared" ref="I35:J35" si="19">I14+I21+I28</f>
        <v>7785.0870038305738</v>
      </c>
      <c r="J35" s="112">
        <f t="shared" si="19"/>
        <v>82951.629392999894</v>
      </c>
      <c r="K35" s="117">
        <f t="shared" si="15"/>
        <v>1.9140768208959925E-2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0"/>
      <c r="B36" s="1001"/>
      <c r="C36" s="660" t="s">
        <v>2</v>
      </c>
      <c r="D36" s="655">
        <f>SUM(D30:D35)</f>
        <v>424127</v>
      </c>
      <c r="E36" s="661">
        <f>SUM(E30:E35)</f>
        <v>410133.92873551557</v>
      </c>
      <c r="F36" s="662">
        <f>SUM(F30:F35)</f>
        <v>4364740.635012934</v>
      </c>
      <c r="G36" s="663">
        <f>SUM(G30:G35)</f>
        <v>1</v>
      </c>
      <c r="H36" s="664">
        <f>(E36-I36)/I36</f>
        <v>8.3738898093163611E-3</v>
      </c>
      <c r="I36" s="674">
        <f>SUM(I30:I35)</f>
        <v>406728.03300477361</v>
      </c>
      <c r="J36" s="675">
        <f>SUM(J30:J35)</f>
        <v>4332777.0846348433</v>
      </c>
      <c r="K36" s="676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4" t="s">
        <v>163</v>
      </c>
      <c r="B39" s="984"/>
      <c r="C39" s="984"/>
      <c r="D39" s="984"/>
      <c r="E39" s="984"/>
      <c r="F39" s="83"/>
      <c r="G39" s="984" t="s">
        <v>164</v>
      </c>
      <c r="H39" s="984"/>
      <c r="I39" s="984"/>
      <c r="J39" s="984"/>
      <c r="K39" s="984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85" t="str">
        <f>A30</f>
        <v>I. čtvrtletí</v>
      </c>
      <c r="B40" s="986"/>
      <c r="C40" s="986"/>
      <c r="D40" s="986"/>
      <c r="E40" s="986"/>
      <c r="F40" s="83"/>
      <c r="G40" s="987" t="str">
        <f>A30</f>
        <v>I. čtvrtletí</v>
      </c>
      <c r="H40" s="987"/>
      <c r="I40" s="987"/>
      <c r="J40" s="987"/>
      <c r="K40" s="987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Leden</v>
      </c>
      <c r="C45" s="260">
        <f>E15</f>
        <v>129057.15639930651</v>
      </c>
      <c r="D45" s="260">
        <f>I15</f>
        <v>189658.37310386632</v>
      </c>
      <c r="E45" s="71"/>
      <c r="F45" s="71"/>
      <c r="G45" s="71"/>
      <c r="H45" s="83" t="str">
        <f>A9</f>
        <v>Leden</v>
      </c>
      <c r="I45" s="261">
        <f>E15/E36</f>
        <v>0.3146707632728723</v>
      </c>
      <c r="J45" s="261">
        <f>I15/I36</f>
        <v>0.46630268315348794</v>
      </c>
      <c r="K45" s="83"/>
      <c r="L45" s="71"/>
    </row>
    <row r="46" spans="1:21" ht="15" customHeight="1" x14ac:dyDescent="0.2">
      <c r="A46" s="83"/>
      <c r="B46" s="83" t="str">
        <f>A16</f>
        <v>Únor</v>
      </c>
      <c r="C46" s="260">
        <f>E22</f>
        <v>144544.99434998215</v>
      </c>
      <c r="D46" s="260">
        <f>I22</f>
        <v>124299.75690090729</v>
      </c>
      <c r="E46" s="71"/>
      <c r="F46" s="71"/>
      <c r="G46" s="71"/>
      <c r="H46" s="83" t="str">
        <f>A16</f>
        <v>Únor</v>
      </c>
      <c r="I46" s="261">
        <f>E22/E36</f>
        <v>0.35243364233636804</v>
      </c>
      <c r="J46" s="261">
        <f>I22/I36</f>
        <v>0.30560902326456663</v>
      </c>
      <c r="K46" s="83"/>
      <c r="L46" s="71"/>
    </row>
    <row r="47" spans="1:21" ht="15" customHeight="1" x14ac:dyDescent="0.2">
      <c r="A47" s="83"/>
      <c r="B47" s="83" t="str">
        <f>A23</f>
        <v>Březen</v>
      </c>
      <c r="C47" s="260">
        <f>E29</f>
        <v>136531.77798622692</v>
      </c>
      <c r="D47" s="260">
        <f>I29</f>
        <v>92769.902999999991</v>
      </c>
      <c r="E47" s="71"/>
      <c r="F47" s="71"/>
      <c r="G47" s="71"/>
      <c r="H47" s="83" t="str">
        <f>A23</f>
        <v>Březen</v>
      </c>
      <c r="I47" s="261">
        <f>E29/E36</f>
        <v>0.33289559439075966</v>
      </c>
      <c r="J47" s="261">
        <f>I29/I36</f>
        <v>0.22808829358194543</v>
      </c>
      <c r="K47" s="83"/>
      <c r="L47" s="71"/>
    </row>
    <row r="48" spans="1:21" ht="15" customHeight="1" x14ac:dyDescent="0.2">
      <c r="A48" s="83"/>
      <c r="B48" s="83"/>
      <c r="C48" s="260">
        <f>SUM(C45:C47)</f>
        <v>410133.92873551557</v>
      </c>
      <c r="D48" s="260">
        <f>SUM(D45:D47)</f>
        <v>406728.03300477361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A3" sqref="A3:C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2" t="s">
        <v>232</v>
      </c>
      <c r="L1" s="1002"/>
    </row>
    <row r="2" spans="1:22" s="597" customFormat="1" ht="15.75" customHeight="1" x14ac:dyDescent="0.2">
      <c r="A2" s="1012" t="s">
        <v>300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</row>
    <row r="3" spans="1:22" ht="18.75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22" ht="12.95" customHeight="1" x14ac:dyDescent="0.2">
      <c r="A4" s="1003" t="s">
        <v>299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22" ht="24.95" customHeight="1" x14ac:dyDescent="0.25">
      <c r="A6" s="74"/>
      <c r="B6" s="75"/>
      <c r="C6" s="76"/>
      <c r="D6" s="76"/>
      <c r="E6" s="1015" t="s">
        <v>39</v>
      </c>
      <c r="F6" s="1016"/>
      <c r="G6" s="432"/>
      <c r="H6" s="982" t="s">
        <v>108</v>
      </c>
      <c r="I6" s="1013" t="s">
        <v>39</v>
      </c>
      <c r="J6" s="1014"/>
      <c r="K6" s="411"/>
      <c r="L6" s="87"/>
    </row>
    <row r="7" spans="1:22" ht="24.95" customHeight="1" x14ac:dyDescent="0.25">
      <c r="A7" s="74"/>
      <c r="B7" s="94"/>
      <c r="C7" s="94"/>
      <c r="D7" s="1010" t="s">
        <v>0</v>
      </c>
      <c r="E7" s="981"/>
      <c r="F7" s="982"/>
      <c r="G7" s="514" t="s">
        <v>107</v>
      </c>
      <c r="H7" s="982"/>
      <c r="I7" s="981"/>
      <c r="J7" s="982"/>
      <c r="K7" s="114" t="s">
        <v>107</v>
      </c>
      <c r="L7" s="87"/>
    </row>
    <row r="8" spans="1:22" ht="15" customHeight="1" x14ac:dyDescent="0.25">
      <c r="A8" s="1009" t="s">
        <v>140</v>
      </c>
      <c r="B8" s="1009"/>
      <c r="C8" s="96" t="s">
        <v>45</v>
      </c>
      <c r="D8" s="1011"/>
      <c r="E8" s="822" t="s">
        <v>342</v>
      </c>
      <c r="F8" s="816" t="s">
        <v>1</v>
      </c>
      <c r="G8" s="515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88" t="str">
        <f>T!J20</f>
        <v>Leden</v>
      </c>
      <c r="B9" s="989"/>
      <c r="C9" s="92" t="s">
        <v>6</v>
      </c>
      <c r="D9" s="77">
        <v>1239</v>
      </c>
      <c r="E9" s="90">
        <v>335493.16000000003</v>
      </c>
      <c r="F9" s="78">
        <v>3578275.09803</v>
      </c>
      <c r="G9" s="433">
        <f t="shared" ref="G9:G14" si="0">E9/$E$15</f>
        <v>0.3769029137521267</v>
      </c>
      <c r="H9" s="141">
        <f>(E9-I9)/I9</f>
        <v>-0.11062538691401065</v>
      </c>
      <c r="I9" s="413">
        <v>377223.67500000005</v>
      </c>
      <c r="J9" s="113">
        <v>4029374.1172700003</v>
      </c>
      <c r="K9" s="116">
        <f>I9/$I$15</f>
        <v>0.3275901153240241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0"/>
      <c r="B10" s="991"/>
      <c r="C10" s="93" t="s">
        <v>7</v>
      </c>
      <c r="D10" s="77">
        <v>4581</v>
      </c>
      <c r="E10" s="90">
        <v>80936.771000000022</v>
      </c>
      <c r="F10" s="78">
        <v>863248.90280999988</v>
      </c>
      <c r="G10" s="434">
        <f t="shared" si="0"/>
        <v>9.092675635946984E-2</v>
      </c>
      <c r="H10" s="141">
        <f t="shared" ref="H10:H13" si="1">(E10-I10)/I10</f>
        <v>-0.29680802660586997</v>
      </c>
      <c r="I10" s="414">
        <v>115099.111</v>
      </c>
      <c r="J10" s="112">
        <v>1229448.2116900005</v>
      </c>
      <c r="K10" s="117">
        <f t="shared" ref="K10:K14" si="2">I10/$I$15</f>
        <v>9.9954837262487967E-2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0"/>
      <c r="B11" s="991"/>
      <c r="C11" s="93" t="s">
        <v>8</v>
      </c>
      <c r="D11" s="77">
        <v>153432</v>
      </c>
      <c r="E11" s="90">
        <v>152139.88700000002</v>
      </c>
      <c r="F11" s="78">
        <v>1622680.1125399999</v>
      </c>
      <c r="G11" s="434">
        <f t="shared" si="0"/>
        <v>0.17091843752707001</v>
      </c>
      <c r="H11" s="141">
        <f t="shared" si="1"/>
        <v>-0.27659930039007646</v>
      </c>
      <c r="I11" s="414">
        <v>210312.054</v>
      </c>
      <c r="J11" s="112">
        <v>2246477.56556</v>
      </c>
      <c r="K11" s="117">
        <f t="shared" si="2"/>
        <v>0.182640047775083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0"/>
      <c r="B12" s="991"/>
      <c r="C12" s="93" t="s">
        <v>9</v>
      </c>
      <c r="D12" s="77">
        <v>2138146</v>
      </c>
      <c r="E12" s="90">
        <v>303444.60000000003</v>
      </c>
      <c r="F12" s="78">
        <v>3236457.3000000003</v>
      </c>
      <c r="G12" s="434">
        <f t="shared" si="0"/>
        <v>0.34089861594301529</v>
      </c>
      <c r="H12" s="141">
        <f t="shared" si="1"/>
        <v>-0.2905314363644822</v>
      </c>
      <c r="I12" s="414">
        <v>427706.89999999997</v>
      </c>
      <c r="J12" s="112">
        <v>4568618.3</v>
      </c>
      <c r="K12" s="117">
        <f t="shared" si="2"/>
        <v>0.37143096253404778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0"/>
      <c r="B13" s="991"/>
      <c r="C13" s="290" t="s">
        <v>306</v>
      </c>
      <c r="D13" s="85">
        <v>154</v>
      </c>
      <c r="E13" s="102">
        <v>4663.0599999999995</v>
      </c>
      <c r="F13" s="86">
        <v>49734.89228</v>
      </c>
      <c r="G13" s="103">
        <f t="shared" si="0"/>
        <v>5.2386191748320342E-3</v>
      </c>
      <c r="H13" s="141">
        <f t="shared" si="1"/>
        <v>6.3193415262545863E-2</v>
      </c>
      <c r="I13" s="417">
        <v>4385.8999999999996</v>
      </c>
      <c r="J13" s="118">
        <v>46848.717160000007</v>
      </c>
      <c r="K13" s="117">
        <f t="shared" si="2"/>
        <v>3.8088210842006061E-3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0"/>
      <c r="B14" s="991"/>
      <c r="C14" s="93" t="s">
        <v>314</v>
      </c>
      <c r="D14" s="419"/>
      <c r="E14" s="90">
        <v>13454.032685639952</v>
      </c>
      <c r="F14" s="78">
        <v>143496.94231999997</v>
      </c>
      <c r="G14" s="434">
        <f t="shared" si="0"/>
        <v>1.511465724348612E-2</v>
      </c>
      <c r="H14" s="141">
        <f>(E14-I14)/I14</f>
        <v>-0.19837855779422936</v>
      </c>
      <c r="I14" s="414">
        <v>16783.523964403132</v>
      </c>
      <c r="J14" s="112">
        <v>179275.77926000001</v>
      </c>
      <c r="K14" s="117">
        <f t="shared" si="2"/>
        <v>1.4575216020156592E-2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92"/>
      <c r="B15" s="993"/>
      <c r="C15" s="625" t="s">
        <v>2</v>
      </c>
      <c r="D15" s="626">
        <v>2297552</v>
      </c>
      <c r="E15" s="627">
        <v>890131.51068564004</v>
      </c>
      <c r="F15" s="628">
        <v>9493893.2479800005</v>
      </c>
      <c r="G15" s="629">
        <f>SUM(G9:G14)</f>
        <v>1</v>
      </c>
      <c r="H15" s="630">
        <f>(E15-I15)/I15</f>
        <v>-0.22698837966875599</v>
      </c>
      <c r="I15" s="631">
        <v>1151511.1639644031</v>
      </c>
      <c r="J15" s="632">
        <v>12300042.69094</v>
      </c>
      <c r="K15" s="640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94" t="str">
        <f>T!J21</f>
        <v>Únor</v>
      </c>
      <c r="B16" s="995"/>
      <c r="C16" s="92" t="s">
        <v>6</v>
      </c>
      <c r="D16" s="77">
        <v>1238</v>
      </c>
      <c r="E16" s="90">
        <v>330829.75399999996</v>
      </c>
      <c r="F16" s="78">
        <v>3530552.6860399996</v>
      </c>
      <c r="G16" s="433">
        <f>E16/$E$22</f>
        <v>0.35540258335830888</v>
      </c>
      <c r="H16" s="141">
        <f>(E16-I16)/I16</f>
        <v>0.13585729171086983</v>
      </c>
      <c r="I16" s="413">
        <v>291259.96409433801</v>
      </c>
      <c r="J16" s="113">
        <v>3109100.11362</v>
      </c>
      <c r="K16" s="116">
        <f>I16/$I$22</f>
        <v>0.35504701038840486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94"/>
      <c r="B17" s="995"/>
      <c r="C17" s="93" t="s">
        <v>7</v>
      </c>
      <c r="D17" s="77">
        <v>4576</v>
      </c>
      <c r="E17" s="90">
        <v>87322.661999999997</v>
      </c>
      <c r="F17" s="78">
        <v>931891.61636999995</v>
      </c>
      <c r="G17" s="434">
        <f t="shared" ref="G17:G21" si="3">E17/$E$22</f>
        <v>9.3808671334091778E-2</v>
      </c>
      <c r="H17" s="141">
        <f t="shared" ref="H17:H19" si="4">(E17-I17)/I17</f>
        <v>6.4523643415304602E-2</v>
      </c>
      <c r="I17" s="414">
        <v>82029.800408982221</v>
      </c>
      <c r="J17" s="112">
        <v>875639.15702999989</v>
      </c>
      <c r="K17" s="117">
        <f t="shared" ref="K17:K21" si="5">I17/$I$22</f>
        <v>9.9994640487332448E-2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94"/>
      <c r="B18" s="995"/>
      <c r="C18" s="93" t="s">
        <v>8</v>
      </c>
      <c r="D18" s="77">
        <v>153179</v>
      </c>
      <c r="E18" s="90">
        <v>163117.1</v>
      </c>
      <c r="F18" s="78">
        <v>1740751.0930999999</v>
      </c>
      <c r="G18" s="434">
        <f t="shared" si="3"/>
        <v>0.17523284417131241</v>
      </c>
      <c r="H18" s="141">
        <f t="shared" si="4"/>
        <v>0.18052579555480588</v>
      </c>
      <c r="I18" s="414">
        <v>138173.26196022736</v>
      </c>
      <c r="J18" s="112">
        <v>1474950.7388199999</v>
      </c>
      <c r="K18" s="117">
        <f>I18/$I$22</f>
        <v>0.16843373488401217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94"/>
      <c r="B19" s="995"/>
      <c r="C19" s="93" t="s">
        <v>9</v>
      </c>
      <c r="D19" s="77">
        <v>2137484</v>
      </c>
      <c r="E19" s="90">
        <v>331073.99999999994</v>
      </c>
      <c r="F19" s="78">
        <v>3533157.9000000008</v>
      </c>
      <c r="G19" s="434">
        <f t="shared" si="3"/>
        <v>0.35566497106172845</v>
      </c>
      <c r="H19" s="141">
        <f t="shared" si="4"/>
        <v>0.12993960781770722</v>
      </c>
      <c r="I19" s="414">
        <v>293001.5</v>
      </c>
      <c r="J19" s="112">
        <v>3127690.5999999996</v>
      </c>
      <c r="K19" s="117">
        <f>I19/$I$22</f>
        <v>0.35716994931930812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94"/>
      <c r="B20" s="995"/>
      <c r="C20" s="290" t="s">
        <v>306</v>
      </c>
      <c r="D20" s="85">
        <v>155</v>
      </c>
      <c r="E20" s="102">
        <v>4459.7790000000005</v>
      </c>
      <c r="F20" s="86">
        <v>47593.912909999999</v>
      </c>
      <c r="G20" s="103">
        <f t="shared" si="3"/>
        <v>4.7910351431302515E-3</v>
      </c>
      <c r="H20" s="141">
        <f>(E20-I20)/I20</f>
        <v>0.1477119254722323</v>
      </c>
      <c r="I20" s="417">
        <v>3885.8</v>
      </c>
      <c r="J20" s="118">
        <v>41479.822410000008</v>
      </c>
      <c r="K20" s="117">
        <f>I20/$I$22</f>
        <v>4.7368050643596281E-3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94"/>
      <c r="B21" s="995"/>
      <c r="C21" s="93" t="s">
        <v>314</v>
      </c>
      <c r="D21" s="419"/>
      <c r="E21" s="90">
        <v>14055.87567312061</v>
      </c>
      <c r="F21" s="78">
        <v>150001.58301000003</v>
      </c>
      <c r="G21" s="434">
        <f t="shared" si="3"/>
        <v>1.5099894931428309E-2</v>
      </c>
      <c r="H21" s="141">
        <f t="shared" ref="H21" si="6">(E21-I21)/I21</f>
        <v>0.17213917643296198</v>
      </c>
      <c r="I21" s="414">
        <v>11991.643958096563</v>
      </c>
      <c r="J21" s="112">
        <v>128006.65216</v>
      </c>
      <c r="K21" s="117">
        <f t="shared" si="5"/>
        <v>1.4617859856582772E-2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94"/>
      <c r="B22" s="995"/>
      <c r="C22" s="625" t="s">
        <v>2</v>
      </c>
      <c r="D22" s="626">
        <v>2296632</v>
      </c>
      <c r="E22" s="627">
        <v>930859.17067312042</v>
      </c>
      <c r="F22" s="628">
        <v>9933948.7914299984</v>
      </c>
      <c r="G22" s="629">
        <f>SUM(G16:G21)</f>
        <v>1</v>
      </c>
      <c r="H22" s="630">
        <f>(E22-I22)/I22</f>
        <v>0.13472088986824846</v>
      </c>
      <c r="I22" s="631">
        <v>820341.97042164416</v>
      </c>
      <c r="J22" s="632">
        <v>8756867.0840399992</v>
      </c>
      <c r="K22" s="640">
        <f>SUM(K16:K21)</f>
        <v>1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94" t="str">
        <f>T!J22</f>
        <v>Březen</v>
      </c>
      <c r="B23" s="995"/>
      <c r="C23" s="92" t="s">
        <v>6</v>
      </c>
      <c r="D23" s="77">
        <v>1239</v>
      </c>
      <c r="E23" s="90">
        <v>330563.23</v>
      </c>
      <c r="F23" s="78">
        <v>3526072.6760699996</v>
      </c>
      <c r="G23" s="433">
        <f>E23/$E$29</f>
        <v>0.36901694136696117</v>
      </c>
      <c r="H23" s="141">
        <f>(E23-I23)/I23</f>
        <v>0.18612775938289244</v>
      </c>
      <c r="I23" s="413">
        <v>278691.08313591982</v>
      </c>
      <c r="J23" s="113">
        <v>2975278.2387300008</v>
      </c>
      <c r="K23" s="116">
        <f>I23/$I$29</f>
        <v>0.42084371596938908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94"/>
      <c r="B24" s="995"/>
      <c r="C24" s="93" t="s">
        <v>7</v>
      </c>
      <c r="D24" s="77">
        <v>4516</v>
      </c>
      <c r="E24" s="90">
        <v>80415.877000000008</v>
      </c>
      <c r="F24" s="78">
        <v>857783.98067000031</v>
      </c>
      <c r="G24" s="434">
        <f t="shared" ref="G24:G28" si="7">E24/$E$29</f>
        <v>8.9770483449964369E-2</v>
      </c>
      <c r="H24" s="141">
        <f t="shared" ref="H24:H28" si="8">(E24-I24)/I24</f>
        <v>0.26009695028820834</v>
      </c>
      <c r="I24" s="414">
        <v>63817.214208484002</v>
      </c>
      <c r="J24" s="112">
        <v>681308.43017999991</v>
      </c>
      <c r="K24" s="117">
        <f t="shared" ref="K24:K28" si="9">I24/$I$29</f>
        <v>9.6368614553823007E-2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94"/>
      <c r="B25" s="995"/>
      <c r="C25" s="93" t="s">
        <v>8</v>
      </c>
      <c r="D25" s="77">
        <v>153504</v>
      </c>
      <c r="E25" s="90">
        <v>152955.62900000002</v>
      </c>
      <c r="F25" s="78">
        <v>1631551.85142</v>
      </c>
      <c r="G25" s="434">
        <f t="shared" si="7"/>
        <v>0.17074862917584535</v>
      </c>
      <c r="H25" s="141">
        <f t="shared" si="8"/>
        <v>0.51674585484044477</v>
      </c>
      <c r="I25" s="414">
        <v>100844.59997821474</v>
      </c>
      <c r="J25" s="112">
        <v>1076604.14056</v>
      </c>
      <c r="K25" s="117">
        <f t="shared" si="9"/>
        <v>0.15228264827396804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94"/>
      <c r="B26" s="995"/>
      <c r="C26" s="93" t="s">
        <v>9</v>
      </c>
      <c r="D26" s="77">
        <v>2136809</v>
      </c>
      <c r="E26" s="90">
        <v>312729.19999999995</v>
      </c>
      <c r="F26" s="78">
        <v>3335840</v>
      </c>
      <c r="G26" s="434">
        <f t="shared" si="7"/>
        <v>0.34910831691757327</v>
      </c>
      <c r="H26" s="141">
        <f t="shared" si="8"/>
        <v>0.53102446179258544</v>
      </c>
      <c r="I26" s="414">
        <v>204261.39999999997</v>
      </c>
      <c r="J26" s="112">
        <v>2180670.4</v>
      </c>
      <c r="K26" s="117">
        <f t="shared" si="9"/>
        <v>0.30844950487054285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94"/>
      <c r="B27" s="995"/>
      <c r="C27" s="290" t="s">
        <v>306</v>
      </c>
      <c r="D27" s="85">
        <v>158</v>
      </c>
      <c r="E27" s="102">
        <v>4789.9629999999997</v>
      </c>
      <c r="F27" s="86">
        <v>51093.841410000008</v>
      </c>
      <c r="G27" s="103">
        <f t="shared" si="7"/>
        <v>5.3471691195687843E-3</v>
      </c>
      <c r="H27" s="141">
        <f t="shared" si="8"/>
        <v>0.1154754197619991</v>
      </c>
      <c r="I27" s="417">
        <v>4294.0999999999995</v>
      </c>
      <c r="J27" s="118">
        <v>45843.878730000004</v>
      </c>
      <c r="K27" s="117">
        <f t="shared" si="9"/>
        <v>6.4844019421417751E-3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94"/>
      <c r="B28" s="995"/>
      <c r="C28" s="93" t="s">
        <v>314</v>
      </c>
      <c r="D28" s="419"/>
      <c r="E28" s="90">
        <v>14340.285341467132</v>
      </c>
      <c r="F28" s="78">
        <v>152965.76756000001</v>
      </c>
      <c r="G28" s="434">
        <f t="shared" si="7"/>
        <v>1.6008459970087024E-2</v>
      </c>
      <c r="H28" s="141">
        <f t="shared" si="8"/>
        <v>0.39070773769652789</v>
      </c>
      <c r="I28" s="414">
        <v>10311.501800672648</v>
      </c>
      <c r="J28" s="112">
        <v>110078.56172000001</v>
      </c>
      <c r="K28" s="117">
        <f t="shared" si="9"/>
        <v>1.5571114390135334E-2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96"/>
      <c r="B29" s="997"/>
      <c r="C29" s="633" t="s">
        <v>2</v>
      </c>
      <c r="D29" s="634">
        <v>2296226</v>
      </c>
      <c r="E29" s="635">
        <v>895794.1843414671</v>
      </c>
      <c r="F29" s="636">
        <v>9555308.1171299983</v>
      </c>
      <c r="G29" s="629">
        <f>SUM(G23:G28)</f>
        <v>1</v>
      </c>
      <c r="H29" s="637">
        <f>(E29-I29)/I29</f>
        <v>0.3527140841394279</v>
      </c>
      <c r="I29" s="638">
        <v>662219.89912329114</v>
      </c>
      <c r="J29" s="639">
        <v>7069783.6499199998</v>
      </c>
      <c r="K29" s="640">
        <f>SUM(K23:K28)</f>
        <v>1.0000000000000002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98" t="str">
        <f>T!E17</f>
        <v>I. čtvrtletí</v>
      </c>
      <c r="B30" s="999"/>
      <c r="C30" s="108" t="s">
        <v>6</v>
      </c>
      <c r="D30" s="109">
        <f>D23</f>
        <v>1239</v>
      </c>
      <c r="E30" s="435">
        <f>E9+E16+E23</f>
        <v>996886.14399999997</v>
      </c>
      <c r="F30" s="110">
        <f>F9+F16+F23</f>
        <v>10634900.460139999</v>
      </c>
      <c r="G30" s="436">
        <f>E30/$E$36</f>
        <v>0.36693598988488962</v>
      </c>
      <c r="H30" s="431">
        <f>(E30-I30)/I30</f>
        <v>5.248389827453314E-2</v>
      </c>
      <c r="I30" s="415">
        <f>I9+I16+I23</f>
        <v>947174.72223025793</v>
      </c>
      <c r="J30" s="125">
        <f>J9+J16+J23</f>
        <v>10113752.469620001</v>
      </c>
      <c r="K30" s="641">
        <f>I30/$I$36</f>
        <v>0.35958559621573993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0"/>
      <c r="B31" s="1001"/>
      <c r="C31" s="93" t="s">
        <v>7</v>
      </c>
      <c r="D31" s="77">
        <f t="shared" ref="D31:D34" si="10">D24</f>
        <v>4516</v>
      </c>
      <c r="E31" s="90">
        <f>E10+E17+E24</f>
        <v>248675.31000000003</v>
      </c>
      <c r="F31" s="78">
        <f t="shared" ref="F31" si="11">F10+F17+F24</f>
        <v>2652924.4998500003</v>
      </c>
      <c r="G31" s="434">
        <f t="shared" ref="G31:G35" si="12">E31/$E$36</f>
        <v>9.1532941433662668E-2</v>
      </c>
      <c r="H31" s="141">
        <f t="shared" ref="H31:H33" si="13">(E31-I31)/I31</f>
        <v>-4.7024325762378222E-2</v>
      </c>
      <c r="I31" s="414">
        <f>I10+I17+I24</f>
        <v>260946.12561746623</v>
      </c>
      <c r="J31" s="112">
        <f t="shared" ref="J31" si="14">J10+J17+J24</f>
        <v>2786395.7989000008</v>
      </c>
      <c r="K31" s="117">
        <f t="shared" ref="K31:K35" si="15">I31/$I$36</f>
        <v>9.9065638005416817E-2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0"/>
      <c r="B32" s="1001"/>
      <c r="C32" s="93" t="s">
        <v>8</v>
      </c>
      <c r="D32" s="77">
        <f t="shared" si="10"/>
        <v>153504</v>
      </c>
      <c r="E32" s="90">
        <f t="shared" ref="E32:F35" si="16">E11+E18+E25</f>
        <v>468212.61600000004</v>
      </c>
      <c r="F32" s="78">
        <f t="shared" si="16"/>
        <v>4994983.0570599996</v>
      </c>
      <c r="G32" s="434">
        <f t="shared" si="12"/>
        <v>0.17234070386332276</v>
      </c>
      <c r="H32" s="141">
        <f t="shared" si="13"/>
        <v>4.2024132807005996E-2</v>
      </c>
      <c r="I32" s="414">
        <f t="shared" ref="I32:J34" si="17">I11+I18+I25</f>
        <v>449329.91593844211</v>
      </c>
      <c r="J32" s="112">
        <f t="shared" si="17"/>
        <v>4798032.4449399998</v>
      </c>
      <c r="K32" s="117">
        <f t="shared" si="15"/>
        <v>0.17058369689158023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0"/>
      <c r="B33" s="1001"/>
      <c r="C33" s="93" t="s">
        <v>9</v>
      </c>
      <c r="D33" s="77">
        <f t="shared" si="10"/>
        <v>2136809</v>
      </c>
      <c r="E33" s="90">
        <f>E12+E19+E26</f>
        <v>947247.79999999993</v>
      </c>
      <c r="F33" s="78">
        <f t="shared" si="16"/>
        <v>10105455.200000001</v>
      </c>
      <c r="G33" s="434">
        <f t="shared" si="12"/>
        <v>0.34866500176702619</v>
      </c>
      <c r="H33" s="141">
        <f t="shared" si="13"/>
        <v>2.4085110670640404E-2</v>
      </c>
      <c r="I33" s="414">
        <f>I12+I19+I26</f>
        <v>924969.79999999981</v>
      </c>
      <c r="J33" s="112">
        <f t="shared" si="17"/>
        <v>9876979.2999999989</v>
      </c>
      <c r="K33" s="117">
        <f t="shared" si="15"/>
        <v>0.35115571521100758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0"/>
      <c r="B34" s="1001"/>
      <c r="C34" s="290" t="s">
        <v>306</v>
      </c>
      <c r="D34" s="77">
        <f t="shared" si="10"/>
        <v>158</v>
      </c>
      <c r="E34" s="90">
        <f>E13+E20+E27</f>
        <v>13912.802</v>
      </c>
      <c r="F34" s="78">
        <f t="shared" si="16"/>
        <v>148422.64660000001</v>
      </c>
      <c r="G34" s="103">
        <f t="shared" si="12"/>
        <v>5.1210539986625316E-3</v>
      </c>
      <c r="H34" s="141">
        <f>(E34-I34)/I34</f>
        <v>0.10719588088303177</v>
      </c>
      <c r="I34" s="414">
        <f>I13+I20+I27</f>
        <v>12565.8</v>
      </c>
      <c r="J34" s="112">
        <f t="shared" si="17"/>
        <v>134172.41830000002</v>
      </c>
      <c r="K34" s="117">
        <f t="shared" si="15"/>
        <v>4.7704827619220423E-3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0"/>
      <c r="B35" s="1001"/>
      <c r="C35" s="93" t="s">
        <v>314</v>
      </c>
      <c r="D35" s="77"/>
      <c r="E35" s="90">
        <f t="shared" si="16"/>
        <v>41850.193700227697</v>
      </c>
      <c r="F35" s="78">
        <f t="shared" si="16"/>
        <v>446464.29288999998</v>
      </c>
      <c r="G35" s="434">
        <f t="shared" si="12"/>
        <v>1.5404309052436204E-2</v>
      </c>
      <c r="H35" s="141">
        <f t="shared" ref="H35" si="18">(E35-I35)/I35</f>
        <v>7.070246702079637E-2</v>
      </c>
      <c r="I35" s="414">
        <f t="shared" ref="I35:J35" si="19">I14+I21+I28</f>
        <v>39086.669723172345</v>
      </c>
      <c r="J35" s="112">
        <f t="shared" si="19"/>
        <v>417360.99314000004</v>
      </c>
      <c r="K35" s="117">
        <f t="shared" si="15"/>
        <v>1.483887091433366E-2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0"/>
      <c r="B36" s="1001"/>
      <c r="C36" s="660" t="s">
        <v>2</v>
      </c>
      <c r="D36" s="655">
        <f>SUM(D30:D35)</f>
        <v>2296226</v>
      </c>
      <c r="E36" s="661">
        <f>SUM(E30:E35)</f>
        <v>2716784.8657002277</v>
      </c>
      <c r="F36" s="662">
        <f>SUM(F30:F35)</f>
        <v>28983150.156540003</v>
      </c>
      <c r="G36" s="663">
        <f>SUM(G30:G35)</f>
        <v>1</v>
      </c>
      <c r="H36" s="664">
        <f>(E36-I36)/I36</f>
        <v>3.1400736099064831E-2</v>
      </c>
      <c r="I36" s="674">
        <f>SUM(I30:I35)</f>
        <v>2634073.0335093378</v>
      </c>
      <c r="J36" s="675">
        <f>SUM(J30:J35)</f>
        <v>28126693.424900003</v>
      </c>
      <c r="K36" s="676">
        <f>SUM(K30:K35)</f>
        <v>1.0000000000000002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4" t="s">
        <v>163</v>
      </c>
      <c r="B39" s="984"/>
      <c r="C39" s="984"/>
      <c r="D39" s="984"/>
      <c r="E39" s="984"/>
      <c r="F39" s="83"/>
      <c r="G39" s="984" t="s">
        <v>164</v>
      </c>
      <c r="H39" s="984"/>
      <c r="I39" s="984"/>
      <c r="J39" s="984"/>
      <c r="K39" s="984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85" t="str">
        <f>A30</f>
        <v>I. čtvrtletí</v>
      </c>
      <c r="B40" s="986"/>
      <c r="C40" s="986"/>
      <c r="D40" s="986"/>
      <c r="E40" s="986"/>
      <c r="F40" s="83"/>
      <c r="G40" s="987" t="str">
        <f>A30</f>
        <v>I. čtvrtletí</v>
      </c>
      <c r="H40" s="987"/>
      <c r="I40" s="987"/>
      <c r="J40" s="987"/>
      <c r="K40" s="987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Leden</v>
      </c>
      <c r="C45" s="260">
        <f>E15</f>
        <v>890131.51068564004</v>
      </c>
      <c r="D45" s="260">
        <f>I15</f>
        <v>1151511.1639644031</v>
      </c>
      <c r="E45" s="71"/>
      <c r="F45" s="71"/>
      <c r="G45" s="71"/>
      <c r="H45" s="83" t="str">
        <f>A9</f>
        <v>Leden</v>
      </c>
      <c r="I45" s="261">
        <f>E15/E36</f>
        <v>0.32764151550005649</v>
      </c>
      <c r="J45" s="261">
        <f>I15/I36</f>
        <v>0.43715992279464677</v>
      </c>
      <c r="K45" s="83"/>
      <c r="L45" s="71"/>
    </row>
    <row r="46" spans="1:21" ht="15" customHeight="1" x14ac:dyDescent="0.2">
      <c r="A46" s="83"/>
      <c r="B46" s="83" t="str">
        <f>A16</f>
        <v>Únor</v>
      </c>
      <c r="C46" s="260">
        <f>E22</f>
        <v>930859.17067312042</v>
      </c>
      <c r="D46" s="260">
        <f>I22</f>
        <v>820341.97042164416</v>
      </c>
      <c r="E46" s="71"/>
      <c r="F46" s="71"/>
      <c r="G46" s="71"/>
      <c r="H46" s="83" t="str">
        <f>A16</f>
        <v>Únor</v>
      </c>
      <c r="I46" s="261">
        <f>E22/E36</f>
        <v>0.34263263993602949</v>
      </c>
      <c r="J46" s="261">
        <f>I22/I36</f>
        <v>0.31143478559085902</v>
      </c>
      <c r="K46" s="83"/>
      <c r="L46" s="71"/>
    </row>
    <row r="47" spans="1:21" ht="15" customHeight="1" x14ac:dyDescent="0.2">
      <c r="A47" s="83"/>
      <c r="B47" s="83" t="str">
        <f>A23</f>
        <v>Březen</v>
      </c>
      <c r="C47" s="260">
        <f>E29</f>
        <v>895794.1843414671</v>
      </c>
      <c r="D47" s="260">
        <f>I29</f>
        <v>662219.89912329114</v>
      </c>
      <c r="E47" s="71"/>
      <c r="F47" s="71"/>
      <c r="G47" s="71"/>
      <c r="H47" s="83" t="str">
        <f>A23</f>
        <v>Březen</v>
      </c>
      <c r="I47" s="261">
        <f>E29/E36</f>
        <v>0.32972584456391396</v>
      </c>
      <c r="J47" s="261">
        <f>I29/I36</f>
        <v>0.25140529161449449</v>
      </c>
      <c r="K47" s="83"/>
      <c r="L47" s="71"/>
    </row>
    <row r="48" spans="1:21" ht="15" customHeight="1" x14ac:dyDescent="0.2">
      <c r="A48" s="83"/>
      <c r="B48" s="83"/>
      <c r="C48" s="260">
        <f>SUM(C45:C47)</f>
        <v>2716784.8657002277</v>
      </c>
      <c r="D48" s="260">
        <f>SUM(D45:D47)</f>
        <v>2634073.0335093383</v>
      </c>
      <c r="E48" s="83"/>
      <c r="F48" s="83"/>
      <c r="G48" s="83"/>
      <c r="H48" s="83"/>
      <c r="I48" s="181">
        <f>SUM(I45:I47)</f>
        <v>1</v>
      </c>
      <c r="J48" s="181">
        <f>SUM(J45:J47)</f>
        <v>1.0000000000000002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A3" sqref="A3:C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2" t="s">
        <v>233</v>
      </c>
      <c r="L1" s="1002"/>
    </row>
    <row r="2" spans="1:22" s="597" customFormat="1" ht="15.75" customHeight="1" x14ac:dyDescent="0.2">
      <c r="A2" s="1012" t="s">
        <v>201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</row>
    <row r="3" spans="1:22" ht="18.75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22" ht="12.95" customHeight="1" x14ac:dyDescent="0.2">
      <c r="A4" s="1003" t="s">
        <v>44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22" ht="24.95" customHeight="1" x14ac:dyDescent="0.25">
      <c r="A6" s="74"/>
      <c r="B6" s="75"/>
      <c r="C6" s="76"/>
      <c r="D6" s="76"/>
      <c r="E6" s="1015" t="s">
        <v>39</v>
      </c>
      <c r="F6" s="1016"/>
      <c r="G6" s="432"/>
      <c r="H6" s="982" t="s">
        <v>108</v>
      </c>
      <c r="I6" s="1013" t="s">
        <v>39</v>
      </c>
      <c r="J6" s="1014"/>
      <c r="K6" s="411"/>
      <c r="L6" s="87"/>
    </row>
    <row r="7" spans="1:22" ht="24.95" customHeight="1" x14ac:dyDescent="0.25">
      <c r="A7" s="74"/>
      <c r="B7" s="94"/>
      <c r="C7" s="94"/>
      <c r="D7" s="1010" t="s">
        <v>0</v>
      </c>
      <c r="E7" s="981"/>
      <c r="F7" s="982"/>
      <c r="G7" s="514" t="s">
        <v>107</v>
      </c>
      <c r="H7" s="982"/>
      <c r="I7" s="981"/>
      <c r="J7" s="982"/>
      <c r="K7" s="114" t="s">
        <v>107</v>
      </c>
      <c r="L7" s="87"/>
    </row>
    <row r="8" spans="1:22" ht="15" customHeight="1" x14ac:dyDescent="0.25">
      <c r="A8" s="1009" t="s">
        <v>140</v>
      </c>
      <c r="B8" s="1009"/>
      <c r="C8" s="96" t="s">
        <v>45</v>
      </c>
      <c r="D8" s="1011"/>
      <c r="E8" s="822" t="s">
        <v>342</v>
      </c>
      <c r="F8" s="816" t="s">
        <v>1</v>
      </c>
      <c r="G8" s="515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88" t="str">
        <f>T!J20</f>
        <v>Leden</v>
      </c>
      <c r="B9" s="989"/>
      <c r="C9" s="92" t="s">
        <v>6</v>
      </c>
      <c r="D9" s="77">
        <v>140</v>
      </c>
      <c r="E9" s="90">
        <v>12692.005000000001</v>
      </c>
      <c r="F9" s="78">
        <v>135261.43300000002</v>
      </c>
      <c r="G9" s="433">
        <f t="shared" ref="G9:G14" si="0">E9/$E$15</f>
        <v>0.29735955734959396</v>
      </c>
      <c r="H9" s="141">
        <f>(E9-I9)/I9</f>
        <v>-0.17546084879554763</v>
      </c>
      <c r="I9" s="413">
        <v>15392.847</v>
      </c>
      <c r="J9" s="113">
        <v>164663.38699999999</v>
      </c>
      <c r="K9" s="116">
        <f>I9/$I$15</f>
        <v>0.2661980430055661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0"/>
      <c r="B10" s="991"/>
      <c r="C10" s="93" t="s">
        <v>7</v>
      </c>
      <c r="D10" s="77">
        <v>362</v>
      </c>
      <c r="E10" s="90">
        <v>2776.9749999999999</v>
      </c>
      <c r="F10" s="78">
        <v>29594.778000000002</v>
      </c>
      <c r="G10" s="434">
        <f t="shared" si="0"/>
        <v>6.5061434877380572E-2</v>
      </c>
      <c r="H10" s="141">
        <f t="shared" ref="H10:H13" si="1">(E10-I10)/I10</f>
        <v>-0.25749748463979222</v>
      </c>
      <c r="I10" s="414">
        <v>3740.0210000000002</v>
      </c>
      <c r="J10" s="112">
        <v>40008.500999999997</v>
      </c>
      <c r="K10" s="117">
        <f t="shared" ref="K10:K14" si="2">I10/$I$15</f>
        <v>6.4678501059597382E-2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0"/>
      <c r="B11" s="991"/>
      <c r="C11" s="93" t="s">
        <v>8</v>
      </c>
      <c r="D11" s="77">
        <v>10403</v>
      </c>
      <c r="E11" s="90">
        <v>8375.3613580000001</v>
      </c>
      <c r="F11" s="78">
        <v>89260.216079999998</v>
      </c>
      <c r="G11" s="434">
        <f t="shared" si="0"/>
        <v>0.19622539906482658</v>
      </c>
      <c r="H11" s="141">
        <f t="shared" si="1"/>
        <v>-0.29992198070341924</v>
      </c>
      <c r="I11" s="414">
        <v>11963.468537999999</v>
      </c>
      <c r="J11" s="112">
        <v>127979.242608</v>
      </c>
      <c r="K11" s="117">
        <f t="shared" si="2"/>
        <v>0.20689167587868967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0"/>
      <c r="B12" s="991"/>
      <c r="C12" s="93" t="s">
        <v>9</v>
      </c>
      <c r="D12" s="77">
        <v>103235</v>
      </c>
      <c r="E12" s="90">
        <v>17635.077642</v>
      </c>
      <c r="F12" s="78">
        <v>187945.42392</v>
      </c>
      <c r="G12" s="434">
        <f t="shared" si="0"/>
        <v>0.41317025020482118</v>
      </c>
      <c r="H12" s="141">
        <f t="shared" si="1"/>
        <v>-0.2999219807034193</v>
      </c>
      <c r="I12" s="414">
        <v>25190.160462</v>
      </c>
      <c r="J12" s="112">
        <v>269471.82139200001</v>
      </c>
      <c r="K12" s="117">
        <f t="shared" si="2"/>
        <v>0.43562905666382484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0"/>
      <c r="B13" s="991"/>
      <c r="C13" s="290" t="s">
        <v>306</v>
      </c>
      <c r="D13" s="85">
        <v>14</v>
      </c>
      <c r="E13" s="102">
        <v>338.44300000000004</v>
      </c>
      <c r="F13" s="86">
        <v>3606.6840000000002</v>
      </c>
      <c r="G13" s="103">
        <f t="shared" si="0"/>
        <v>7.9293429736332945E-3</v>
      </c>
      <c r="H13" s="141">
        <f t="shared" si="1"/>
        <v>7.2845309909561548E-2</v>
      </c>
      <c r="I13" s="417">
        <v>315.46300000000002</v>
      </c>
      <c r="J13" s="118">
        <v>3374.6970000000001</v>
      </c>
      <c r="K13" s="117">
        <f t="shared" si="2"/>
        <v>5.4554971696051356E-3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0"/>
      <c r="B14" s="991"/>
      <c r="C14" s="93" t="s">
        <v>314</v>
      </c>
      <c r="D14" s="419"/>
      <c r="E14" s="90">
        <v>864.48900000000003</v>
      </c>
      <c r="F14" s="78">
        <v>9209.0290000000005</v>
      </c>
      <c r="G14" s="434">
        <f t="shared" si="0"/>
        <v>2.0254015529744367E-2</v>
      </c>
      <c r="H14" s="141">
        <f>(E14-I14)/I14</f>
        <v>-0.2930446814530836</v>
      </c>
      <c r="I14" s="414">
        <v>1222.8340000000001</v>
      </c>
      <c r="J14" s="112">
        <v>13081.17</v>
      </c>
      <c r="K14" s="117">
        <f t="shared" si="2"/>
        <v>2.114722622271685E-2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92"/>
      <c r="B15" s="993"/>
      <c r="C15" s="625" t="s">
        <v>2</v>
      </c>
      <c r="D15" s="626">
        <v>114154</v>
      </c>
      <c r="E15" s="627">
        <v>42682.351000000002</v>
      </c>
      <c r="F15" s="628">
        <v>454877.56400000001</v>
      </c>
      <c r="G15" s="629">
        <f>SUM(G9:G14)</f>
        <v>1</v>
      </c>
      <c r="H15" s="630">
        <f>(E15-I15)/I15</f>
        <v>-0.26186765144377339</v>
      </c>
      <c r="I15" s="631">
        <v>57824.794000000002</v>
      </c>
      <c r="J15" s="632">
        <v>618578.81900000013</v>
      </c>
      <c r="K15" s="640">
        <f>SUM(K9:K14)</f>
        <v>0.99999999999999989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94" t="str">
        <f>T!J21</f>
        <v>Únor</v>
      </c>
      <c r="B16" s="995"/>
      <c r="C16" s="92" t="s">
        <v>6</v>
      </c>
      <c r="D16" s="77">
        <v>140</v>
      </c>
      <c r="E16" s="90">
        <v>13869.118</v>
      </c>
      <c r="F16" s="78">
        <v>147856.50200000001</v>
      </c>
      <c r="G16" s="433">
        <f>E16/$E$22</f>
        <v>0.29782092879312277</v>
      </c>
      <c r="H16" s="141">
        <f>(E16-I16)/I16</f>
        <v>0.15735882099110096</v>
      </c>
      <c r="I16" s="413">
        <v>11983.421</v>
      </c>
      <c r="J16" s="113">
        <v>127877.607</v>
      </c>
      <c r="K16" s="116">
        <f>I16/$I$22</f>
        <v>0.30258836656150134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94"/>
      <c r="B17" s="995"/>
      <c r="C17" s="93" t="s">
        <v>7</v>
      </c>
      <c r="D17" s="77">
        <v>363</v>
      </c>
      <c r="E17" s="90">
        <v>3297.1179999999999</v>
      </c>
      <c r="F17" s="78">
        <v>35149.915000000001</v>
      </c>
      <c r="G17" s="434">
        <f t="shared" ref="G17:G21" si="3">E17/$E$22</f>
        <v>7.0801239494863583E-2</v>
      </c>
      <c r="H17" s="141">
        <f t="shared" ref="H17:H19" si="4">(E17-I17)/I17</f>
        <v>0.28917603993526597</v>
      </c>
      <c r="I17" s="414">
        <v>2557.5389999999998</v>
      </c>
      <c r="J17" s="112">
        <v>27292.010000000002</v>
      </c>
      <c r="K17" s="117">
        <f t="shared" ref="K17:K21" si="5">I17/$I$22</f>
        <v>6.4579350790340717E-2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94"/>
      <c r="B18" s="995"/>
      <c r="C18" s="93" t="s">
        <v>8</v>
      </c>
      <c r="D18" s="77">
        <v>10484</v>
      </c>
      <c r="E18" s="90">
        <v>9060.1606899999988</v>
      </c>
      <c r="F18" s="78">
        <v>96589.295110000006</v>
      </c>
      <c r="G18" s="434">
        <f t="shared" si="3"/>
        <v>0.19455494370375534</v>
      </c>
      <c r="H18" s="141">
        <f t="shared" si="4"/>
        <v>0.17571286496186028</v>
      </c>
      <c r="I18" s="414">
        <v>7706.0998140000002</v>
      </c>
      <c r="J18" s="112">
        <v>82234.060804000008</v>
      </c>
      <c r="K18" s="117">
        <f>I18/$I$22</f>
        <v>0.19458351294493861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94"/>
      <c r="B19" s="995"/>
      <c r="C19" s="93" t="s">
        <v>9</v>
      </c>
      <c r="D19" s="77">
        <v>103235</v>
      </c>
      <c r="E19" s="90">
        <v>19076.98431</v>
      </c>
      <c r="F19" s="78">
        <v>203377.45989</v>
      </c>
      <c r="G19" s="434">
        <f t="shared" si="3"/>
        <v>0.40965295599734824</v>
      </c>
      <c r="H19" s="141">
        <f t="shared" si="4"/>
        <v>0.17571286496186045</v>
      </c>
      <c r="I19" s="414">
        <v>16225.887186</v>
      </c>
      <c r="J19" s="112">
        <v>173151.221196</v>
      </c>
      <c r="K19" s="117">
        <f>I19/$I$22</f>
        <v>0.40971311110766578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94"/>
      <c r="B20" s="995"/>
      <c r="C20" s="290" t="s">
        <v>306</v>
      </c>
      <c r="D20" s="85">
        <v>15</v>
      </c>
      <c r="E20" s="102">
        <v>314.15000000000003</v>
      </c>
      <c r="F20" s="86">
        <v>3348.5950000000003</v>
      </c>
      <c r="G20" s="103">
        <f t="shared" si="3"/>
        <v>6.7459549179954724E-3</v>
      </c>
      <c r="H20" s="141">
        <f>(E20-I20)/I20</f>
        <v>8.2544211498435563E-2</v>
      </c>
      <c r="I20" s="417">
        <v>290.19600000000003</v>
      </c>
      <c r="J20" s="118">
        <v>3096.7130000000002</v>
      </c>
      <c r="K20" s="117">
        <f>I20/$I$22</f>
        <v>7.3276181837124352E-3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94"/>
      <c r="B21" s="995"/>
      <c r="C21" s="93" t="s">
        <v>314</v>
      </c>
      <c r="D21" s="419"/>
      <c r="E21" s="90">
        <v>951.11699999999996</v>
      </c>
      <c r="F21" s="78">
        <v>10139.707999999999</v>
      </c>
      <c r="G21" s="434">
        <f t="shared" si="3"/>
        <v>2.0423977092914526E-2</v>
      </c>
      <c r="H21" s="141">
        <f t="shared" ref="H21" si="6">(E21-I21)/I21</f>
        <v>0.13241290958598784</v>
      </c>
      <c r="I21" s="414">
        <v>839.90300000000002</v>
      </c>
      <c r="J21" s="112">
        <v>8962.8060000000005</v>
      </c>
      <c r="K21" s="117">
        <f t="shared" si="5"/>
        <v>2.1208040411841048E-2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94"/>
      <c r="B22" s="995"/>
      <c r="C22" s="625" t="s">
        <v>2</v>
      </c>
      <c r="D22" s="626">
        <v>114237</v>
      </c>
      <c r="E22" s="627">
        <v>46568.648000000001</v>
      </c>
      <c r="F22" s="628">
        <v>496461.47499999998</v>
      </c>
      <c r="G22" s="629">
        <f>SUM(G16:G21)</f>
        <v>1</v>
      </c>
      <c r="H22" s="630">
        <f>(E22-I22)/I22</f>
        <v>0.17588551143263068</v>
      </c>
      <c r="I22" s="631">
        <v>39603.046000000002</v>
      </c>
      <c r="J22" s="632">
        <v>422614.41799999995</v>
      </c>
      <c r="K22" s="640">
        <f>SUM(K16:K21)</f>
        <v>0.99999999999999989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94" t="str">
        <f>T!J22</f>
        <v>Březen</v>
      </c>
      <c r="B23" s="995"/>
      <c r="C23" s="92" t="s">
        <v>6</v>
      </c>
      <c r="D23" s="77">
        <v>140</v>
      </c>
      <c r="E23" s="90">
        <v>13678.422999999999</v>
      </c>
      <c r="F23" s="78">
        <v>145949.01440789999</v>
      </c>
      <c r="G23" s="433">
        <f>E23/$E$29</f>
        <v>0.30933839723792284</v>
      </c>
      <c r="H23" s="141">
        <f>(E23-I23)/I23</f>
        <v>0.20683154227295683</v>
      </c>
      <c r="I23" s="413">
        <v>11334.161</v>
      </c>
      <c r="J23" s="113">
        <v>120955.8421025</v>
      </c>
      <c r="K23" s="116">
        <f>I23/$I$29</f>
        <v>0.35352672994041906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94"/>
      <c r="B24" s="995"/>
      <c r="C24" s="93" t="s">
        <v>7</v>
      </c>
      <c r="D24" s="77">
        <v>363</v>
      </c>
      <c r="E24" s="90">
        <v>2974.404</v>
      </c>
      <c r="F24" s="78">
        <v>31736.891</v>
      </c>
      <c r="G24" s="434">
        <f t="shared" ref="G24:G28" si="7">E24/$E$29</f>
        <v>6.7266333706602482E-2</v>
      </c>
      <c r="H24" s="141">
        <f t="shared" ref="H24:H28" si="8">(E24-I24)/I24</f>
        <v>0.38392197861865746</v>
      </c>
      <c r="I24" s="414">
        <v>2149.2570000000001</v>
      </c>
      <c r="J24" s="112">
        <v>22936.440999999999</v>
      </c>
      <c r="K24" s="117">
        <f t="shared" ref="K24:K28" si="9">I24/$I$29</f>
        <v>6.7038027694467664E-2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94"/>
      <c r="B25" s="995"/>
      <c r="C25" s="93" t="s">
        <v>8</v>
      </c>
      <c r="D25" s="77">
        <v>10484</v>
      </c>
      <c r="E25" s="90">
        <v>9216.0879999999997</v>
      </c>
      <c r="F25" s="78">
        <v>98335.678</v>
      </c>
      <c r="G25" s="434">
        <f t="shared" si="7"/>
        <v>0.20842241029712666</v>
      </c>
      <c r="H25" s="141">
        <f t="shared" si="8"/>
        <v>0.49962235619436651</v>
      </c>
      <c r="I25" s="414">
        <v>6145.6058999999996</v>
      </c>
      <c r="J25" s="112">
        <v>65585.995999999999</v>
      </c>
      <c r="K25" s="117">
        <f t="shared" si="9"/>
        <v>0.19168917375794695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94"/>
      <c r="B26" s="995"/>
      <c r="C26" s="93" t="s">
        <v>9</v>
      </c>
      <c r="D26" s="77">
        <v>103282</v>
      </c>
      <c r="E26" s="90">
        <v>17115.592000000001</v>
      </c>
      <c r="F26" s="78">
        <v>182623.402</v>
      </c>
      <c r="G26" s="434">
        <f t="shared" si="7"/>
        <v>0.38707019055180664</v>
      </c>
      <c r="H26" s="141">
        <f t="shared" si="8"/>
        <v>0.49962235619436635</v>
      </c>
      <c r="I26" s="414">
        <v>11413.268100000001</v>
      </c>
      <c r="J26" s="112">
        <v>121802.564</v>
      </c>
      <c r="K26" s="117">
        <f t="shared" si="9"/>
        <v>0.35599417983618725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94"/>
      <c r="B27" s="995"/>
      <c r="C27" s="290" t="s">
        <v>306</v>
      </c>
      <c r="D27" s="85">
        <v>15</v>
      </c>
      <c r="E27" s="102">
        <v>329.678</v>
      </c>
      <c r="F27" s="86">
        <v>3517.5486999999998</v>
      </c>
      <c r="G27" s="103">
        <f t="shared" si="7"/>
        <v>7.4556887241024735E-3</v>
      </c>
      <c r="H27" s="141">
        <f t="shared" si="8"/>
        <v>-3.2717286381147175E-2</v>
      </c>
      <c r="I27" s="417">
        <v>340.82900000000001</v>
      </c>
      <c r="J27" s="118">
        <v>3637.3340000000003</v>
      </c>
      <c r="K27" s="117">
        <f t="shared" si="9"/>
        <v>1.0630884971447211E-2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94"/>
      <c r="B28" s="995"/>
      <c r="C28" s="93" t="s">
        <v>314</v>
      </c>
      <c r="D28" s="419"/>
      <c r="E28" s="90">
        <v>904.13099999999997</v>
      </c>
      <c r="F28" s="78">
        <v>9647.0509999999995</v>
      </c>
      <c r="G28" s="434">
        <f t="shared" si="7"/>
        <v>2.0446979482438905E-2</v>
      </c>
      <c r="H28" s="141">
        <f t="shared" si="8"/>
        <v>0.33521033161287461</v>
      </c>
      <c r="I28" s="414">
        <v>677.14499999999998</v>
      </c>
      <c r="J28" s="112">
        <v>7226.4290000000001</v>
      </c>
      <c r="K28" s="117">
        <f t="shared" si="9"/>
        <v>2.1121003799531791E-2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96"/>
      <c r="B29" s="997"/>
      <c r="C29" s="633" t="s">
        <v>2</v>
      </c>
      <c r="D29" s="634">
        <v>114284</v>
      </c>
      <c r="E29" s="635">
        <v>44218.315999999999</v>
      </c>
      <c r="F29" s="636">
        <v>471809.58510789997</v>
      </c>
      <c r="G29" s="629">
        <f>SUM(G23:G28)</f>
        <v>0.99999999999999989</v>
      </c>
      <c r="H29" s="637">
        <f>(E29-I29)/I29</f>
        <v>0.37922486357411989</v>
      </c>
      <c r="I29" s="638">
        <v>32060.266000000003</v>
      </c>
      <c r="J29" s="639">
        <v>342144.60610249999</v>
      </c>
      <c r="K29" s="640">
        <f>SUM(K23:K28)</f>
        <v>0.99999999999999989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98" t="str">
        <f>T!E17</f>
        <v>I. čtvrtletí</v>
      </c>
      <c r="B30" s="999"/>
      <c r="C30" s="108" t="s">
        <v>6</v>
      </c>
      <c r="D30" s="109">
        <f>D23</f>
        <v>140</v>
      </c>
      <c r="E30" s="435">
        <f>E9+E16+E23</f>
        <v>40239.546000000002</v>
      </c>
      <c r="F30" s="110">
        <f>F9+F16+F23</f>
        <v>429066.94940790004</v>
      </c>
      <c r="G30" s="436">
        <f>E30/$E$36</f>
        <v>0.30148911755484775</v>
      </c>
      <c r="H30" s="431">
        <f>(E30-I30)/I30</f>
        <v>3.9501422213636492E-2</v>
      </c>
      <c r="I30" s="415">
        <f>I9+I16+I23</f>
        <v>38710.429000000004</v>
      </c>
      <c r="J30" s="125">
        <f>J9+J16+J23</f>
        <v>413496.83610249998</v>
      </c>
      <c r="K30" s="641">
        <f>I30/$I$36</f>
        <v>0.29894968886177087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0"/>
      <c r="B31" s="1001"/>
      <c r="C31" s="93" t="s">
        <v>7</v>
      </c>
      <c r="D31" s="77">
        <f t="shared" ref="D31:D34" si="10">D24</f>
        <v>363</v>
      </c>
      <c r="E31" s="90">
        <f>E10+E17+E24</f>
        <v>9048.4969999999994</v>
      </c>
      <c r="F31" s="78">
        <f t="shared" ref="F31" si="11">F10+F17+F24</f>
        <v>96481.584000000003</v>
      </c>
      <c r="G31" s="434">
        <f t="shared" ref="G31:G35" si="12">E31/$E$36</f>
        <v>6.7794586343685057E-2</v>
      </c>
      <c r="H31" s="141">
        <f t="shared" ref="H31:H33" si="13">(E31-I31)/I31</f>
        <v>7.1231565689182139E-2</v>
      </c>
      <c r="I31" s="414">
        <f>I10+I17+I24</f>
        <v>8446.8169999999991</v>
      </c>
      <c r="J31" s="112">
        <f t="shared" ref="J31" si="14">J10+J17+J24</f>
        <v>90236.95199999999</v>
      </c>
      <c r="K31" s="117">
        <f t="shared" ref="K31:K35" si="15">I31/$I$36</f>
        <v>6.5232377404608882E-2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0"/>
      <c r="B32" s="1001"/>
      <c r="C32" s="93" t="s">
        <v>8</v>
      </c>
      <c r="D32" s="77">
        <f t="shared" si="10"/>
        <v>10484</v>
      </c>
      <c r="E32" s="90">
        <f t="shared" ref="E32:F35" si="16">E11+E18+E25</f>
        <v>26651.610047999999</v>
      </c>
      <c r="F32" s="78">
        <f t="shared" si="16"/>
        <v>284185.18919</v>
      </c>
      <c r="G32" s="434">
        <f t="shared" si="12"/>
        <v>0.19968342572223435</v>
      </c>
      <c r="H32" s="141">
        <f t="shared" si="13"/>
        <v>3.2400935505411115E-2</v>
      </c>
      <c r="I32" s="414">
        <f t="shared" ref="I32:J34" si="17">I11+I18+I25</f>
        <v>25815.174251999997</v>
      </c>
      <c r="J32" s="112">
        <f t="shared" si="17"/>
        <v>275799.29941199999</v>
      </c>
      <c r="K32" s="117">
        <f>I32/$I$36</f>
        <v>0.19936328555149302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0"/>
      <c r="B33" s="1001"/>
      <c r="C33" s="93" t="s">
        <v>9</v>
      </c>
      <c r="D33" s="77">
        <f t="shared" si="10"/>
        <v>103282</v>
      </c>
      <c r="E33" s="90">
        <f>E12+E19+E26</f>
        <v>53827.653952000008</v>
      </c>
      <c r="F33" s="78">
        <f t="shared" si="16"/>
        <v>573946.28581000003</v>
      </c>
      <c r="G33" s="434">
        <f t="shared" si="12"/>
        <v>0.4032960980731789</v>
      </c>
      <c r="H33" s="141">
        <f t="shared" si="13"/>
        <v>1.8897428252944992E-2</v>
      </c>
      <c r="I33" s="414">
        <f>I12+I19+I26</f>
        <v>52829.315748000001</v>
      </c>
      <c r="J33" s="112">
        <f t="shared" si="17"/>
        <v>564425.60658799997</v>
      </c>
      <c r="K33" s="117">
        <f t="shared" si="15"/>
        <v>0.40798585584377922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0"/>
      <c r="B34" s="1001"/>
      <c r="C34" s="290" t="s">
        <v>306</v>
      </c>
      <c r="D34" s="77">
        <f t="shared" si="10"/>
        <v>15</v>
      </c>
      <c r="E34" s="90">
        <f>E13+E20+E27</f>
        <v>982.27100000000007</v>
      </c>
      <c r="F34" s="78">
        <f t="shared" si="16"/>
        <v>10472.8277</v>
      </c>
      <c r="G34" s="103">
        <f t="shared" si="12"/>
        <v>7.3595267946044377E-3</v>
      </c>
      <c r="H34" s="141">
        <f>(E34-I34)/I34</f>
        <v>3.7806078893763063E-2</v>
      </c>
      <c r="I34" s="414">
        <f>I13+I20+I27</f>
        <v>946.48800000000006</v>
      </c>
      <c r="J34" s="112">
        <f t="shared" si="17"/>
        <v>10108.744000000001</v>
      </c>
      <c r="K34" s="117">
        <f t="shared" si="15"/>
        <v>7.3094589861403955E-3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0"/>
      <c r="B35" s="1001"/>
      <c r="C35" s="93" t="s">
        <v>314</v>
      </c>
      <c r="D35" s="77"/>
      <c r="E35" s="90">
        <f t="shared" si="16"/>
        <v>2719.7370000000001</v>
      </c>
      <c r="F35" s="78">
        <f t="shared" si="16"/>
        <v>28995.788</v>
      </c>
      <c r="G35" s="434">
        <f t="shared" si="12"/>
        <v>2.0377245511449579E-2</v>
      </c>
      <c r="H35" s="141">
        <f t="shared" ref="H35" si="18">(E35-I35)/I35</f>
        <v>-7.3525064218093999E-3</v>
      </c>
      <c r="I35" s="414">
        <f t="shared" ref="I35:J35" si="19">I14+I21+I28</f>
        <v>2739.8820000000001</v>
      </c>
      <c r="J35" s="112">
        <f t="shared" si="19"/>
        <v>29270.405000000002</v>
      </c>
      <c r="K35" s="117">
        <f t="shared" si="15"/>
        <v>2.1159333352207654E-2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0"/>
      <c r="B36" s="1001"/>
      <c r="C36" s="660" t="s">
        <v>2</v>
      </c>
      <c r="D36" s="655">
        <f>SUM(D30:D35)</f>
        <v>114284</v>
      </c>
      <c r="E36" s="661">
        <f>SUM(E30:E35)</f>
        <v>133469.315</v>
      </c>
      <c r="F36" s="662">
        <f>SUM(F30:F35)</f>
        <v>1423148.6241079001</v>
      </c>
      <c r="G36" s="663">
        <f>SUM(G30:G35)</f>
        <v>1</v>
      </c>
      <c r="H36" s="664">
        <f>(E36-I36)/I36</f>
        <v>3.0745750501594352E-2</v>
      </c>
      <c r="I36" s="674">
        <f>SUM(I30:I35)</f>
        <v>129488.106</v>
      </c>
      <c r="J36" s="675">
        <f>SUM(J30:J35)</f>
        <v>1383337.8431024998</v>
      </c>
      <c r="K36" s="676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4" t="s">
        <v>163</v>
      </c>
      <c r="B39" s="984"/>
      <c r="C39" s="984"/>
      <c r="D39" s="984"/>
      <c r="E39" s="984"/>
      <c r="F39" s="83"/>
      <c r="G39" s="984" t="s">
        <v>164</v>
      </c>
      <c r="H39" s="984"/>
      <c r="I39" s="984"/>
      <c r="J39" s="984"/>
      <c r="K39" s="984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85" t="str">
        <f>A30</f>
        <v>I. čtvrtletí</v>
      </c>
      <c r="B40" s="986"/>
      <c r="C40" s="986"/>
      <c r="D40" s="986"/>
      <c r="E40" s="986"/>
      <c r="F40" s="83"/>
      <c r="G40" s="987" t="str">
        <f>A30</f>
        <v>I. čtvrtletí</v>
      </c>
      <c r="H40" s="987"/>
      <c r="I40" s="987"/>
      <c r="J40" s="987"/>
      <c r="K40" s="987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Leden</v>
      </c>
      <c r="C45" s="260">
        <f>E15</f>
        <v>42682.351000000002</v>
      </c>
      <c r="D45" s="260">
        <f>I15</f>
        <v>57824.794000000002</v>
      </c>
      <c r="E45" s="71"/>
      <c r="F45" s="71"/>
      <c r="G45" s="71"/>
      <c r="H45" s="83" t="str">
        <f>A9</f>
        <v>Leden</v>
      </c>
      <c r="I45" s="261">
        <f>E15/E36</f>
        <v>0.3197914891523943</v>
      </c>
      <c r="J45" s="261">
        <f>I15/I36</f>
        <v>0.44656452075992215</v>
      </c>
      <c r="K45" s="83"/>
      <c r="L45" s="71"/>
    </row>
    <row r="46" spans="1:21" ht="15" customHeight="1" x14ac:dyDescent="0.2">
      <c r="A46" s="83"/>
      <c r="B46" s="83" t="str">
        <f>A16</f>
        <v>Únor</v>
      </c>
      <c r="C46" s="260">
        <f>E22</f>
        <v>46568.648000000001</v>
      </c>
      <c r="D46" s="260">
        <f>I22</f>
        <v>39603.046000000002</v>
      </c>
      <c r="E46" s="71"/>
      <c r="F46" s="71"/>
      <c r="G46" s="71"/>
      <c r="H46" s="83" t="str">
        <f>A16</f>
        <v>Únor</v>
      </c>
      <c r="I46" s="261">
        <f>E22/E36</f>
        <v>0.34890902077380109</v>
      </c>
      <c r="J46" s="261">
        <f>I22/I36</f>
        <v>0.30584311735936581</v>
      </c>
      <c r="K46" s="83"/>
      <c r="L46" s="71"/>
    </row>
    <row r="47" spans="1:21" ht="15" customHeight="1" x14ac:dyDescent="0.2">
      <c r="A47" s="83"/>
      <c r="B47" s="83" t="str">
        <f>A23</f>
        <v>Březen</v>
      </c>
      <c r="C47" s="260">
        <f>E29</f>
        <v>44218.315999999999</v>
      </c>
      <c r="D47" s="260">
        <f>I29</f>
        <v>32060.266000000003</v>
      </c>
      <c r="E47" s="71"/>
      <c r="F47" s="71"/>
      <c r="G47" s="71"/>
      <c r="H47" s="83" t="str">
        <f>A23</f>
        <v>Březen</v>
      </c>
      <c r="I47" s="261">
        <f>E29/E36</f>
        <v>0.3312994900738046</v>
      </c>
      <c r="J47" s="261">
        <f>I29/I36</f>
        <v>0.24759236188071207</v>
      </c>
      <c r="K47" s="83"/>
      <c r="L47" s="71"/>
    </row>
    <row r="48" spans="1:21" ht="15" customHeight="1" x14ac:dyDescent="0.2">
      <c r="A48" s="83"/>
      <c r="B48" s="83"/>
      <c r="C48" s="260">
        <f>SUM(C45:C47)</f>
        <v>133469.315</v>
      </c>
      <c r="D48" s="260">
        <f>SUM(D45:D47)</f>
        <v>129488.106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A3" sqref="A3:C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2" t="s">
        <v>234</v>
      </c>
      <c r="L1" s="1002"/>
    </row>
    <row r="2" spans="1:22" s="597" customFormat="1" ht="15.75" customHeight="1" x14ac:dyDescent="0.2">
      <c r="A2" s="1012" t="s">
        <v>202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</row>
    <row r="3" spans="1:22" ht="18.75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22" ht="12.95" customHeight="1" x14ac:dyDescent="0.2">
      <c r="A4" s="1003" t="s">
        <v>109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22" ht="24.95" customHeight="1" x14ac:dyDescent="0.25">
      <c r="A6" s="74"/>
      <c r="B6" s="75"/>
      <c r="C6" s="76"/>
      <c r="D6" s="76"/>
      <c r="E6" s="1015" t="s">
        <v>39</v>
      </c>
      <c r="F6" s="1016"/>
      <c r="G6" s="432"/>
      <c r="H6" s="982" t="s">
        <v>108</v>
      </c>
      <c r="I6" s="1013" t="s">
        <v>39</v>
      </c>
      <c r="J6" s="1014"/>
      <c r="K6" s="411"/>
      <c r="L6" s="87"/>
    </row>
    <row r="7" spans="1:22" ht="24.95" customHeight="1" x14ac:dyDescent="0.25">
      <c r="A7" s="74"/>
      <c r="B7" s="94"/>
      <c r="C7" s="94"/>
      <c r="D7" s="1010" t="s">
        <v>0</v>
      </c>
      <c r="E7" s="981"/>
      <c r="F7" s="982"/>
      <c r="G7" s="514" t="s">
        <v>107</v>
      </c>
      <c r="H7" s="982"/>
      <c r="I7" s="981"/>
      <c r="J7" s="982"/>
      <c r="K7" s="114" t="s">
        <v>107</v>
      </c>
      <c r="L7" s="87"/>
    </row>
    <row r="8" spans="1:22" ht="15" customHeight="1" x14ac:dyDescent="0.25">
      <c r="A8" s="1009" t="s">
        <v>140</v>
      </c>
      <c r="B8" s="1009"/>
      <c r="C8" s="96" t="s">
        <v>45</v>
      </c>
      <c r="D8" s="1011"/>
      <c r="E8" s="822" t="s">
        <v>342</v>
      </c>
      <c r="F8" s="816" t="s">
        <v>1</v>
      </c>
      <c r="G8" s="515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88" t="str">
        <f>T!J20</f>
        <v>Leden</v>
      </c>
      <c r="B9" s="989"/>
      <c r="C9" s="92" t="s">
        <v>6</v>
      </c>
      <c r="D9" s="77">
        <v>105</v>
      </c>
      <c r="E9" s="90">
        <v>19902.489999999998</v>
      </c>
      <c r="F9" s="78">
        <v>211707.80900000004</v>
      </c>
      <c r="G9" s="433">
        <f t="shared" ref="G9:G14" si="0">E9/$E$15</f>
        <v>0.92000953916663208</v>
      </c>
      <c r="H9" s="141">
        <f>(E9-I9)/I9</f>
        <v>-0.63706223647677995</v>
      </c>
      <c r="I9" s="413">
        <v>54837.198000000004</v>
      </c>
      <c r="J9" s="113">
        <v>583755.17100000009</v>
      </c>
      <c r="K9" s="116">
        <f>I9/$I$15</f>
        <v>0.96449787546352439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0"/>
      <c r="B10" s="991"/>
      <c r="C10" s="93" t="s">
        <v>7</v>
      </c>
      <c r="D10" s="77">
        <v>116</v>
      </c>
      <c r="E10" s="90">
        <v>133.16200000000001</v>
      </c>
      <c r="F10" s="78">
        <v>1402.7040000000002</v>
      </c>
      <c r="G10" s="434">
        <f t="shared" si="0"/>
        <v>6.1555267835585936E-3</v>
      </c>
      <c r="H10" s="141">
        <f t="shared" ref="H10:H13" si="1">(E10-I10)/I10</f>
        <v>-0.3282076894747728</v>
      </c>
      <c r="I10" s="414">
        <v>198.21899999999999</v>
      </c>
      <c r="J10" s="112">
        <v>2081.279</v>
      </c>
      <c r="K10" s="117">
        <f t="shared" ref="K10:K14" si="2">I10/$I$15</f>
        <v>3.4863525371318991E-3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0"/>
      <c r="B11" s="991"/>
      <c r="C11" s="93" t="s">
        <v>8</v>
      </c>
      <c r="D11" s="77">
        <v>831</v>
      </c>
      <c r="E11" s="90">
        <v>34.297999999999995</v>
      </c>
      <c r="F11" s="78">
        <v>361.89099999999996</v>
      </c>
      <c r="G11" s="434">
        <f t="shared" si="0"/>
        <v>1.5854542408682102E-3</v>
      </c>
      <c r="H11" s="141">
        <f t="shared" si="1"/>
        <v>-0.34480782455872255</v>
      </c>
      <c r="I11" s="414">
        <v>52.348000000000006</v>
      </c>
      <c r="J11" s="112">
        <v>551.92300000000012</v>
      </c>
      <c r="K11" s="117">
        <f t="shared" si="2"/>
        <v>9.2071689703701815E-4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0"/>
      <c r="B12" s="991"/>
      <c r="C12" s="93" t="s">
        <v>9</v>
      </c>
      <c r="D12" s="77">
        <v>6484</v>
      </c>
      <c r="E12" s="90">
        <v>0</v>
      </c>
      <c r="F12" s="78">
        <v>0</v>
      </c>
      <c r="G12" s="434">
        <f t="shared" si="0"/>
        <v>0</v>
      </c>
      <c r="H12" s="642" t="e">
        <f>(E12-I12)/I12</f>
        <v>#DIV/0!</v>
      </c>
      <c r="I12" s="414">
        <v>0</v>
      </c>
      <c r="J12" s="112">
        <v>0</v>
      </c>
      <c r="K12" s="117">
        <f t="shared" si="2"/>
        <v>0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0"/>
      <c r="B13" s="991"/>
      <c r="C13" s="290" t="s">
        <v>306</v>
      </c>
      <c r="D13" s="85">
        <v>4</v>
      </c>
      <c r="E13" s="102">
        <v>0</v>
      </c>
      <c r="F13" s="86">
        <v>0</v>
      </c>
      <c r="G13" s="103">
        <f t="shared" si="0"/>
        <v>0</v>
      </c>
      <c r="H13" s="642" t="e">
        <f t="shared" si="1"/>
        <v>#DIV/0!</v>
      </c>
      <c r="I13" s="417">
        <v>0</v>
      </c>
      <c r="J13" s="118">
        <v>0</v>
      </c>
      <c r="K13" s="117">
        <f t="shared" si="2"/>
        <v>0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0"/>
      <c r="B14" s="991"/>
      <c r="C14" s="93" t="s">
        <v>321</v>
      </c>
      <c r="D14" s="419">
        <v>0</v>
      </c>
      <c r="E14" s="90">
        <v>1562.967000000001</v>
      </c>
      <c r="F14" s="78">
        <v>16848.461624999985</v>
      </c>
      <c r="G14" s="434">
        <f t="shared" si="0"/>
        <v>7.2249479808941211E-2</v>
      </c>
      <c r="H14" s="141">
        <f>(E14-I14)/I14</f>
        <v>-0.11593438884209906</v>
      </c>
      <c r="I14" s="414">
        <v>1767.9310000000023</v>
      </c>
      <c r="J14" s="112">
        <v>19014.223406000005</v>
      </c>
      <c r="K14" s="117">
        <f t="shared" si="2"/>
        <v>3.1095055102306764E-2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92"/>
      <c r="B15" s="993"/>
      <c r="C15" s="625" t="s">
        <v>2</v>
      </c>
      <c r="D15" s="626">
        <v>7540</v>
      </c>
      <c r="E15" s="627">
        <v>21632.916999999998</v>
      </c>
      <c r="F15" s="628">
        <v>230320.86562500003</v>
      </c>
      <c r="G15" s="629">
        <f>SUM(G9:G14)</f>
        <v>1</v>
      </c>
      <c r="H15" s="630">
        <f>(E15-I15)/I15</f>
        <v>-0.6195118779304013</v>
      </c>
      <c r="I15" s="631">
        <v>56855.696000000004</v>
      </c>
      <c r="J15" s="632">
        <v>605402.59640599997</v>
      </c>
      <c r="K15" s="640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94" t="str">
        <f>T!J21</f>
        <v>Únor</v>
      </c>
      <c r="B16" s="995"/>
      <c r="C16" s="92" t="s">
        <v>6</v>
      </c>
      <c r="D16" s="77">
        <v>109</v>
      </c>
      <c r="E16" s="90">
        <v>32779.586999999992</v>
      </c>
      <c r="F16" s="78">
        <v>348722.799</v>
      </c>
      <c r="G16" s="433">
        <f>E16/$E$22</f>
        <v>0.92699311262022277</v>
      </c>
      <c r="H16" s="141">
        <f>(E16-I16)/I16</f>
        <v>-8.2368795980467341E-2</v>
      </c>
      <c r="I16" s="413">
        <v>35721.962</v>
      </c>
      <c r="J16" s="113">
        <v>380388.136</v>
      </c>
      <c r="K16" s="116">
        <f>I16/$I$22</f>
        <v>0.96731873014111591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94"/>
      <c r="B17" s="995"/>
      <c r="C17" s="93" t="s">
        <v>7</v>
      </c>
      <c r="D17" s="77">
        <v>117</v>
      </c>
      <c r="E17" s="90">
        <v>152.69699999999997</v>
      </c>
      <c r="F17" s="78">
        <v>1607.8</v>
      </c>
      <c r="G17" s="434">
        <f t="shared" ref="G17:G21" si="3">E17/$E$22</f>
        <v>4.3182077711281155E-3</v>
      </c>
      <c r="H17" s="141">
        <f t="shared" ref="H17:H19" si="4">(E17-I17)/I17</f>
        <v>8.8764189150647321E-2</v>
      </c>
      <c r="I17" s="414">
        <v>140.24799999999999</v>
      </c>
      <c r="J17" s="112">
        <v>1474.5629999999999</v>
      </c>
      <c r="K17" s="117">
        <f t="shared" ref="K17:K21" si="5">I17/$I$22</f>
        <v>3.7977902015805072E-3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94"/>
      <c r="B18" s="995"/>
      <c r="C18" s="93" t="s">
        <v>8</v>
      </c>
      <c r="D18" s="77">
        <v>832</v>
      </c>
      <c r="E18" s="90">
        <v>41.417000000000002</v>
      </c>
      <c r="F18" s="78">
        <v>436.26499999999999</v>
      </c>
      <c r="G18" s="434">
        <f t="shared" si="3"/>
        <v>1.1712555666241852E-3</v>
      </c>
      <c r="H18" s="141">
        <f t="shared" si="4"/>
        <v>0.26919482111392024</v>
      </c>
      <c r="I18" s="414">
        <v>32.6325</v>
      </c>
      <c r="J18" s="112">
        <v>344.18899999999996</v>
      </c>
      <c r="K18" s="117">
        <f>I18/$I$22</f>
        <v>8.8365886681504135E-4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94"/>
      <c r="B19" s="995"/>
      <c r="C19" s="93" t="s">
        <v>9</v>
      </c>
      <c r="D19" s="77">
        <v>6492</v>
      </c>
      <c r="E19" s="90">
        <v>0</v>
      </c>
      <c r="F19" s="78">
        <v>0</v>
      </c>
      <c r="G19" s="434">
        <f t="shared" si="3"/>
        <v>0</v>
      </c>
      <c r="H19" s="642" t="e">
        <f t="shared" si="4"/>
        <v>#DIV/0!</v>
      </c>
      <c r="I19" s="414">
        <v>0</v>
      </c>
      <c r="J19" s="112">
        <v>0</v>
      </c>
      <c r="K19" s="117">
        <f>I19/$I$22</f>
        <v>0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94"/>
      <c r="B20" s="995"/>
      <c r="C20" s="290" t="s">
        <v>306</v>
      </c>
      <c r="D20" s="85">
        <v>4</v>
      </c>
      <c r="E20" s="102">
        <v>0</v>
      </c>
      <c r="F20" s="86">
        <v>0</v>
      </c>
      <c r="G20" s="103">
        <f t="shared" si="3"/>
        <v>0</v>
      </c>
      <c r="H20" s="642" t="e">
        <f>(E20-I20)/I20</f>
        <v>#DIV/0!</v>
      </c>
      <c r="I20" s="417">
        <v>0</v>
      </c>
      <c r="J20" s="118">
        <v>0</v>
      </c>
      <c r="K20" s="117">
        <f>I20/$I$22</f>
        <v>0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94"/>
      <c r="B21" s="995"/>
      <c r="C21" s="93" t="s">
        <v>321</v>
      </c>
      <c r="D21" s="419">
        <v>0</v>
      </c>
      <c r="E21" s="90">
        <v>2387.4970000000003</v>
      </c>
      <c r="F21" s="78">
        <v>25645.977016000012</v>
      </c>
      <c r="G21" s="434">
        <f t="shared" si="3"/>
        <v>6.7517424042024834E-2</v>
      </c>
      <c r="H21" s="141">
        <f t="shared" ref="H21" si="6">(E21-I21)/I21</f>
        <v>1.3089890628732497</v>
      </c>
      <c r="I21" s="414">
        <v>1034.0009999999988</v>
      </c>
      <c r="J21" s="112">
        <v>11105.890668999993</v>
      </c>
      <c r="K21" s="117">
        <f t="shared" si="5"/>
        <v>2.7999820790488579E-2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94"/>
      <c r="B22" s="995"/>
      <c r="C22" s="625" t="s">
        <v>2</v>
      </c>
      <c r="D22" s="626">
        <v>7554</v>
      </c>
      <c r="E22" s="627">
        <v>35361.197999999997</v>
      </c>
      <c r="F22" s="628">
        <v>376412.84101600002</v>
      </c>
      <c r="G22" s="629">
        <f>SUM(G16:G21)</f>
        <v>1</v>
      </c>
      <c r="H22" s="630">
        <f>(E22-I22)/I22</f>
        <v>-4.2450435795531989E-2</v>
      </c>
      <c r="I22" s="631">
        <v>36928.843499999995</v>
      </c>
      <c r="J22" s="632">
        <v>393312.77866900002</v>
      </c>
      <c r="K22" s="640">
        <f>SUM(K16:K21)</f>
        <v>1.0000000000000002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94" t="str">
        <f>T!J22</f>
        <v>Březen</v>
      </c>
      <c r="B23" s="995"/>
      <c r="C23" s="92" t="s">
        <v>6</v>
      </c>
      <c r="D23" s="77">
        <v>105</v>
      </c>
      <c r="E23" s="90">
        <v>19169.789000000001</v>
      </c>
      <c r="F23" s="78">
        <v>203940.30299999996</v>
      </c>
      <c r="G23" s="433">
        <f>E23/$E$29</f>
        <v>0.93294799285734553</v>
      </c>
      <c r="H23" s="141">
        <f>(E23-I23)/I23</f>
        <v>0.21769439320197612</v>
      </c>
      <c r="I23" s="413">
        <v>15742.693000000003</v>
      </c>
      <c r="J23" s="113">
        <v>167656.15199999997</v>
      </c>
      <c r="K23" s="116">
        <f>I23/$I$29</f>
        <v>0.94976139064719878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94"/>
      <c r="B24" s="995"/>
      <c r="C24" s="93" t="s">
        <v>7</v>
      </c>
      <c r="D24" s="77">
        <v>130</v>
      </c>
      <c r="E24" s="90">
        <v>137.38399999999999</v>
      </c>
      <c r="F24" s="78">
        <v>1446.7380000000001</v>
      </c>
      <c r="G24" s="434">
        <f t="shared" ref="G24:G28" si="7">E24/$E$29</f>
        <v>6.686152208076653E-3</v>
      </c>
      <c r="H24" s="141">
        <f t="shared" ref="H24:H28" si="8">(E24-I24)/I24</f>
        <v>0.27612695876719573</v>
      </c>
      <c r="I24" s="414">
        <v>107.657</v>
      </c>
      <c r="J24" s="112">
        <v>1129.1099999999999</v>
      </c>
      <c r="K24" s="117">
        <f t="shared" ref="K24:K28" si="9">I24/$I$29</f>
        <v>6.4949791012824465E-3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94"/>
      <c r="B25" s="995"/>
      <c r="C25" s="93" t="s">
        <v>8</v>
      </c>
      <c r="D25" s="77">
        <v>838</v>
      </c>
      <c r="E25" s="90">
        <v>34.258000000000003</v>
      </c>
      <c r="F25" s="78">
        <v>361.93400000000008</v>
      </c>
      <c r="G25" s="434">
        <f t="shared" si="7"/>
        <v>1.6672553015219386E-3</v>
      </c>
      <c r="H25" s="141">
        <f t="shared" si="8"/>
        <v>0.92807294011706443</v>
      </c>
      <c r="I25" s="414">
        <v>17.768000000000001</v>
      </c>
      <c r="J25" s="112">
        <v>187.61700000000002</v>
      </c>
      <c r="K25" s="117">
        <f t="shared" si="9"/>
        <v>1.0719487694398554E-3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94"/>
      <c r="B26" s="995"/>
      <c r="C26" s="93" t="s">
        <v>9</v>
      </c>
      <c r="D26" s="77">
        <v>6507</v>
      </c>
      <c r="E26" s="90">
        <v>0</v>
      </c>
      <c r="F26" s="78">
        <v>0</v>
      </c>
      <c r="G26" s="434">
        <f t="shared" si="7"/>
        <v>0</v>
      </c>
      <c r="H26" s="642" t="e">
        <f t="shared" si="8"/>
        <v>#DIV/0!</v>
      </c>
      <c r="I26" s="414">
        <v>0</v>
      </c>
      <c r="J26" s="112">
        <v>0</v>
      </c>
      <c r="K26" s="117">
        <f t="shared" si="9"/>
        <v>0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94"/>
      <c r="B27" s="995"/>
      <c r="C27" s="290" t="s">
        <v>306</v>
      </c>
      <c r="D27" s="85">
        <v>4</v>
      </c>
      <c r="E27" s="102">
        <v>0</v>
      </c>
      <c r="F27" s="86">
        <v>0</v>
      </c>
      <c r="G27" s="103">
        <f t="shared" si="7"/>
        <v>0</v>
      </c>
      <c r="H27" s="642" t="e">
        <f t="shared" si="8"/>
        <v>#DIV/0!</v>
      </c>
      <c r="I27" s="417">
        <v>0</v>
      </c>
      <c r="J27" s="118">
        <v>0</v>
      </c>
      <c r="K27" s="117">
        <f t="shared" si="9"/>
        <v>0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94"/>
      <c r="B28" s="995"/>
      <c r="C28" s="93" t="s">
        <v>321</v>
      </c>
      <c r="D28" s="419">
        <v>0</v>
      </c>
      <c r="E28" s="90">
        <v>1206.1119999999996</v>
      </c>
      <c r="F28" s="78">
        <v>13044.456270999994</v>
      </c>
      <c r="G28" s="434">
        <f t="shared" si="7"/>
        <v>5.8698599633055862E-2</v>
      </c>
      <c r="H28" s="141">
        <f t="shared" si="8"/>
        <v>0.70523157750377641</v>
      </c>
      <c r="I28" s="414">
        <v>707.30100000000061</v>
      </c>
      <c r="J28" s="112">
        <v>7125.4387340000048</v>
      </c>
      <c r="K28" s="117">
        <f t="shared" si="9"/>
        <v>4.2671681482079005E-2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96"/>
      <c r="B29" s="997"/>
      <c r="C29" s="633" t="s">
        <v>2</v>
      </c>
      <c r="D29" s="634">
        <v>7584</v>
      </c>
      <c r="E29" s="635">
        <v>20547.543000000001</v>
      </c>
      <c r="F29" s="636">
        <v>218793.43127099998</v>
      </c>
      <c r="G29" s="629">
        <f>SUM(G23:G28)</f>
        <v>1</v>
      </c>
      <c r="H29" s="637">
        <f>(E29-I29)/I29</f>
        <v>0.23963943234255491</v>
      </c>
      <c r="I29" s="638">
        <v>16575.419000000002</v>
      </c>
      <c r="J29" s="639">
        <v>176098.31773399995</v>
      </c>
      <c r="K29" s="640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98" t="str">
        <f>T!E17</f>
        <v>I. čtvrtletí</v>
      </c>
      <c r="B30" s="999"/>
      <c r="C30" s="108" t="s">
        <v>6</v>
      </c>
      <c r="D30" s="109">
        <f>D23</f>
        <v>105</v>
      </c>
      <c r="E30" s="435">
        <f>E9+E16+E23</f>
        <v>71851.865999999995</v>
      </c>
      <c r="F30" s="110">
        <f>F9+F16+F23</f>
        <v>764370.91099999996</v>
      </c>
      <c r="G30" s="436">
        <f>E30/$E$36</f>
        <v>0.92662277094977774</v>
      </c>
      <c r="H30" s="431">
        <f>(E30-I30)/I30</f>
        <v>-0.32407701303193659</v>
      </c>
      <c r="I30" s="415">
        <f>I9+I16+I23</f>
        <v>106301.853</v>
      </c>
      <c r="J30" s="125">
        <f>J9+J16+J23</f>
        <v>1131799.459</v>
      </c>
      <c r="K30" s="641">
        <f>I30/$I$36</f>
        <v>0.96322846116329408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0"/>
      <c r="B31" s="1001"/>
      <c r="C31" s="93" t="s">
        <v>7</v>
      </c>
      <c r="D31" s="77">
        <f t="shared" ref="D31:D34" si="10">D24</f>
        <v>130</v>
      </c>
      <c r="E31" s="90">
        <f>E10+E17+E24</f>
        <v>423.24299999999994</v>
      </c>
      <c r="F31" s="78">
        <f t="shared" ref="F31" si="11">F10+F17+F24</f>
        <v>4457.2420000000002</v>
      </c>
      <c r="G31" s="434">
        <f t="shared" ref="G31:G35" si="12">E31/$E$36</f>
        <v>5.4582660587422565E-3</v>
      </c>
      <c r="H31" s="141">
        <f t="shared" ref="H31:H33" si="13">(E31-I31)/I31</f>
        <v>-5.1288431019178592E-2</v>
      </c>
      <c r="I31" s="414">
        <f>I10+I17+I24</f>
        <v>446.12399999999997</v>
      </c>
      <c r="J31" s="112">
        <f t="shared" ref="J31" si="14">J10+J17+J24</f>
        <v>4684.9519999999993</v>
      </c>
      <c r="K31" s="117">
        <f t="shared" ref="K31:K35" si="15">I31/$I$36</f>
        <v>4.042444434228379E-3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0"/>
      <c r="B32" s="1001"/>
      <c r="C32" s="93" t="s">
        <v>8</v>
      </c>
      <c r="D32" s="77">
        <f t="shared" si="10"/>
        <v>838</v>
      </c>
      <c r="E32" s="90">
        <f t="shared" ref="E32:F35" si="16">E11+E18+E25</f>
        <v>109.97300000000001</v>
      </c>
      <c r="F32" s="78">
        <f t="shared" si="16"/>
        <v>1160.0900000000001</v>
      </c>
      <c r="G32" s="434">
        <f t="shared" si="12"/>
        <v>1.4182441133770963E-3</v>
      </c>
      <c r="H32" s="141">
        <f t="shared" si="13"/>
        <v>7.0312461982413421E-2</v>
      </c>
      <c r="I32" s="414">
        <f t="shared" ref="I32:J34" si="17">I11+I18+I25</f>
        <v>102.74850000000001</v>
      </c>
      <c r="J32" s="112">
        <f t="shared" si="17"/>
        <v>1083.729</v>
      </c>
      <c r="K32" s="117">
        <f t="shared" si="15"/>
        <v>9.3103061469527462E-4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0"/>
      <c r="B33" s="1001"/>
      <c r="C33" s="93" t="s">
        <v>9</v>
      </c>
      <c r="D33" s="77">
        <f t="shared" si="10"/>
        <v>6507</v>
      </c>
      <c r="E33" s="90">
        <f>E12+E19+E26</f>
        <v>0</v>
      </c>
      <c r="F33" s="78">
        <f t="shared" si="16"/>
        <v>0</v>
      </c>
      <c r="G33" s="434">
        <f t="shared" si="12"/>
        <v>0</v>
      </c>
      <c r="H33" s="642" t="e">
        <f t="shared" si="13"/>
        <v>#DIV/0!</v>
      </c>
      <c r="I33" s="414">
        <f>I12+I19+I26</f>
        <v>0</v>
      </c>
      <c r="J33" s="112">
        <f t="shared" si="17"/>
        <v>0</v>
      </c>
      <c r="K33" s="117">
        <f t="shared" si="15"/>
        <v>0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0"/>
      <c r="B34" s="1001"/>
      <c r="C34" s="290" t="s">
        <v>306</v>
      </c>
      <c r="D34" s="77">
        <f t="shared" si="10"/>
        <v>4</v>
      </c>
      <c r="E34" s="90">
        <f>E13+E20+E27</f>
        <v>0</v>
      </c>
      <c r="F34" s="78">
        <f t="shared" si="16"/>
        <v>0</v>
      </c>
      <c r="G34" s="103">
        <f t="shared" si="12"/>
        <v>0</v>
      </c>
      <c r="H34" s="642" t="e">
        <f>(E34-I34)/I34</f>
        <v>#DIV/0!</v>
      </c>
      <c r="I34" s="414">
        <f>I13+I20+I27</f>
        <v>0</v>
      </c>
      <c r="J34" s="112">
        <f t="shared" si="17"/>
        <v>0</v>
      </c>
      <c r="K34" s="117">
        <f t="shared" si="15"/>
        <v>0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0"/>
      <c r="B35" s="1001"/>
      <c r="C35" s="93" t="s">
        <v>321</v>
      </c>
      <c r="D35" s="77"/>
      <c r="E35" s="90">
        <f t="shared" si="16"/>
        <v>5156.5760000000009</v>
      </c>
      <c r="F35" s="78">
        <f t="shared" si="16"/>
        <v>55538.894911999996</v>
      </c>
      <c r="G35" s="434">
        <f t="shared" si="12"/>
        <v>6.6500718878102938E-2</v>
      </c>
      <c r="H35" s="141">
        <f t="shared" ref="H35" si="18">(E35-I35)/I35</f>
        <v>0.46943106941032359</v>
      </c>
      <c r="I35" s="414">
        <f t="shared" ref="I35:J35" si="19">I14+I21+I28</f>
        <v>3509.233000000002</v>
      </c>
      <c r="J35" s="112">
        <f t="shared" si="19"/>
        <v>37245.552809000001</v>
      </c>
      <c r="K35" s="117">
        <f t="shared" si="15"/>
        <v>3.1798063787782251E-2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0"/>
      <c r="B36" s="1001"/>
      <c r="C36" s="660" t="s">
        <v>2</v>
      </c>
      <c r="D36" s="655">
        <f>SUM(D30:D35)</f>
        <v>7584</v>
      </c>
      <c r="E36" s="661">
        <f>SUM(E30:E35)</f>
        <v>77541.657999999996</v>
      </c>
      <c r="F36" s="662">
        <f>SUM(F30:F35)</f>
        <v>825527.13791199995</v>
      </c>
      <c r="G36" s="663">
        <f>SUM(G30:G35)</f>
        <v>1</v>
      </c>
      <c r="H36" s="664">
        <f>(E36-I36)/I36</f>
        <v>-0.29737507104988636</v>
      </c>
      <c r="I36" s="674">
        <f>SUM(I30:I35)</f>
        <v>110359.95850000001</v>
      </c>
      <c r="J36" s="675">
        <f>SUM(J30:J35)</f>
        <v>1174813.6928090001</v>
      </c>
      <c r="K36" s="676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4" t="s">
        <v>163</v>
      </c>
      <c r="B39" s="984"/>
      <c r="C39" s="984"/>
      <c r="D39" s="984"/>
      <c r="E39" s="984"/>
      <c r="F39" s="83"/>
      <c r="G39" s="984" t="s">
        <v>164</v>
      </c>
      <c r="H39" s="984"/>
      <c r="I39" s="984"/>
      <c r="J39" s="984"/>
      <c r="K39" s="984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85" t="str">
        <f>A30</f>
        <v>I. čtvrtletí</v>
      </c>
      <c r="B40" s="986"/>
      <c r="C40" s="986"/>
      <c r="D40" s="986"/>
      <c r="E40" s="986"/>
      <c r="F40" s="83"/>
      <c r="G40" s="987" t="str">
        <f>A30</f>
        <v>I. čtvrtletí</v>
      </c>
      <c r="H40" s="987"/>
      <c r="I40" s="987"/>
      <c r="J40" s="987"/>
      <c r="K40" s="987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Leden</v>
      </c>
      <c r="C45" s="260">
        <f>E15</f>
        <v>21632.916999999998</v>
      </c>
      <c r="D45" s="260">
        <f>I15</f>
        <v>56855.696000000004</v>
      </c>
      <c r="E45" s="71"/>
      <c r="F45" s="71"/>
      <c r="G45" s="71"/>
      <c r="H45" s="83" t="str">
        <f>A9</f>
        <v>Leden</v>
      </c>
      <c r="I45" s="261">
        <f>E15/E36</f>
        <v>0.2789844524603794</v>
      </c>
      <c r="J45" s="261">
        <f>I15/I36</f>
        <v>0.51518410094364075</v>
      </c>
      <c r="K45" s="83"/>
      <c r="L45" s="71"/>
    </row>
    <row r="46" spans="1:21" ht="15" customHeight="1" x14ac:dyDescent="0.2">
      <c r="A46" s="83"/>
      <c r="B46" s="83" t="str">
        <f>A16</f>
        <v>Únor</v>
      </c>
      <c r="C46" s="260">
        <f>E22</f>
        <v>35361.197999999997</v>
      </c>
      <c r="D46" s="260">
        <f>I22</f>
        <v>36928.843499999995</v>
      </c>
      <c r="E46" s="71"/>
      <c r="F46" s="71"/>
      <c r="G46" s="71"/>
      <c r="H46" s="83" t="str">
        <f>A16</f>
        <v>Únor</v>
      </c>
      <c r="I46" s="261">
        <f>E22/E36</f>
        <v>0.45602839701983156</v>
      </c>
      <c r="J46" s="261">
        <f>I22/I36</f>
        <v>0.33462175957596063</v>
      </c>
      <c r="K46" s="83"/>
      <c r="L46" s="71"/>
    </row>
    <row r="47" spans="1:21" ht="15" customHeight="1" x14ac:dyDescent="0.2">
      <c r="A47" s="83"/>
      <c r="B47" s="83" t="str">
        <f>A23</f>
        <v>Březen</v>
      </c>
      <c r="C47" s="260">
        <f>E29</f>
        <v>20547.543000000001</v>
      </c>
      <c r="D47" s="260">
        <f>I29</f>
        <v>16575.419000000002</v>
      </c>
      <c r="E47" s="71"/>
      <c r="F47" s="71"/>
      <c r="G47" s="71"/>
      <c r="H47" s="83" t="str">
        <f>A23</f>
        <v>Březen</v>
      </c>
      <c r="I47" s="261">
        <f>E29/E36</f>
        <v>0.26498715051978905</v>
      </c>
      <c r="J47" s="261">
        <f>I29/I36</f>
        <v>0.15019413948039859</v>
      </c>
      <c r="K47" s="83"/>
      <c r="L47" s="71"/>
    </row>
    <row r="48" spans="1:21" ht="15" customHeight="1" x14ac:dyDescent="0.2">
      <c r="A48" s="83"/>
      <c r="B48" s="83"/>
      <c r="C48" s="260">
        <f>SUM(C45:C47)</f>
        <v>77541.657999999996</v>
      </c>
      <c r="D48" s="260">
        <f>SUM(D45:D47)</f>
        <v>110359.95850000001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1018" t="s">
        <v>339</v>
      </c>
      <c r="B55" s="1018"/>
      <c r="C55" s="1018"/>
      <c r="D55" s="1018"/>
      <c r="E55" s="1018"/>
      <c r="F55" s="1018"/>
      <c r="G55" s="1018"/>
      <c r="H55" s="1018"/>
      <c r="I55" s="1018"/>
      <c r="J55" s="1018"/>
      <c r="K55" s="1018"/>
      <c r="L55" s="71"/>
    </row>
    <row r="56" spans="1:12" ht="15" customHeight="1" x14ac:dyDescent="0.2">
      <c r="A56" s="1018"/>
      <c r="B56" s="1018"/>
      <c r="C56" s="1018"/>
      <c r="D56" s="1018"/>
      <c r="E56" s="1018"/>
      <c r="F56" s="1018"/>
      <c r="G56" s="1018"/>
      <c r="H56" s="1018"/>
      <c r="I56" s="1018"/>
      <c r="J56" s="1018"/>
      <c r="K56" s="1018"/>
      <c r="L56" s="71"/>
    </row>
    <row r="57" spans="1:12" ht="15" customHeight="1" x14ac:dyDescent="0.2">
      <c r="A57" s="1018"/>
      <c r="B57" s="1018"/>
      <c r="C57" s="1018"/>
      <c r="D57" s="1018"/>
      <c r="E57" s="1018"/>
      <c r="F57" s="1018"/>
      <c r="G57" s="1018"/>
      <c r="H57" s="1018"/>
      <c r="I57" s="1018"/>
      <c r="J57" s="1018"/>
      <c r="K57" s="1018"/>
      <c r="L57" s="71"/>
    </row>
    <row r="58" spans="1:12" ht="15" customHeight="1" x14ac:dyDescent="0.2">
      <c r="A58" s="644"/>
      <c r="B58" s="644"/>
      <c r="C58" s="644"/>
      <c r="D58" s="644"/>
      <c r="E58" s="644"/>
      <c r="F58" s="644"/>
      <c r="G58" s="644"/>
      <c r="H58" s="644"/>
      <c r="I58" s="644"/>
      <c r="J58" s="644"/>
      <c r="K58" s="644"/>
      <c r="L58" s="71"/>
    </row>
    <row r="59" spans="1:12" ht="15" customHeight="1" x14ac:dyDescent="0.2">
      <c r="A59" s="643"/>
      <c r="B59" s="643"/>
      <c r="C59" s="643"/>
      <c r="D59" s="643"/>
      <c r="E59" s="643"/>
      <c r="F59" s="643"/>
      <c r="G59" s="643"/>
      <c r="H59" s="643"/>
      <c r="I59" s="643"/>
      <c r="J59" s="643"/>
      <c r="K59" s="643"/>
      <c r="L59" s="71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71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</sheetData>
  <mergeCells count="22">
    <mergeCell ref="A3:C3"/>
    <mergeCell ref="A39:E39"/>
    <mergeCell ref="G39:K39"/>
    <mergeCell ref="A40:E40"/>
    <mergeCell ref="G40:K40"/>
    <mergeCell ref="A23:B29"/>
    <mergeCell ref="A55:K57"/>
    <mergeCell ref="A30:B36"/>
    <mergeCell ref="K1:L1"/>
    <mergeCell ref="A2:L2"/>
    <mergeCell ref="A4:D4"/>
    <mergeCell ref="E5:G5"/>
    <mergeCell ref="I5:K5"/>
    <mergeCell ref="E6:F6"/>
    <mergeCell ref="H6:H8"/>
    <mergeCell ref="I6:J6"/>
    <mergeCell ref="D7:D8"/>
    <mergeCell ref="E7:F7"/>
    <mergeCell ref="I7:J7"/>
    <mergeCell ref="A8:B8"/>
    <mergeCell ref="A9:B15"/>
    <mergeCell ref="A16:B2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2" t="s">
        <v>235</v>
      </c>
      <c r="L1" s="1002"/>
      <c r="M1" s="1002"/>
    </row>
    <row r="2" spans="1:13" ht="24" customHeight="1" x14ac:dyDescent="0.25">
      <c r="A2" s="904" t="s">
        <v>159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</row>
    <row r="3" spans="1:13" ht="17.25" customHeight="1" x14ac:dyDescent="0.2">
      <c r="A3" s="1022" t="str">
        <f>T!J20&amp;" "&amp;T!G17</f>
        <v>Leden 2018</v>
      </c>
      <c r="B3" s="1022"/>
      <c r="C3" s="1022"/>
      <c r="D3" s="101"/>
      <c r="E3" s="69"/>
      <c r="F3" s="67"/>
      <c r="G3" s="67"/>
      <c r="H3" s="67"/>
      <c r="I3" s="67"/>
    </row>
    <row r="4" spans="1:13" ht="18.75" customHeight="1" x14ac:dyDescent="0.2">
      <c r="B4" s="1003"/>
      <c r="C4" s="1003"/>
      <c r="D4" s="645"/>
      <c r="E4" s="645"/>
      <c r="F4" s="71"/>
      <c r="G4" s="646"/>
      <c r="H4" s="647"/>
      <c r="I4" s="71"/>
      <c r="J4" s="645"/>
      <c r="K4" s="645"/>
      <c r="L4" s="645"/>
      <c r="M4" s="71"/>
    </row>
    <row r="5" spans="1:13" ht="24.95" customHeight="1" x14ac:dyDescent="0.2">
      <c r="D5" s="1021" t="s">
        <v>39</v>
      </c>
      <c r="E5" s="1019"/>
      <c r="F5" s="1019"/>
      <c r="G5" s="1020"/>
      <c r="H5" s="1021" t="s">
        <v>143</v>
      </c>
      <c r="I5" s="1019"/>
      <c r="J5" s="1019"/>
      <c r="K5" s="1019"/>
      <c r="L5" s="1020"/>
      <c r="M5" s="71"/>
    </row>
    <row r="6" spans="1:13" ht="24.95" customHeight="1" x14ac:dyDescent="0.25">
      <c r="B6" s="76"/>
      <c r="C6" s="76"/>
      <c r="D6" s="649"/>
      <c r="E6" s="650"/>
      <c r="F6" s="649"/>
      <c r="G6" s="651"/>
      <c r="H6" s="1019"/>
      <c r="I6" s="1019"/>
      <c r="J6" s="1019"/>
      <c r="K6" s="1019"/>
      <c r="L6" s="1020"/>
      <c r="M6" s="87"/>
    </row>
    <row r="7" spans="1:13" ht="14.1" customHeight="1" x14ac:dyDescent="0.25">
      <c r="B7" s="94"/>
      <c r="C7" s="1010" t="s">
        <v>144</v>
      </c>
      <c r="D7" s="152"/>
      <c r="E7" s="648"/>
      <c r="F7" s="186" t="s">
        <v>146</v>
      </c>
      <c r="G7" s="1010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1"/>
      <c r="D8" s="824" t="s">
        <v>342</v>
      </c>
      <c r="E8" s="823" t="s">
        <v>1</v>
      </c>
      <c r="F8" s="185" t="s">
        <v>66</v>
      </c>
      <c r="G8" s="1011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'10'!D15</f>
        <v>424591</v>
      </c>
      <c r="D9" s="105">
        <f>'10'!E15</f>
        <v>129057.15639930651</v>
      </c>
      <c r="E9" s="104">
        <f>'10'!F15</f>
        <v>1373387.5446299999</v>
      </c>
      <c r="F9" s="395">
        <f>E9/$E$13</f>
        <v>0.11888249424302341</v>
      </c>
      <c r="G9" s="395">
        <f>'10'!H15</f>
        <v>-0.31952829560217511</v>
      </c>
      <c r="H9" s="159">
        <v>3.7451612903225819</v>
      </c>
      <c r="I9" s="381">
        <v>8.4</v>
      </c>
      <c r="J9" s="381">
        <v>-0.9</v>
      </c>
      <c r="K9" s="381">
        <v>-0.60000000000000009</v>
      </c>
      <c r="L9" s="161">
        <v>4.345161290322582</v>
      </c>
      <c r="M9" s="71"/>
    </row>
    <row r="10" spans="1:13" ht="14.1" customHeight="1" x14ac:dyDescent="0.2">
      <c r="A10" s="100"/>
      <c r="B10" s="84" t="s">
        <v>295</v>
      </c>
      <c r="C10" s="77">
        <f>'11'!D15</f>
        <v>2297552</v>
      </c>
      <c r="D10" s="78">
        <f>'11'!E15</f>
        <v>890131.51068564004</v>
      </c>
      <c r="E10" s="77">
        <f>'11'!F15</f>
        <v>9493893.2479800005</v>
      </c>
      <c r="F10" s="141">
        <f>E10/$E$13</f>
        <v>0.82180569775076084</v>
      </c>
      <c r="G10" s="141">
        <f>'11'!H15</f>
        <v>-0.22698837966875599</v>
      </c>
      <c r="H10" s="165">
        <v>2.0209677419354835</v>
      </c>
      <c r="I10" s="166">
        <v>6.9499999999999993</v>
      </c>
      <c r="J10" s="166">
        <v>-2.6833333333333331</v>
      </c>
      <c r="K10" s="166">
        <v>-1.6333333333333331</v>
      </c>
      <c r="L10" s="167">
        <v>3.6543010752688163</v>
      </c>
      <c r="M10" s="71"/>
    </row>
    <row r="11" spans="1:13" ht="14.1" customHeight="1" x14ac:dyDescent="0.2">
      <c r="A11" s="100"/>
      <c r="B11" s="84" t="s">
        <v>41</v>
      </c>
      <c r="C11" s="77">
        <f>'12'!D15</f>
        <v>114154</v>
      </c>
      <c r="D11" s="78">
        <f>'12'!E15</f>
        <v>42682.351000000002</v>
      </c>
      <c r="E11" s="77">
        <f>'12'!F15</f>
        <v>454877.56400000001</v>
      </c>
      <c r="F11" s="141">
        <f>E11/$E$13</f>
        <v>3.9374887004730498E-2</v>
      </c>
      <c r="G11" s="141">
        <f>'12'!H15</f>
        <v>-0.26186765144377339</v>
      </c>
      <c r="H11" s="165">
        <v>2.0387096774193543</v>
      </c>
      <c r="I11" s="166">
        <v>6.6</v>
      </c>
      <c r="J11" s="166">
        <v>-3.2</v>
      </c>
      <c r="K11" s="166">
        <v>-2.1000000000000005</v>
      </c>
      <c r="L11" s="167">
        <v>4.1387096774193548</v>
      </c>
      <c r="M11" s="71"/>
    </row>
    <row r="12" spans="1:13" ht="14.1" customHeight="1" x14ac:dyDescent="0.2">
      <c r="A12" s="100"/>
      <c r="B12" s="84" t="s">
        <v>94</v>
      </c>
      <c r="C12" s="77">
        <f>'13'!D15</f>
        <v>7540</v>
      </c>
      <c r="D12" s="78">
        <f>'13'!E15</f>
        <v>21632.916999999998</v>
      </c>
      <c r="E12" s="77">
        <f>'13'!F15</f>
        <v>230320.86562500003</v>
      </c>
      <c r="F12" s="141">
        <f>E12/$E$13</f>
        <v>1.9936921001485343E-2</v>
      </c>
      <c r="G12" s="141">
        <f>'13'!$H$15</f>
        <v>-0.6195118779304013</v>
      </c>
      <c r="H12" s="165">
        <v>2.0096774193548383</v>
      </c>
      <c r="I12" s="166">
        <v>6.9</v>
      </c>
      <c r="J12" s="166">
        <v>-2.7</v>
      </c>
      <c r="K12" s="166">
        <v>-1.9612903225806451</v>
      </c>
      <c r="L12" s="167">
        <v>3.9709677419354836</v>
      </c>
      <c r="M12" s="71"/>
    </row>
    <row r="13" spans="1:13" ht="14.1" customHeight="1" x14ac:dyDescent="0.2">
      <c r="A13" s="158"/>
      <c r="B13" s="652" t="s">
        <v>5</v>
      </c>
      <c r="C13" s="653">
        <f>SUM(C9:C12)</f>
        <v>2843837</v>
      </c>
      <c r="D13" s="654">
        <f t="shared" ref="D13:E13" si="0">SUM(D9:D12)</f>
        <v>1083503.9350849465</v>
      </c>
      <c r="E13" s="655">
        <f t="shared" si="0"/>
        <v>11552479.222235</v>
      </c>
      <c r="F13" s="656">
        <f>SUM(F9:F12)</f>
        <v>1</v>
      </c>
      <c r="G13" s="656">
        <f>'9'!$H$15</f>
        <v>-0.25575855002945469</v>
      </c>
      <c r="H13" s="657">
        <v>2.0096774193548383</v>
      </c>
      <c r="I13" s="658">
        <v>6.9</v>
      </c>
      <c r="J13" s="658">
        <v>-2.7</v>
      </c>
      <c r="K13" s="658">
        <v>-1.9612903225806451</v>
      </c>
      <c r="L13" s="659">
        <v>3.9709677419354836</v>
      </c>
      <c r="M13" s="91"/>
    </row>
    <row r="14" spans="1:13" ht="15" customHeight="1" x14ac:dyDescent="0.2">
      <c r="A14" s="100"/>
      <c r="B14" s="84"/>
      <c r="C14" s="157"/>
      <c r="D14" s="1023" t="s">
        <v>160</v>
      </c>
      <c r="E14" s="1024"/>
      <c r="F14" s="1024"/>
      <c r="G14" s="1025"/>
      <c r="H14" s="1031" t="s">
        <v>149</v>
      </c>
      <c r="I14" s="1032"/>
      <c r="J14" s="1032"/>
      <c r="K14" s="1032"/>
      <c r="L14" s="1033"/>
      <c r="M14" s="71"/>
    </row>
    <row r="15" spans="1:13" ht="15" customHeight="1" x14ac:dyDescent="0.2">
      <c r="A15" s="71"/>
      <c r="B15" s="156"/>
      <c r="C15" s="83"/>
      <c r="D15" s="1026"/>
      <c r="E15" s="1027"/>
      <c r="F15" s="1027"/>
      <c r="G15" s="1028"/>
      <c r="H15" s="1034" t="s">
        <v>150</v>
      </c>
      <c r="I15" s="1035"/>
      <c r="J15" s="1035"/>
      <c r="K15" s="1035"/>
      <c r="L15" s="1036"/>
      <c r="M15" s="71"/>
    </row>
    <row r="16" spans="1:13" ht="15" customHeight="1" x14ac:dyDescent="0.2">
      <c r="A16" s="71"/>
      <c r="B16" s="83"/>
      <c r="C16" s="83"/>
      <c r="D16" s="596"/>
      <c r="E16" s="596"/>
      <c r="F16" s="596"/>
      <c r="G16" s="596"/>
      <c r="H16" s="595"/>
      <c r="I16" s="595"/>
      <c r="J16" s="595"/>
      <c r="K16" s="595"/>
      <c r="L16" s="59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9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4" t="s">
        <v>171</v>
      </c>
      <c r="C19" s="984"/>
      <c r="D19" s="984"/>
      <c r="E19" s="984"/>
      <c r="F19" s="984"/>
      <c r="G19" s="984" t="s">
        <v>161</v>
      </c>
      <c r="H19" s="984"/>
      <c r="I19" s="984"/>
      <c r="J19" s="984"/>
      <c r="K19" s="984"/>
      <c r="L19" s="984"/>
      <c r="M19" s="71"/>
    </row>
    <row r="20" spans="1:13" ht="15" customHeight="1" x14ac:dyDescent="0.2">
      <c r="A20" s="71"/>
      <c r="B20" s="71"/>
      <c r="C20" s="973" t="str">
        <f>A3</f>
        <v>Leden 2018</v>
      </c>
      <c r="D20" s="973"/>
      <c r="E20" s="71"/>
      <c r="F20" s="71"/>
      <c r="G20" s="71"/>
      <c r="H20" s="71"/>
      <c r="I20" s="973" t="str">
        <f>A3</f>
        <v>Leden 2018</v>
      </c>
      <c r="J20" s="973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4" t="s">
        <v>208</v>
      </c>
      <c r="C36" s="984"/>
      <c r="D36" s="984"/>
      <c r="E36" s="984"/>
      <c r="F36" s="984"/>
      <c r="G36" s="1030" t="s">
        <v>212</v>
      </c>
      <c r="H36" s="1030"/>
      <c r="I36" s="1030"/>
      <c r="J36" s="1030"/>
      <c r="K36" s="1030"/>
      <c r="L36" s="1030"/>
      <c r="M36" s="71"/>
    </row>
    <row r="37" spans="1:13" ht="15" customHeight="1" x14ac:dyDescent="0.25">
      <c r="A37" s="71"/>
      <c r="B37" s="71"/>
      <c r="C37" s="973" t="str">
        <f>A3</f>
        <v>Leden 2018</v>
      </c>
      <c r="D37" s="973"/>
      <c r="E37" s="71"/>
      <c r="F37" s="397"/>
      <c r="G37" s="1030"/>
      <c r="H37" s="1030"/>
      <c r="I37" s="1030"/>
      <c r="J37" s="1030"/>
      <c r="K37" s="1030"/>
      <c r="L37" s="1030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29" t="str">
        <f>A3</f>
        <v>Leden 2018</v>
      </c>
      <c r="J38" s="1029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D14:G15"/>
    <mergeCell ref="G19:L19"/>
    <mergeCell ref="C20:D20"/>
    <mergeCell ref="I20:J20"/>
    <mergeCell ref="I38:J38"/>
    <mergeCell ref="C37:D37"/>
    <mergeCell ref="G36:L37"/>
    <mergeCell ref="B19:F19"/>
    <mergeCell ref="B36:F36"/>
    <mergeCell ref="H14:L14"/>
    <mergeCell ref="H15:L15"/>
    <mergeCell ref="K1:M1"/>
    <mergeCell ref="B4:C4"/>
    <mergeCell ref="H6:L6"/>
    <mergeCell ref="C7:C8"/>
    <mergeCell ref="A2:M2"/>
    <mergeCell ref="H5:L5"/>
    <mergeCell ref="D5:G5"/>
    <mergeCell ref="A3:C3"/>
    <mergeCell ref="G7:G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2" t="s">
        <v>236</v>
      </c>
      <c r="L1" s="1002"/>
      <c r="M1" s="1002"/>
    </row>
    <row r="2" spans="1:13" ht="24" customHeight="1" x14ac:dyDescent="0.25">
      <c r="A2" s="904" t="s">
        <v>159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</row>
    <row r="3" spans="1:13" ht="17.100000000000001" customHeight="1" x14ac:dyDescent="0.2">
      <c r="A3" s="1022" t="str">
        <f>T!J21&amp;" "&amp;T!G17</f>
        <v>Únor 2018</v>
      </c>
      <c r="B3" s="1022"/>
      <c r="C3" s="1022"/>
      <c r="D3" s="101"/>
      <c r="E3" s="69"/>
      <c r="F3" s="67"/>
      <c r="G3" s="67"/>
      <c r="H3" s="67"/>
      <c r="I3" s="67"/>
    </row>
    <row r="4" spans="1:13" ht="18.75" customHeight="1" x14ac:dyDescent="0.2">
      <c r="B4" s="1003"/>
      <c r="C4" s="1003"/>
      <c r="D4" s="645"/>
      <c r="E4" s="645"/>
      <c r="F4" s="71"/>
      <c r="G4" s="646"/>
      <c r="H4" s="647"/>
      <c r="I4" s="71"/>
      <c r="J4" s="645"/>
      <c r="K4" s="645"/>
      <c r="L4" s="645"/>
      <c r="M4" s="71"/>
    </row>
    <row r="5" spans="1:13" ht="24.95" customHeight="1" x14ac:dyDescent="0.2">
      <c r="D5" s="1021" t="s">
        <v>39</v>
      </c>
      <c r="E5" s="1019"/>
      <c r="F5" s="1019"/>
      <c r="G5" s="1020"/>
      <c r="H5" s="1021" t="s">
        <v>143</v>
      </c>
      <c r="I5" s="1019"/>
      <c r="J5" s="1019"/>
      <c r="K5" s="1019"/>
      <c r="L5" s="1020"/>
      <c r="M5" s="71"/>
    </row>
    <row r="6" spans="1:13" ht="24.95" customHeight="1" x14ac:dyDescent="0.25">
      <c r="B6" s="76"/>
      <c r="C6" s="76"/>
      <c r="D6" s="649"/>
      <c r="E6" s="650"/>
      <c r="F6" s="649"/>
      <c r="G6" s="651"/>
      <c r="H6" s="1019"/>
      <c r="I6" s="1019"/>
      <c r="J6" s="1019"/>
      <c r="K6" s="1019"/>
      <c r="L6" s="1020"/>
      <c r="M6" s="87"/>
    </row>
    <row r="7" spans="1:13" ht="14.1" customHeight="1" x14ac:dyDescent="0.25">
      <c r="B7" s="94"/>
      <c r="C7" s="1010" t="s">
        <v>144</v>
      </c>
      <c r="D7" s="152"/>
      <c r="E7" s="648"/>
      <c r="F7" s="512" t="s">
        <v>146</v>
      </c>
      <c r="G7" s="1010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1"/>
      <c r="D8" s="824" t="s">
        <v>342</v>
      </c>
      <c r="E8" s="823" t="s">
        <v>1</v>
      </c>
      <c r="F8" s="513" t="s">
        <v>66</v>
      </c>
      <c r="G8" s="1011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'10'!D22</f>
        <v>424373</v>
      </c>
      <c r="D9" s="105">
        <f>'10'!E22</f>
        <v>144544.99434998215</v>
      </c>
      <c r="E9" s="104">
        <f>'10'!F22</f>
        <v>1538450.1990999999</v>
      </c>
      <c r="F9" s="395">
        <f>E9/$E$13</f>
        <v>0.12461856136342052</v>
      </c>
      <c r="G9" s="395">
        <f>'10'!H22</f>
        <v>0.16287431249937617</v>
      </c>
      <c r="H9" s="159">
        <v>-1.7785714285714285</v>
      </c>
      <c r="I9" s="381">
        <v>4</v>
      </c>
      <c r="J9" s="381">
        <v>-10.199999999999999</v>
      </c>
      <c r="K9" s="381">
        <v>0.69999999999999962</v>
      </c>
      <c r="L9" s="161">
        <v>-2.4785714285714282</v>
      </c>
      <c r="M9" s="71"/>
    </row>
    <row r="10" spans="1:13" ht="14.1" customHeight="1" x14ac:dyDescent="0.2">
      <c r="A10" s="100"/>
      <c r="B10" s="84" t="s">
        <v>295</v>
      </c>
      <c r="C10" s="77">
        <f>'11'!D22</f>
        <v>2296632</v>
      </c>
      <c r="D10" s="78">
        <f>'11'!E22</f>
        <v>930859.17067312042</v>
      </c>
      <c r="E10" s="77">
        <f>'11'!F22</f>
        <v>9933948.7914299984</v>
      </c>
      <c r="F10" s="141">
        <f>E10/$E$13</f>
        <v>0.8046762955148663</v>
      </c>
      <c r="G10" s="141">
        <f>'11'!H22</f>
        <v>0.13472088986824846</v>
      </c>
      <c r="H10" s="165">
        <v>-3.2470238095238098</v>
      </c>
      <c r="I10" s="166">
        <v>2.4666666666666668</v>
      </c>
      <c r="J10" s="166">
        <v>-11.666666666666666</v>
      </c>
      <c r="K10" s="166">
        <v>-0.46666666666666673</v>
      </c>
      <c r="L10" s="167">
        <v>-2.780357142857143</v>
      </c>
      <c r="M10" s="71"/>
    </row>
    <row r="11" spans="1:13" ht="14.1" customHeight="1" x14ac:dyDescent="0.2">
      <c r="A11" s="100"/>
      <c r="B11" s="84" t="s">
        <v>41</v>
      </c>
      <c r="C11" s="77">
        <f>'12'!D22</f>
        <v>114237</v>
      </c>
      <c r="D11" s="78">
        <f>'12'!E22</f>
        <v>46568.648000000001</v>
      </c>
      <c r="E11" s="77">
        <f>'12'!F22</f>
        <v>496461.47499999998</v>
      </c>
      <c r="F11" s="141">
        <f>E11/$E$13</f>
        <v>4.0214701017332245E-2</v>
      </c>
      <c r="G11" s="141">
        <f>'12'!H22</f>
        <v>0.17588551143263068</v>
      </c>
      <c r="H11" s="165">
        <v>-3.6464285714285714</v>
      </c>
      <c r="I11" s="166">
        <v>2.2000000000000002</v>
      </c>
      <c r="J11" s="166">
        <v>-13.5</v>
      </c>
      <c r="K11" s="166">
        <v>-1</v>
      </c>
      <c r="L11" s="167">
        <v>-2.6464285714285714</v>
      </c>
      <c r="M11" s="71"/>
    </row>
    <row r="12" spans="1:13" ht="14.1" customHeight="1" x14ac:dyDescent="0.2">
      <c r="A12" s="100"/>
      <c r="B12" s="84" t="s">
        <v>94</v>
      </c>
      <c r="C12" s="77">
        <f>'13'!D22</f>
        <v>7554</v>
      </c>
      <c r="D12" s="78">
        <f>'13'!E22</f>
        <v>35361.197999999997</v>
      </c>
      <c r="E12" s="77">
        <f>'13'!F22</f>
        <v>376412.84101600002</v>
      </c>
      <c r="F12" s="141">
        <f>E12/$E$13</f>
        <v>3.0490442104380924E-2</v>
      </c>
      <c r="G12" s="141">
        <f>'13'!H22</f>
        <v>-4.2450435795531989E-2</v>
      </c>
      <c r="H12" s="165">
        <v>-3.2785714285714285</v>
      </c>
      <c r="I12" s="166">
        <v>2.4</v>
      </c>
      <c r="J12" s="166">
        <v>-11.8</v>
      </c>
      <c r="K12" s="166">
        <v>-0.66206896551724137</v>
      </c>
      <c r="L12" s="167">
        <v>-2.6165024630541871</v>
      </c>
      <c r="M12" s="71"/>
    </row>
    <row r="13" spans="1:13" ht="14.1" customHeight="1" x14ac:dyDescent="0.2">
      <c r="A13" s="158"/>
      <c r="B13" s="652" t="s">
        <v>5</v>
      </c>
      <c r="C13" s="653">
        <f>SUM(C9:C12)</f>
        <v>2842796</v>
      </c>
      <c r="D13" s="654">
        <f t="shared" ref="D13:E13" si="0">SUM(D9:D12)</f>
        <v>1157334.0110231028</v>
      </c>
      <c r="E13" s="655">
        <f t="shared" si="0"/>
        <v>12345273.306545999</v>
      </c>
      <c r="F13" s="656">
        <f>SUM(F9:F12)</f>
        <v>1</v>
      </c>
      <c r="G13" s="656">
        <f>'9'!H22</f>
        <v>0.13333716417803973</v>
      </c>
      <c r="H13" s="657">
        <v>-3.2785714285714285</v>
      </c>
      <c r="I13" s="658">
        <v>2.4</v>
      </c>
      <c r="J13" s="658">
        <v>-11.8</v>
      </c>
      <c r="K13" s="658">
        <v>-0.66206896551724137</v>
      </c>
      <c r="L13" s="659">
        <v>-2.6165024630541871</v>
      </c>
      <c r="M13" s="91"/>
    </row>
    <row r="14" spans="1:13" ht="15" customHeight="1" x14ac:dyDescent="0.2">
      <c r="A14" s="100"/>
      <c r="B14" s="84"/>
      <c r="C14" s="157"/>
      <c r="D14" s="1023" t="s">
        <v>160</v>
      </c>
      <c r="E14" s="1024"/>
      <c r="F14" s="1024"/>
      <c r="G14" s="1025"/>
      <c r="H14" s="1031" t="s">
        <v>149</v>
      </c>
      <c r="I14" s="1032"/>
      <c r="J14" s="1032"/>
      <c r="K14" s="1032"/>
      <c r="L14" s="1033"/>
      <c r="M14" s="71"/>
    </row>
    <row r="15" spans="1:13" ht="15" customHeight="1" x14ac:dyDescent="0.2">
      <c r="A15" s="71"/>
      <c r="B15" s="156"/>
      <c r="C15" s="83"/>
      <c r="D15" s="1026"/>
      <c r="E15" s="1027"/>
      <c r="F15" s="1027"/>
      <c r="G15" s="1028"/>
      <c r="H15" s="1034" t="s">
        <v>150</v>
      </c>
      <c r="I15" s="1035"/>
      <c r="J15" s="1035"/>
      <c r="K15" s="1035"/>
      <c r="L15" s="1036"/>
      <c r="M15" s="71"/>
    </row>
    <row r="16" spans="1:13" ht="15" customHeight="1" x14ac:dyDescent="0.2">
      <c r="A16" s="71"/>
      <c r="B16" s="83"/>
      <c r="C16" s="83"/>
      <c r="D16" s="596"/>
      <c r="E16" s="596"/>
      <c r="F16" s="596"/>
      <c r="G16" s="596"/>
      <c r="H16" s="595"/>
      <c r="I16" s="595"/>
      <c r="J16" s="595"/>
      <c r="K16" s="595"/>
      <c r="L16" s="59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9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4" t="s">
        <v>171</v>
      </c>
      <c r="C19" s="984"/>
      <c r="D19" s="984"/>
      <c r="E19" s="984"/>
      <c r="F19" s="984"/>
      <c r="G19" s="984" t="s">
        <v>161</v>
      </c>
      <c r="H19" s="984"/>
      <c r="I19" s="984"/>
      <c r="J19" s="984"/>
      <c r="K19" s="984"/>
      <c r="L19" s="984"/>
      <c r="M19" s="71"/>
    </row>
    <row r="20" spans="1:13" ht="15" customHeight="1" x14ac:dyDescent="0.2">
      <c r="A20" s="71"/>
      <c r="B20" s="71"/>
      <c r="C20" s="973" t="str">
        <f>A3</f>
        <v>Únor 2018</v>
      </c>
      <c r="D20" s="973"/>
      <c r="E20" s="71"/>
      <c r="F20" s="71"/>
      <c r="G20" s="71"/>
      <c r="H20" s="973" t="str">
        <f>A3</f>
        <v>Únor 2018</v>
      </c>
      <c r="I20" s="973"/>
      <c r="J20" s="973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4" t="s">
        <v>208</v>
      </c>
      <c r="C36" s="984"/>
      <c r="D36" s="984"/>
      <c r="E36" s="984"/>
      <c r="F36" s="984"/>
      <c r="G36" s="1030" t="s">
        <v>212</v>
      </c>
      <c r="H36" s="1030"/>
      <c r="I36" s="1030"/>
      <c r="J36" s="1030"/>
      <c r="K36" s="1030"/>
      <c r="L36" s="1030"/>
      <c r="M36" s="71"/>
    </row>
    <row r="37" spans="1:13" ht="15" customHeight="1" x14ac:dyDescent="0.25">
      <c r="A37" s="71"/>
      <c r="B37" s="71"/>
      <c r="C37" s="973" t="str">
        <f>A3</f>
        <v>Únor 2018</v>
      </c>
      <c r="D37" s="973"/>
      <c r="E37" s="71"/>
      <c r="F37" s="397"/>
      <c r="G37" s="1030"/>
      <c r="H37" s="1030"/>
      <c r="I37" s="1030"/>
      <c r="J37" s="1030"/>
      <c r="K37" s="1030"/>
      <c r="L37" s="1030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29" t="str">
        <f>A3</f>
        <v>Únor 2018</v>
      </c>
      <c r="J38" s="1029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G19:L19"/>
    <mergeCell ref="C20:D20"/>
    <mergeCell ref="H20:J20"/>
    <mergeCell ref="C37:D37"/>
    <mergeCell ref="I38:J38"/>
    <mergeCell ref="B36:F36"/>
    <mergeCell ref="G36:L37"/>
    <mergeCell ref="B19:F19"/>
    <mergeCell ref="H6:L6"/>
    <mergeCell ref="K1:M1"/>
    <mergeCell ref="A2:M2"/>
    <mergeCell ref="B4:C4"/>
    <mergeCell ref="D5:G5"/>
    <mergeCell ref="H5:L5"/>
    <mergeCell ref="A3:C3"/>
    <mergeCell ref="C7:C8"/>
    <mergeCell ref="G7:G8"/>
    <mergeCell ref="D14:G15"/>
    <mergeCell ref="H14:L14"/>
    <mergeCell ref="H15:L1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2" t="s">
        <v>340</v>
      </c>
      <c r="L1" s="1002"/>
      <c r="M1" s="1002"/>
    </row>
    <row r="2" spans="1:13" ht="24" customHeight="1" x14ac:dyDescent="0.25">
      <c r="A2" s="904" t="s">
        <v>159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</row>
    <row r="3" spans="1:13" ht="17.100000000000001" customHeight="1" x14ac:dyDescent="0.2">
      <c r="A3" s="1022" t="str">
        <f>T!J22&amp;" "&amp;T!G17</f>
        <v>Březen 2018</v>
      </c>
      <c r="B3" s="1022"/>
      <c r="C3" s="1022"/>
      <c r="D3" s="101"/>
      <c r="E3" s="69"/>
      <c r="F3" s="67"/>
      <c r="G3" s="67"/>
      <c r="H3" s="67"/>
      <c r="I3" s="67"/>
    </row>
    <row r="4" spans="1:13" ht="18.75" customHeight="1" x14ac:dyDescent="0.2">
      <c r="B4" s="1003"/>
      <c r="C4" s="1003"/>
      <c r="D4" s="645"/>
      <c r="E4" s="645"/>
      <c r="F4" s="71"/>
      <c r="G4" s="646"/>
      <c r="H4" s="647"/>
      <c r="I4" s="71"/>
      <c r="J4" s="645"/>
      <c r="K4" s="645"/>
      <c r="L4" s="645"/>
      <c r="M4" s="71"/>
    </row>
    <row r="5" spans="1:13" ht="24.95" customHeight="1" x14ac:dyDescent="0.2">
      <c r="D5" s="1021" t="s">
        <v>39</v>
      </c>
      <c r="E5" s="1019"/>
      <c r="F5" s="1019"/>
      <c r="G5" s="1020"/>
      <c r="H5" s="1021" t="s">
        <v>143</v>
      </c>
      <c r="I5" s="1019"/>
      <c r="J5" s="1019"/>
      <c r="K5" s="1019"/>
      <c r="L5" s="1020"/>
      <c r="M5" s="71"/>
    </row>
    <row r="6" spans="1:13" ht="24.95" customHeight="1" x14ac:dyDescent="0.25">
      <c r="B6" s="76"/>
      <c r="C6" s="76"/>
      <c r="D6" s="649"/>
      <c r="E6" s="650"/>
      <c r="F6" s="649"/>
      <c r="G6" s="651"/>
      <c r="H6" s="1019"/>
      <c r="I6" s="1019"/>
      <c r="J6" s="1019"/>
      <c r="K6" s="1019"/>
      <c r="L6" s="1020"/>
      <c r="M6" s="87"/>
    </row>
    <row r="7" spans="1:13" ht="14.1" customHeight="1" x14ac:dyDescent="0.25">
      <c r="B7" s="94"/>
      <c r="C7" s="1010" t="s">
        <v>144</v>
      </c>
      <c r="D7" s="152"/>
      <c r="E7" s="648"/>
      <c r="F7" s="591" t="s">
        <v>146</v>
      </c>
      <c r="G7" s="1010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1"/>
      <c r="D8" s="824" t="s">
        <v>342</v>
      </c>
      <c r="E8" s="823" t="s">
        <v>1</v>
      </c>
      <c r="F8" s="592" t="s">
        <v>66</v>
      </c>
      <c r="G8" s="1011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'10'!D29</f>
        <v>424127</v>
      </c>
      <c r="D9" s="105">
        <f>'10'!E29</f>
        <v>136531.77798622692</v>
      </c>
      <c r="E9" s="104">
        <f>'10'!F29</f>
        <v>1452902.8912829338</v>
      </c>
      <c r="F9" s="395">
        <f>E9/$E$13</f>
        <v>0.12419232310249387</v>
      </c>
      <c r="G9" s="395">
        <f>'10'!H29</f>
        <v>0.47172491908530867</v>
      </c>
      <c r="H9" s="159">
        <v>2.2000000000000002</v>
      </c>
      <c r="I9" s="381">
        <v>10.5</v>
      </c>
      <c r="J9" s="381">
        <v>-8.1999999999999993</v>
      </c>
      <c r="K9" s="381">
        <v>4.599999999999997</v>
      </c>
      <c r="L9" s="161">
        <v>-2.3999999999999968</v>
      </c>
      <c r="M9" s="71"/>
    </row>
    <row r="10" spans="1:13" ht="14.1" customHeight="1" x14ac:dyDescent="0.2">
      <c r="A10" s="100"/>
      <c r="B10" s="84" t="s">
        <v>295</v>
      </c>
      <c r="C10" s="77">
        <f>'11'!D29</f>
        <v>2296226</v>
      </c>
      <c r="D10" s="78">
        <f>'11'!E29</f>
        <v>895794.1843414671</v>
      </c>
      <c r="E10" s="77">
        <f>'11'!F29</f>
        <v>9555308.1171299983</v>
      </c>
      <c r="F10" s="141">
        <f>E10/$E$13</f>
        <v>0.81677579427116553</v>
      </c>
      <c r="G10" s="141">
        <f>'11'!H29</f>
        <v>0.3527140841394279</v>
      </c>
      <c r="H10" s="165">
        <v>0.97365591397849471</v>
      </c>
      <c r="I10" s="166">
        <v>8.7000000000000011</v>
      </c>
      <c r="J10" s="166">
        <v>-9.6333333333333329</v>
      </c>
      <c r="K10" s="166">
        <v>3.383333333333336</v>
      </c>
      <c r="L10" s="167">
        <v>-2.4096774193548414</v>
      </c>
      <c r="M10" s="71"/>
    </row>
    <row r="11" spans="1:13" ht="14.1" customHeight="1" x14ac:dyDescent="0.2">
      <c r="A11" s="100"/>
      <c r="B11" s="84" t="s">
        <v>41</v>
      </c>
      <c r="C11" s="77">
        <f>'12'!D29</f>
        <v>114284</v>
      </c>
      <c r="D11" s="78">
        <f>'12'!E29</f>
        <v>44218.315999999999</v>
      </c>
      <c r="E11" s="77">
        <f>'12'!F29</f>
        <v>471809.58510789997</v>
      </c>
      <c r="F11" s="141">
        <f>E11/$E$13</f>
        <v>4.0329693600398557E-2</v>
      </c>
      <c r="G11" s="141">
        <f>'12'!H29</f>
        <v>0.37922486357411989</v>
      </c>
      <c r="H11" s="165">
        <v>0.87419354838709662</v>
      </c>
      <c r="I11" s="166">
        <v>7.2</v>
      </c>
      <c r="J11" s="166">
        <v>-10.1</v>
      </c>
      <c r="K11" s="166">
        <v>2.9000000000000008</v>
      </c>
      <c r="L11" s="167">
        <v>-2.0258064516129042</v>
      </c>
      <c r="M11" s="71"/>
    </row>
    <row r="12" spans="1:13" ht="14.1" customHeight="1" x14ac:dyDescent="0.2">
      <c r="A12" s="100"/>
      <c r="B12" s="84" t="s">
        <v>94</v>
      </c>
      <c r="C12" s="77">
        <f>'13'!D29</f>
        <v>7584</v>
      </c>
      <c r="D12" s="78">
        <f>'13'!E29</f>
        <v>20547.543000000001</v>
      </c>
      <c r="E12" s="77">
        <f>'13'!F29</f>
        <v>218793.43127099998</v>
      </c>
      <c r="F12" s="141">
        <f>E12/$E$13</f>
        <v>1.8702189025942156E-2</v>
      </c>
      <c r="G12" s="141">
        <f>'13'!H29</f>
        <v>0.23963943234255491</v>
      </c>
      <c r="H12" s="165">
        <v>1.0000000000000002</v>
      </c>
      <c r="I12" s="166">
        <v>8.5</v>
      </c>
      <c r="J12" s="166">
        <v>-9.6999999999999993</v>
      </c>
      <c r="K12" s="166">
        <v>3.3032258064516129</v>
      </c>
      <c r="L12" s="167">
        <v>-2.3032258064516125</v>
      </c>
      <c r="M12" s="71"/>
    </row>
    <row r="13" spans="1:13" ht="14.1" customHeight="1" x14ac:dyDescent="0.2">
      <c r="A13" s="158"/>
      <c r="B13" s="652" t="s">
        <v>5</v>
      </c>
      <c r="C13" s="653">
        <f>SUM(C9:C12)</f>
        <v>2842221</v>
      </c>
      <c r="D13" s="654">
        <f t="shared" ref="D13:E13" si="0">SUM(D9:D12)</f>
        <v>1097091.8213276942</v>
      </c>
      <c r="E13" s="655">
        <f t="shared" si="0"/>
        <v>11698814.024791831</v>
      </c>
      <c r="F13" s="656">
        <f>SUM(F9:F12)</f>
        <v>1</v>
      </c>
      <c r="G13" s="656">
        <f>'9'!H29</f>
        <v>0.36517798266318507</v>
      </c>
      <c r="H13" s="657">
        <v>1.0000000000000002</v>
      </c>
      <c r="I13" s="658">
        <v>8.5</v>
      </c>
      <c r="J13" s="658">
        <v>-9.6999999999999993</v>
      </c>
      <c r="K13" s="658">
        <v>3.3032258064516129</v>
      </c>
      <c r="L13" s="659">
        <v>-2.3032258064516125</v>
      </c>
      <c r="M13" s="91"/>
    </row>
    <row r="14" spans="1:13" ht="15" customHeight="1" x14ac:dyDescent="0.2">
      <c r="A14" s="100"/>
      <c r="B14" s="84"/>
      <c r="C14" s="157"/>
      <c r="D14" s="1023" t="s">
        <v>160</v>
      </c>
      <c r="E14" s="1024"/>
      <c r="F14" s="1024"/>
      <c r="G14" s="1025"/>
      <c r="H14" s="1031" t="s">
        <v>149</v>
      </c>
      <c r="I14" s="1032"/>
      <c r="J14" s="1032"/>
      <c r="K14" s="1032"/>
      <c r="L14" s="1033"/>
      <c r="M14" s="71"/>
    </row>
    <row r="15" spans="1:13" ht="15" customHeight="1" x14ac:dyDescent="0.2">
      <c r="A15" s="71"/>
      <c r="B15" s="156"/>
      <c r="C15" s="83"/>
      <c r="D15" s="1026"/>
      <c r="E15" s="1027"/>
      <c r="F15" s="1027"/>
      <c r="G15" s="1028"/>
      <c r="H15" s="1034" t="s">
        <v>150</v>
      </c>
      <c r="I15" s="1035"/>
      <c r="J15" s="1035"/>
      <c r="K15" s="1035"/>
      <c r="L15" s="1036"/>
      <c r="M15" s="71"/>
    </row>
    <row r="16" spans="1:13" ht="15" customHeight="1" x14ac:dyDescent="0.2">
      <c r="A16" s="71"/>
      <c r="B16" s="83"/>
      <c r="C16" s="83"/>
      <c r="D16" s="596"/>
      <c r="E16" s="596"/>
      <c r="F16" s="596"/>
      <c r="G16" s="596"/>
      <c r="H16" s="595"/>
      <c r="I16" s="595"/>
      <c r="J16" s="595"/>
      <c r="K16" s="595"/>
      <c r="L16" s="59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9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4" t="s">
        <v>171</v>
      </c>
      <c r="C19" s="984"/>
      <c r="D19" s="984"/>
      <c r="E19" s="984"/>
      <c r="F19" s="984"/>
      <c r="G19" s="984" t="s">
        <v>161</v>
      </c>
      <c r="H19" s="984"/>
      <c r="I19" s="984"/>
      <c r="J19" s="984"/>
      <c r="K19" s="984"/>
      <c r="L19" s="984"/>
      <c r="M19" s="71"/>
    </row>
    <row r="20" spans="1:13" ht="15" customHeight="1" x14ac:dyDescent="0.2">
      <c r="A20" s="71"/>
      <c r="B20" s="71"/>
      <c r="C20" s="973" t="str">
        <f>A3</f>
        <v>Březen 2018</v>
      </c>
      <c r="D20" s="973"/>
      <c r="E20" s="71"/>
      <c r="F20" s="71"/>
      <c r="G20" s="71"/>
      <c r="H20" s="71"/>
      <c r="I20" s="973" t="str">
        <f>A3</f>
        <v>Březen 2018</v>
      </c>
      <c r="J20" s="973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4" t="s">
        <v>208</v>
      </c>
      <c r="C36" s="984"/>
      <c r="D36" s="984"/>
      <c r="E36" s="984"/>
      <c r="F36" s="984"/>
      <c r="G36" s="1030" t="s">
        <v>212</v>
      </c>
      <c r="H36" s="1030"/>
      <c r="I36" s="1030"/>
      <c r="J36" s="1030"/>
      <c r="K36" s="1030"/>
      <c r="L36" s="1030"/>
      <c r="M36" s="71"/>
    </row>
    <row r="37" spans="1:13" ht="15" customHeight="1" x14ac:dyDescent="0.25">
      <c r="A37" s="71"/>
      <c r="B37" s="71"/>
      <c r="C37" s="973" t="str">
        <f>A3</f>
        <v>Březen 2018</v>
      </c>
      <c r="D37" s="973"/>
      <c r="E37" s="71"/>
      <c r="F37" s="397"/>
      <c r="G37" s="1030"/>
      <c r="H37" s="1030"/>
      <c r="I37" s="1030"/>
      <c r="J37" s="1030"/>
      <c r="K37" s="1030"/>
      <c r="L37" s="1030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29" t="str">
        <f>A3</f>
        <v>Březen 2018</v>
      </c>
      <c r="J38" s="1029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H6:L6"/>
    <mergeCell ref="A3:C3"/>
    <mergeCell ref="K1:M1"/>
    <mergeCell ref="A2:M2"/>
    <mergeCell ref="B4:C4"/>
    <mergeCell ref="D5:G5"/>
    <mergeCell ref="H5:L5"/>
    <mergeCell ref="I38:J38"/>
    <mergeCell ref="B36:F36"/>
    <mergeCell ref="G36:L37"/>
    <mergeCell ref="C7:C8"/>
    <mergeCell ref="G7:G8"/>
    <mergeCell ref="D14:G15"/>
    <mergeCell ref="H14:L14"/>
    <mergeCell ref="H15:L15"/>
    <mergeCell ref="B19:F19"/>
    <mergeCell ref="G19:L19"/>
    <mergeCell ref="C20:D20"/>
    <mergeCell ref="I20:J20"/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Q11" sqref="Q1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2" t="s">
        <v>341</v>
      </c>
      <c r="L1" s="1002"/>
      <c r="M1" s="1002"/>
    </row>
    <row r="2" spans="1:13" ht="24" customHeight="1" x14ac:dyDescent="0.25">
      <c r="A2" s="904" t="s">
        <v>159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</row>
    <row r="3" spans="1:13" ht="17.100000000000001" customHeight="1" x14ac:dyDescent="0.2">
      <c r="A3" s="1017" t="str">
        <f>T!E17&amp;" "&amp;T!G17</f>
        <v>I. čtvrtletí 2018</v>
      </c>
      <c r="B3" s="1017"/>
      <c r="C3" s="1017"/>
      <c r="D3" s="101"/>
      <c r="E3" s="69"/>
      <c r="F3" s="67"/>
      <c r="G3" s="67"/>
      <c r="H3" s="67"/>
      <c r="I3" s="67"/>
    </row>
    <row r="4" spans="1:13" ht="18.75" customHeight="1" x14ac:dyDescent="0.25">
      <c r="B4" s="1003"/>
      <c r="C4" s="1003"/>
      <c r="D4" s="645"/>
      <c r="E4" s="645"/>
      <c r="F4" s="1038"/>
      <c r="G4" s="1038"/>
      <c r="H4" s="667"/>
      <c r="I4" s="71"/>
      <c r="J4" s="645"/>
      <c r="K4" s="645"/>
      <c r="L4" s="645"/>
      <c r="M4" s="71"/>
    </row>
    <row r="5" spans="1:13" ht="24.95" customHeight="1" x14ac:dyDescent="0.2">
      <c r="D5" s="1021" t="s">
        <v>39</v>
      </c>
      <c r="E5" s="1019"/>
      <c r="F5" s="1019"/>
      <c r="G5" s="1020"/>
      <c r="H5" s="1021" t="s">
        <v>143</v>
      </c>
      <c r="I5" s="1019"/>
      <c r="J5" s="1019"/>
      <c r="K5" s="1019"/>
      <c r="L5" s="1020"/>
      <c r="M5" s="71"/>
    </row>
    <row r="6" spans="1:13" ht="24.95" customHeight="1" x14ac:dyDescent="0.25">
      <c r="B6" s="76"/>
      <c r="C6" s="76"/>
      <c r="D6" s="649"/>
      <c r="E6" s="650"/>
      <c r="F6" s="649"/>
      <c r="G6" s="651"/>
      <c r="H6" s="1019"/>
      <c r="I6" s="1019"/>
      <c r="J6" s="1019"/>
      <c r="K6" s="1019"/>
      <c r="L6" s="1020"/>
      <c r="M6" s="87"/>
    </row>
    <row r="7" spans="1:13" ht="14.1" customHeight="1" x14ac:dyDescent="0.25">
      <c r="B7" s="94"/>
      <c r="C7" s="1010" t="s">
        <v>144</v>
      </c>
      <c r="D7" s="152"/>
      <c r="E7" s="648"/>
      <c r="F7" s="591" t="s">
        <v>146</v>
      </c>
      <c r="G7" s="1010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1"/>
      <c r="D8" s="824" t="s">
        <v>342</v>
      </c>
      <c r="E8" s="823" t="s">
        <v>1</v>
      </c>
      <c r="F8" s="592" t="s">
        <v>66</v>
      </c>
      <c r="G8" s="1011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'10'!D36</f>
        <v>424127</v>
      </c>
      <c r="D9" s="105">
        <f>'10'!E36</f>
        <v>410133.92873551557</v>
      </c>
      <c r="E9" s="104">
        <f>'10'!F36</f>
        <v>4364740.635012934</v>
      </c>
      <c r="F9" s="395">
        <f>E9/$E$13</f>
        <v>0.1226168998193688</v>
      </c>
      <c r="G9" s="395">
        <f>'10'!H36</f>
        <v>8.3738898093163611E-3</v>
      </c>
      <c r="H9" s="159">
        <f>AVERAGE('14'!H9,'15'!H9,'16'!H9)</f>
        <v>1.3888632872503848</v>
      </c>
      <c r="I9" s="381">
        <f>MAX('14'!I9,'15'!I9,'16'!I9)</f>
        <v>10.5</v>
      </c>
      <c r="J9" s="381">
        <f>MIN('14'!J9,'15'!J9,'16'!J9)</f>
        <v>-10.199999999999999</v>
      </c>
      <c r="K9" s="381">
        <f>AVERAGE('14'!K9,'15'!K9,'16'!K9)</f>
        <v>1.5666666666666655</v>
      </c>
      <c r="L9" s="161">
        <f>H9-K9</f>
        <v>-0.17780337941628077</v>
      </c>
      <c r="M9" s="71"/>
    </row>
    <row r="10" spans="1:13" ht="14.1" customHeight="1" x14ac:dyDescent="0.2">
      <c r="A10" s="100"/>
      <c r="B10" s="84" t="s">
        <v>295</v>
      </c>
      <c r="C10" s="77">
        <f>'11'!D36</f>
        <v>2296226</v>
      </c>
      <c r="D10" s="78">
        <f>'11'!E36</f>
        <v>2716784.8657002277</v>
      </c>
      <c r="E10" s="77">
        <f>'11'!F36</f>
        <v>28983150.156540003</v>
      </c>
      <c r="F10" s="141">
        <f>E10/$E$13</f>
        <v>0.81421195813704006</v>
      </c>
      <c r="G10" s="141">
        <f>'11'!H36</f>
        <v>3.1400736099064831E-2</v>
      </c>
      <c r="H10" s="165">
        <f>AVERAGE('14'!H10,'15'!H10,'16'!H10)</f>
        <v>-8.4133384536610525E-2</v>
      </c>
      <c r="I10" s="382">
        <f>MAX('14'!I10,'15'!I10,'16'!I10)</f>
        <v>8.7000000000000011</v>
      </c>
      <c r="J10" s="382">
        <f>MIN('14'!J10,'15'!J10,'16'!J10)</f>
        <v>-11.666666666666666</v>
      </c>
      <c r="K10" s="382">
        <f>AVERAGE('14'!K10,'15'!K10,'16'!K10)</f>
        <v>0.42777777777777876</v>
      </c>
      <c r="L10" s="167">
        <f t="shared" ref="L10:L13" si="0">H10-K10</f>
        <v>-0.51191116231438927</v>
      </c>
      <c r="M10" s="71"/>
    </row>
    <row r="11" spans="1:13" ht="14.1" customHeight="1" x14ac:dyDescent="0.2">
      <c r="A11" s="100"/>
      <c r="B11" s="84" t="s">
        <v>41</v>
      </c>
      <c r="C11" s="77">
        <f>'12'!D36</f>
        <v>114284</v>
      </c>
      <c r="D11" s="78">
        <f>'12'!E36</f>
        <v>133469.315</v>
      </c>
      <c r="E11" s="77">
        <f>'12'!F36</f>
        <v>1423148.6241079001</v>
      </c>
      <c r="F11" s="141">
        <f>E11/$E$13</f>
        <v>3.9979940817215093E-2</v>
      </c>
      <c r="G11" s="141">
        <f>'12'!H36</f>
        <v>3.0745750501594352E-2</v>
      </c>
      <c r="H11" s="165">
        <f>AVERAGE('14'!H11,'15'!H11,'16'!H11)</f>
        <v>-0.24450844854070683</v>
      </c>
      <c r="I11" s="382">
        <f>MAX('14'!I11,'15'!I11,'16'!I11)</f>
        <v>7.2</v>
      </c>
      <c r="J11" s="382">
        <f>MIN('14'!J11,'15'!J11,'16'!J11)</f>
        <v>-13.5</v>
      </c>
      <c r="K11" s="382">
        <f>AVERAGE('14'!K11,'15'!K11,'16'!K11)</f>
        <v>-6.6666666666666582E-2</v>
      </c>
      <c r="L11" s="167">
        <f t="shared" si="0"/>
        <v>-0.17784178187404026</v>
      </c>
      <c r="M11" s="71"/>
    </row>
    <row r="12" spans="1:13" ht="14.1" customHeight="1" x14ac:dyDescent="0.2">
      <c r="A12" s="100"/>
      <c r="B12" s="84" t="s">
        <v>94</v>
      </c>
      <c r="C12" s="77">
        <f>'13'!D36</f>
        <v>7584</v>
      </c>
      <c r="D12" s="78">
        <f>'13'!E36</f>
        <v>77541.657999999996</v>
      </c>
      <c r="E12" s="77">
        <f>'13'!F36</f>
        <v>825527.13791199995</v>
      </c>
      <c r="F12" s="141">
        <f>E12/$E$13</f>
        <v>2.319120122637619E-2</v>
      </c>
      <c r="G12" s="141">
        <f>'13'!H36</f>
        <v>-0.29737507104988636</v>
      </c>
      <c r="H12" s="165">
        <f>AVERAGE('14'!H12,'15'!H12,'16'!H12)</f>
        <v>-8.9631336405529963E-2</v>
      </c>
      <c r="I12" s="382">
        <f>MAX('14'!I12,'15'!I12,'16'!I12)</f>
        <v>8.5</v>
      </c>
      <c r="J12" s="382">
        <f>MIN('14'!J12,'15'!J12,'16'!J12)</f>
        <v>-11.8</v>
      </c>
      <c r="K12" s="382">
        <f>AVERAGE('14'!K12,'15'!K12,'16'!K12)</f>
        <v>0.22662217278457542</v>
      </c>
      <c r="L12" s="167">
        <f t="shared" si="0"/>
        <v>-0.31625350919010536</v>
      </c>
      <c r="M12" s="71"/>
    </row>
    <row r="13" spans="1:13" ht="14.1" customHeight="1" x14ac:dyDescent="0.2">
      <c r="A13" s="158"/>
      <c r="B13" s="652" t="s">
        <v>5</v>
      </c>
      <c r="C13" s="653">
        <f>SUM(C9:C12)</f>
        <v>2842221</v>
      </c>
      <c r="D13" s="654">
        <f t="shared" ref="D13:E13" si="1">SUM(D9:D12)</f>
        <v>3337929.767435743</v>
      </c>
      <c r="E13" s="655">
        <f t="shared" si="1"/>
        <v>35596566.553572834</v>
      </c>
      <c r="F13" s="656">
        <f>SUM(F9:F12)</f>
        <v>1</v>
      </c>
      <c r="G13" s="656">
        <f>'9'!H36</f>
        <v>1.7460153199597119E-2</v>
      </c>
      <c r="H13" s="671">
        <f>AVERAGE('14'!H13,'15'!H13,'16'!H13)</f>
        <v>-8.9631336405529963E-2</v>
      </c>
      <c r="I13" s="672">
        <f>MAX('14'!I13,'15'!I13,'16'!I13)</f>
        <v>8.5</v>
      </c>
      <c r="J13" s="672">
        <f>MIN('14'!J13,'15'!J13,'16'!J13)</f>
        <v>-11.8</v>
      </c>
      <c r="K13" s="672">
        <f>AVERAGE('14'!K13,'15'!K13,'16'!K13)</f>
        <v>0.22662217278457542</v>
      </c>
      <c r="L13" s="673">
        <f t="shared" si="0"/>
        <v>-0.31625350919010536</v>
      </c>
      <c r="M13" s="91"/>
    </row>
    <row r="14" spans="1:13" ht="15" customHeight="1" x14ac:dyDescent="0.2">
      <c r="A14" s="100"/>
      <c r="B14" s="84"/>
      <c r="C14" s="157"/>
      <c r="D14" s="1023" t="s">
        <v>160</v>
      </c>
      <c r="E14" s="1024"/>
      <c r="F14" s="1024"/>
      <c r="G14" s="1025"/>
      <c r="H14" s="1031" t="s">
        <v>149</v>
      </c>
      <c r="I14" s="1032"/>
      <c r="J14" s="1032"/>
      <c r="K14" s="1032"/>
      <c r="L14" s="1033"/>
      <c r="M14" s="71"/>
    </row>
    <row r="15" spans="1:13" ht="15" customHeight="1" x14ac:dyDescent="0.2">
      <c r="A15" s="71"/>
      <c r="B15" s="156"/>
      <c r="C15" s="83"/>
      <c r="D15" s="1026"/>
      <c r="E15" s="1027"/>
      <c r="F15" s="1027"/>
      <c r="G15" s="1028"/>
      <c r="H15" s="1034" t="s">
        <v>150</v>
      </c>
      <c r="I15" s="1035"/>
      <c r="J15" s="1035"/>
      <c r="K15" s="1035"/>
      <c r="L15" s="1036"/>
      <c r="M15" s="71"/>
    </row>
    <row r="16" spans="1:13" ht="15" customHeight="1" x14ac:dyDescent="0.2">
      <c r="A16" s="71"/>
      <c r="B16" s="83"/>
      <c r="C16" s="83"/>
      <c r="D16" s="596"/>
      <c r="E16" s="596"/>
      <c r="F16" s="596"/>
      <c r="G16" s="596"/>
      <c r="H16" s="595"/>
      <c r="I16" s="595"/>
      <c r="J16" s="595"/>
      <c r="K16" s="595"/>
      <c r="L16" s="59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9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4" t="s">
        <v>171</v>
      </c>
      <c r="C19" s="984"/>
      <c r="D19" s="984"/>
      <c r="E19" s="984"/>
      <c r="F19" s="984"/>
      <c r="G19" s="984" t="s">
        <v>161</v>
      </c>
      <c r="H19" s="984"/>
      <c r="I19" s="984"/>
      <c r="J19" s="984"/>
      <c r="K19" s="984"/>
      <c r="L19" s="984"/>
      <c r="M19" s="71"/>
    </row>
    <row r="20" spans="1:13" ht="15" customHeight="1" x14ac:dyDescent="0.2">
      <c r="A20" s="71"/>
      <c r="B20" s="71"/>
      <c r="C20" s="1039" t="str">
        <f>A3</f>
        <v>I. čtvrtletí 2018</v>
      </c>
      <c r="D20" s="1039"/>
      <c r="E20" s="71"/>
      <c r="F20" s="71"/>
      <c r="G20" s="71"/>
      <c r="H20" s="71"/>
      <c r="I20" s="1039" t="str">
        <f>A3</f>
        <v>I. čtvrtletí 2018</v>
      </c>
      <c r="J20" s="1039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4" t="s">
        <v>208</v>
      </c>
      <c r="C36" s="984"/>
      <c r="D36" s="984"/>
      <c r="E36" s="984"/>
      <c r="F36" s="984"/>
      <c r="G36" s="1030" t="s">
        <v>212</v>
      </c>
      <c r="H36" s="1030"/>
      <c r="I36" s="1030"/>
      <c r="J36" s="1030"/>
      <c r="K36" s="1030"/>
      <c r="L36" s="1030"/>
      <c r="M36" s="71"/>
    </row>
    <row r="37" spans="1:13" ht="15" customHeight="1" x14ac:dyDescent="0.25">
      <c r="A37" s="71"/>
      <c r="B37" s="71"/>
      <c r="C37" s="1039" t="str">
        <f>A3</f>
        <v>I. čtvrtletí 2018</v>
      </c>
      <c r="D37" s="1039"/>
      <c r="E37" s="71"/>
      <c r="F37" s="397"/>
      <c r="G37" s="1030"/>
      <c r="H37" s="1030"/>
      <c r="I37" s="1030"/>
      <c r="J37" s="1030"/>
      <c r="K37" s="1030"/>
      <c r="L37" s="1030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37" t="str">
        <f>A3</f>
        <v>I. čtvrtletí 2018</v>
      </c>
      <c r="J38" s="1037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1">
    <mergeCell ref="K1:M1"/>
    <mergeCell ref="A2:M2"/>
    <mergeCell ref="B4:C4"/>
    <mergeCell ref="D5:G5"/>
    <mergeCell ref="H5:L5"/>
    <mergeCell ref="A3:C3"/>
    <mergeCell ref="I38:J38"/>
    <mergeCell ref="B36:F36"/>
    <mergeCell ref="G36:L37"/>
    <mergeCell ref="F4:G4"/>
    <mergeCell ref="C7:C8"/>
    <mergeCell ref="G7:G8"/>
    <mergeCell ref="D14:G15"/>
    <mergeCell ref="H14:L14"/>
    <mergeCell ref="H15:L15"/>
    <mergeCell ref="B19:F19"/>
    <mergeCell ref="G19:L19"/>
    <mergeCell ref="H6:L6"/>
    <mergeCell ref="C20:D20"/>
    <mergeCell ref="I20:J20"/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zoomScaleNormal="100" zoomScaleSheetLayoutView="100" workbookViewId="0">
      <selection activeCell="N25" sqref="N25"/>
    </sheetView>
  </sheetViews>
  <sheetFormatPr defaultRowHeight="12.75" x14ac:dyDescent="0.25"/>
  <cols>
    <col min="1" max="1" width="10.7109375" style="187" customWidth="1"/>
    <col min="2" max="11" width="8.85546875" style="187" customWidth="1"/>
    <col min="12" max="12" width="1.7109375" style="187" customWidth="1"/>
    <col min="13" max="13" width="9.28515625" style="187" bestFit="1" customWidth="1"/>
    <col min="14" max="14" width="11.42578125" style="187" bestFit="1" customWidth="1"/>
    <col min="15" max="253" width="9.140625" style="187"/>
    <col min="254" max="266" width="10.7109375" style="187" customWidth="1"/>
    <col min="267" max="509" width="9.140625" style="187"/>
    <col min="510" max="522" width="10.7109375" style="187" customWidth="1"/>
    <col min="523" max="765" width="9.140625" style="187"/>
    <col min="766" max="778" width="10.7109375" style="187" customWidth="1"/>
    <col min="779" max="1021" width="9.140625" style="187"/>
    <col min="1022" max="1034" width="10.7109375" style="187" customWidth="1"/>
    <col min="1035" max="1277" width="9.140625" style="187"/>
    <col min="1278" max="1290" width="10.7109375" style="187" customWidth="1"/>
    <col min="1291" max="1533" width="9.140625" style="187"/>
    <col min="1534" max="1546" width="10.7109375" style="187" customWidth="1"/>
    <col min="1547" max="1789" width="9.140625" style="187"/>
    <col min="1790" max="1802" width="10.7109375" style="187" customWidth="1"/>
    <col min="1803" max="2045" width="9.140625" style="187"/>
    <col min="2046" max="2058" width="10.7109375" style="187" customWidth="1"/>
    <col min="2059" max="2301" width="9.140625" style="187"/>
    <col min="2302" max="2314" width="10.7109375" style="187" customWidth="1"/>
    <col min="2315" max="2557" width="9.140625" style="187"/>
    <col min="2558" max="2570" width="10.7109375" style="187" customWidth="1"/>
    <col min="2571" max="2813" width="9.140625" style="187"/>
    <col min="2814" max="2826" width="10.7109375" style="187" customWidth="1"/>
    <col min="2827" max="3069" width="9.140625" style="187"/>
    <col min="3070" max="3082" width="10.7109375" style="187" customWidth="1"/>
    <col min="3083" max="3325" width="9.140625" style="187"/>
    <col min="3326" max="3338" width="10.7109375" style="187" customWidth="1"/>
    <col min="3339" max="3581" width="9.140625" style="187"/>
    <col min="3582" max="3594" width="10.7109375" style="187" customWidth="1"/>
    <col min="3595" max="3837" width="9.140625" style="187"/>
    <col min="3838" max="3850" width="10.7109375" style="187" customWidth="1"/>
    <col min="3851" max="4093" width="9.140625" style="187"/>
    <col min="4094" max="4106" width="10.7109375" style="187" customWidth="1"/>
    <col min="4107" max="4349" width="9.140625" style="187"/>
    <col min="4350" max="4362" width="10.7109375" style="187" customWidth="1"/>
    <col min="4363" max="4605" width="9.140625" style="187"/>
    <col min="4606" max="4618" width="10.7109375" style="187" customWidth="1"/>
    <col min="4619" max="4861" width="9.140625" style="187"/>
    <col min="4862" max="4874" width="10.7109375" style="187" customWidth="1"/>
    <col min="4875" max="5117" width="9.140625" style="187"/>
    <col min="5118" max="5130" width="10.7109375" style="187" customWidth="1"/>
    <col min="5131" max="5373" width="9.140625" style="187"/>
    <col min="5374" max="5386" width="10.7109375" style="187" customWidth="1"/>
    <col min="5387" max="5629" width="9.140625" style="187"/>
    <col min="5630" max="5642" width="10.7109375" style="187" customWidth="1"/>
    <col min="5643" max="5885" width="9.140625" style="187"/>
    <col min="5886" max="5898" width="10.7109375" style="187" customWidth="1"/>
    <col min="5899" max="6141" width="9.140625" style="187"/>
    <col min="6142" max="6154" width="10.7109375" style="187" customWidth="1"/>
    <col min="6155" max="6397" width="9.140625" style="187"/>
    <col min="6398" max="6410" width="10.7109375" style="187" customWidth="1"/>
    <col min="6411" max="6653" width="9.140625" style="187"/>
    <col min="6654" max="6666" width="10.7109375" style="187" customWidth="1"/>
    <col min="6667" max="6909" width="9.140625" style="187"/>
    <col min="6910" max="6922" width="10.7109375" style="187" customWidth="1"/>
    <col min="6923" max="7165" width="9.140625" style="187"/>
    <col min="7166" max="7178" width="10.7109375" style="187" customWidth="1"/>
    <col min="7179" max="7421" width="9.140625" style="187"/>
    <col min="7422" max="7434" width="10.7109375" style="187" customWidth="1"/>
    <col min="7435" max="7677" width="9.140625" style="187"/>
    <col min="7678" max="7690" width="10.7109375" style="187" customWidth="1"/>
    <col min="7691" max="7933" width="9.140625" style="187"/>
    <col min="7934" max="7946" width="10.7109375" style="187" customWidth="1"/>
    <col min="7947" max="8189" width="9.140625" style="187"/>
    <col min="8190" max="8202" width="10.7109375" style="187" customWidth="1"/>
    <col min="8203" max="8445" width="9.140625" style="187"/>
    <col min="8446" max="8458" width="10.7109375" style="187" customWidth="1"/>
    <col min="8459" max="8701" width="9.140625" style="187"/>
    <col min="8702" max="8714" width="10.7109375" style="187" customWidth="1"/>
    <col min="8715" max="8957" width="9.140625" style="187"/>
    <col min="8958" max="8970" width="10.7109375" style="187" customWidth="1"/>
    <col min="8971" max="9213" width="9.140625" style="187"/>
    <col min="9214" max="9226" width="10.7109375" style="187" customWidth="1"/>
    <col min="9227" max="9469" width="9.140625" style="187"/>
    <col min="9470" max="9482" width="10.7109375" style="187" customWidth="1"/>
    <col min="9483" max="9725" width="9.140625" style="187"/>
    <col min="9726" max="9738" width="10.7109375" style="187" customWidth="1"/>
    <col min="9739" max="9981" width="9.140625" style="187"/>
    <col min="9982" max="9994" width="10.7109375" style="187" customWidth="1"/>
    <col min="9995" max="10237" width="9.140625" style="187"/>
    <col min="10238" max="10250" width="10.7109375" style="187" customWidth="1"/>
    <col min="10251" max="10493" width="9.140625" style="187"/>
    <col min="10494" max="10506" width="10.7109375" style="187" customWidth="1"/>
    <col min="10507" max="10749" width="9.140625" style="187"/>
    <col min="10750" max="10762" width="10.7109375" style="187" customWidth="1"/>
    <col min="10763" max="11005" width="9.140625" style="187"/>
    <col min="11006" max="11018" width="10.7109375" style="187" customWidth="1"/>
    <col min="11019" max="11261" width="9.140625" style="187"/>
    <col min="11262" max="11274" width="10.7109375" style="187" customWidth="1"/>
    <col min="11275" max="11517" width="9.140625" style="187"/>
    <col min="11518" max="11530" width="10.7109375" style="187" customWidth="1"/>
    <col min="11531" max="11773" width="9.140625" style="187"/>
    <col min="11774" max="11786" width="10.7109375" style="187" customWidth="1"/>
    <col min="11787" max="12029" width="9.140625" style="187"/>
    <col min="12030" max="12042" width="10.7109375" style="187" customWidth="1"/>
    <col min="12043" max="12285" width="9.140625" style="187"/>
    <col min="12286" max="12298" width="10.7109375" style="187" customWidth="1"/>
    <col min="12299" max="12541" width="9.140625" style="187"/>
    <col min="12542" max="12554" width="10.7109375" style="187" customWidth="1"/>
    <col min="12555" max="12797" width="9.140625" style="187"/>
    <col min="12798" max="12810" width="10.7109375" style="187" customWidth="1"/>
    <col min="12811" max="13053" width="9.140625" style="187"/>
    <col min="13054" max="13066" width="10.7109375" style="187" customWidth="1"/>
    <col min="13067" max="13309" width="9.140625" style="187"/>
    <col min="13310" max="13322" width="10.7109375" style="187" customWidth="1"/>
    <col min="13323" max="13565" width="9.140625" style="187"/>
    <col min="13566" max="13578" width="10.7109375" style="187" customWidth="1"/>
    <col min="13579" max="13821" width="9.140625" style="187"/>
    <col min="13822" max="13834" width="10.7109375" style="187" customWidth="1"/>
    <col min="13835" max="14077" width="9.140625" style="187"/>
    <col min="14078" max="14090" width="10.7109375" style="187" customWidth="1"/>
    <col min="14091" max="14333" width="9.140625" style="187"/>
    <col min="14334" max="14346" width="10.7109375" style="187" customWidth="1"/>
    <col min="14347" max="14589" width="9.140625" style="187"/>
    <col min="14590" max="14602" width="10.7109375" style="187" customWidth="1"/>
    <col min="14603" max="14845" width="9.140625" style="187"/>
    <col min="14846" max="14858" width="10.7109375" style="187" customWidth="1"/>
    <col min="14859" max="15101" width="9.140625" style="187"/>
    <col min="15102" max="15114" width="10.7109375" style="187" customWidth="1"/>
    <col min="15115" max="15357" width="9.140625" style="187"/>
    <col min="15358" max="15370" width="10.7109375" style="187" customWidth="1"/>
    <col min="15371" max="15613" width="9.140625" style="187"/>
    <col min="15614" max="15626" width="10.7109375" style="187" customWidth="1"/>
    <col min="15627" max="15869" width="9.140625" style="187"/>
    <col min="15870" max="15882" width="10.7109375" style="187" customWidth="1"/>
    <col min="15883" max="16125" width="9.140625" style="187"/>
    <col min="16126" max="16138" width="10.7109375" style="187" customWidth="1"/>
    <col min="16139" max="16384" width="9.140625" style="187"/>
  </cols>
  <sheetData>
    <row r="1" spans="1:16" x14ac:dyDescent="0.25">
      <c r="K1" s="1002" t="s">
        <v>237</v>
      </c>
      <c r="L1" s="1002"/>
    </row>
    <row r="2" spans="1:16" ht="20.100000000000001" customHeight="1" x14ac:dyDescent="0.25">
      <c r="A2" s="933" t="s">
        <v>162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</row>
    <row r="3" spans="1:16" ht="20.100000000000001" customHeight="1" x14ac:dyDescent="0.25">
      <c r="A3" s="1040">
        <f>T!G17</f>
        <v>2018</v>
      </c>
      <c r="B3" s="1041"/>
      <c r="C3" s="1041"/>
      <c r="D3" s="1041"/>
      <c r="E3" s="1041"/>
      <c r="F3" s="1041"/>
      <c r="G3" s="1041"/>
      <c r="H3" s="1041"/>
      <c r="I3" s="1041"/>
      <c r="J3" s="211"/>
      <c r="K3" s="212"/>
    </row>
    <row r="4" spans="1:16" ht="17.25" customHeight="1" x14ac:dyDescent="0.25">
      <c r="A4" s="233"/>
      <c r="B4" s="931"/>
      <c r="C4" s="932"/>
      <c r="D4" s="932"/>
      <c r="E4" s="932"/>
      <c r="F4" s="932"/>
      <c r="G4" s="932"/>
      <c r="H4" s="932"/>
      <c r="I4" s="932"/>
      <c r="J4" s="932"/>
      <c r="K4" s="932"/>
    </row>
    <row r="5" spans="1:16" ht="50.25" customHeight="1" x14ac:dyDescent="0.25">
      <c r="A5" s="233"/>
      <c r="B5" s="1042" t="s">
        <v>344</v>
      </c>
      <c r="C5" s="1043"/>
      <c r="D5" s="1043"/>
      <c r="E5" s="1043"/>
      <c r="F5" s="1044"/>
      <c r="G5" s="1045" t="s">
        <v>287</v>
      </c>
      <c r="H5" s="1046"/>
      <c r="I5" s="1046"/>
      <c r="J5" s="1046"/>
      <c r="K5" s="1047"/>
      <c r="L5" s="208"/>
    </row>
    <row r="6" spans="1:16" ht="67.5" customHeight="1" x14ac:dyDescent="0.25">
      <c r="A6" s="189" t="s">
        <v>140</v>
      </c>
      <c r="B6" s="257" t="s">
        <v>275</v>
      </c>
      <c r="C6" s="258" t="s">
        <v>301</v>
      </c>
      <c r="D6" s="258" t="s">
        <v>276</v>
      </c>
      <c r="E6" s="258" t="s">
        <v>277</v>
      </c>
      <c r="F6" s="287" t="s">
        <v>267</v>
      </c>
      <c r="G6" s="258" t="s">
        <v>275</v>
      </c>
      <c r="H6" s="258" t="s">
        <v>301</v>
      </c>
      <c r="I6" s="258" t="s">
        <v>276</v>
      </c>
      <c r="J6" s="258" t="s">
        <v>277</v>
      </c>
      <c r="K6" s="288" t="s">
        <v>267</v>
      </c>
      <c r="L6" s="223"/>
    </row>
    <row r="7" spans="1:16" ht="15" customHeight="1" x14ac:dyDescent="0.25">
      <c r="A7" s="190" t="s">
        <v>25</v>
      </c>
      <c r="B7" s="241">
        <v>129057.15639930651</v>
      </c>
      <c r="C7" s="245">
        <v>890131.51068564004</v>
      </c>
      <c r="D7" s="243">
        <v>42682.351000000002</v>
      </c>
      <c r="E7" s="243">
        <v>21632.917000000001</v>
      </c>
      <c r="F7" s="254">
        <v>1083503.9350849465</v>
      </c>
      <c r="G7" s="243">
        <v>1373387.5446299999</v>
      </c>
      <c r="H7" s="243">
        <v>9493893.2479800005</v>
      </c>
      <c r="I7" s="243">
        <v>454877.56400000001</v>
      </c>
      <c r="J7" s="243">
        <v>230320.86562500001</v>
      </c>
      <c r="K7" s="254">
        <v>11552479.222235</v>
      </c>
      <c r="L7" s="238"/>
      <c r="M7" s="195"/>
      <c r="N7" s="196"/>
      <c r="O7" s="196"/>
      <c r="P7" s="196"/>
    </row>
    <row r="8" spans="1:16" ht="15" customHeight="1" x14ac:dyDescent="0.25">
      <c r="A8" s="190" t="s">
        <v>26</v>
      </c>
      <c r="B8" s="241">
        <v>144544.99434998215</v>
      </c>
      <c r="C8" s="243">
        <v>930859.17067312042</v>
      </c>
      <c r="D8" s="243">
        <v>46568.648000000001</v>
      </c>
      <c r="E8" s="243">
        <v>35361.197999999997</v>
      </c>
      <c r="F8" s="254">
        <v>1157334.0110231028</v>
      </c>
      <c r="G8" s="243">
        <v>1538450.1990999999</v>
      </c>
      <c r="H8" s="243">
        <v>9933948.7914299984</v>
      </c>
      <c r="I8" s="243">
        <v>496461.47499999998</v>
      </c>
      <c r="J8" s="243">
        <v>376412.84101600002</v>
      </c>
      <c r="K8" s="254">
        <v>12345273.306545999</v>
      </c>
      <c r="L8" s="239"/>
      <c r="M8" s="197"/>
      <c r="N8" s="196"/>
      <c r="O8" s="196"/>
      <c r="P8" s="196"/>
    </row>
    <row r="9" spans="1:16" ht="15" customHeight="1" x14ac:dyDescent="0.25">
      <c r="A9" s="190" t="s">
        <v>27</v>
      </c>
      <c r="B9" s="246">
        <v>136531.77798622692</v>
      </c>
      <c r="C9" s="248">
        <v>895794.1843414671</v>
      </c>
      <c r="D9" s="248">
        <v>44218.315999999999</v>
      </c>
      <c r="E9" s="248">
        <v>20547.542999999998</v>
      </c>
      <c r="F9" s="255">
        <v>1097091.8213276942</v>
      </c>
      <c r="G9" s="248">
        <v>1452902.8912829338</v>
      </c>
      <c r="H9" s="248">
        <v>9555308.1171299983</v>
      </c>
      <c r="I9" s="248">
        <v>471809.58510789997</v>
      </c>
      <c r="J9" s="248">
        <v>218793.43127099995</v>
      </c>
      <c r="K9" s="255">
        <v>11698814.024791831</v>
      </c>
      <c r="L9" s="240"/>
      <c r="M9" s="203"/>
      <c r="N9" s="196"/>
      <c r="O9" s="196"/>
      <c r="P9" s="196"/>
    </row>
    <row r="10" spans="1:16" ht="15" customHeight="1" x14ac:dyDescent="0.25">
      <c r="A10" s="231" t="s">
        <v>28</v>
      </c>
      <c r="B10" s="241"/>
      <c r="C10" s="243"/>
      <c r="D10" s="243"/>
      <c r="E10" s="243"/>
      <c r="F10" s="254"/>
      <c r="G10" s="243"/>
      <c r="H10" s="243"/>
      <c r="I10" s="243"/>
      <c r="J10" s="243"/>
      <c r="K10" s="254"/>
      <c r="L10" s="239"/>
      <c r="M10" s="197"/>
      <c r="N10" s="196"/>
      <c r="O10" s="196"/>
      <c r="P10" s="196"/>
    </row>
    <row r="11" spans="1:16" ht="15" customHeight="1" x14ac:dyDescent="0.25">
      <c r="A11" s="231" t="s">
        <v>29</v>
      </c>
      <c r="B11" s="241"/>
      <c r="C11" s="243"/>
      <c r="D11" s="243"/>
      <c r="E11" s="243"/>
      <c r="F11" s="254"/>
      <c r="G11" s="243"/>
      <c r="H11" s="243"/>
      <c r="I11" s="243"/>
      <c r="J11" s="243"/>
      <c r="K11" s="254"/>
      <c r="L11" s="239"/>
      <c r="M11" s="197"/>
      <c r="N11" s="196"/>
      <c r="O11" s="196"/>
      <c r="P11" s="196"/>
    </row>
    <row r="12" spans="1:16" ht="15" customHeight="1" x14ac:dyDescent="0.25">
      <c r="A12" s="231" t="s">
        <v>30</v>
      </c>
      <c r="B12" s="246"/>
      <c r="C12" s="248"/>
      <c r="D12" s="248"/>
      <c r="E12" s="248"/>
      <c r="F12" s="255"/>
      <c r="G12" s="248"/>
      <c r="H12" s="248"/>
      <c r="I12" s="248"/>
      <c r="J12" s="248"/>
      <c r="K12" s="255"/>
      <c r="L12" s="239"/>
      <c r="M12" s="197"/>
      <c r="N12" s="196"/>
      <c r="O12" s="196"/>
      <c r="P12" s="196"/>
    </row>
    <row r="13" spans="1:16" ht="15" customHeight="1" x14ac:dyDescent="0.25">
      <c r="A13" s="231" t="s">
        <v>31</v>
      </c>
      <c r="B13" s="241"/>
      <c r="C13" s="243"/>
      <c r="D13" s="243"/>
      <c r="E13" s="243"/>
      <c r="F13" s="254"/>
      <c r="G13" s="243"/>
      <c r="H13" s="243"/>
      <c r="I13" s="243"/>
      <c r="J13" s="243"/>
      <c r="K13" s="254"/>
      <c r="L13" s="239"/>
      <c r="M13" s="197"/>
      <c r="N13" s="196"/>
      <c r="O13" s="196"/>
      <c r="P13" s="196"/>
    </row>
    <row r="14" spans="1:16" ht="15" customHeight="1" x14ac:dyDescent="0.25">
      <c r="A14" s="231" t="s">
        <v>32</v>
      </c>
      <c r="B14" s="241"/>
      <c r="C14" s="243"/>
      <c r="D14" s="243"/>
      <c r="E14" s="243"/>
      <c r="F14" s="254"/>
      <c r="G14" s="243"/>
      <c r="H14" s="243"/>
      <c r="I14" s="243"/>
      <c r="J14" s="243"/>
      <c r="K14" s="254"/>
      <c r="L14" s="239"/>
      <c r="M14" s="197"/>
      <c r="N14" s="196"/>
      <c r="O14" s="196"/>
      <c r="P14" s="196"/>
    </row>
    <row r="15" spans="1:16" ht="15" customHeight="1" x14ac:dyDescent="0.25">
      <c r="A15" s="231" t="s">
        <v>33</v>
      </c>
      <c r="B15" s="246"/>
      <c r="C15" s="248"/>
      <c r="D15" s="248"/>
      <c r="E15" s="248"/>
      <c r="F15" s="255"/>
      <c r="G15" s="248"/>
      <c r="H15" s="248"/>
      <c r="I15" s="248"/>
      <c r="J15" s="248"/>
      <c r="K15" s="255"/>
      <c r="L15" s="239"/>
      <c r="M15" s="197"/>
      <c r="N15" s="196"/>
      <c r="O15" s="196"/>
      <c r="P15" s="196"/>
    </row>
    <row r="16" spans="1:16" ht="15" customHeight="1" x14ac:dyDescent="0.25">
      <c r="A16" s="190" t="s">
        <v>34</v>
      </c>
      <c r="B16" s="241"/>
      <c r="C16" s="243"/>
      <c r="D16" s="243"/>
      <c r="E16" s="243"/>
      <c r="F16" s="254"/>
      <c r="G16" s="243"/>
      <c r="H16" s="243"/>
      <c r="I16" s="243"/>
      <c r="J16" s="243"/>
      <c r="K16" s="254"/>
      <c r="L16" s="239"/>
      <c r="M16" s="197"/>
      <c r="N16" s="196"/>
      <c r="O16" s="196"/>
      <c r="P16" s="196"/>
    </row>
    <row r="17" spans="1:16" ht="15" customHeight="1" x14ac:dyDescent="0.25">
      <c r="A17" s="190" t="s">
        <v>35</v>
      </c>
      <c r="B17" s="241"/>
      <c r="C17" s="243"/>
      <c r="D17" s="243"/>
      <c r="E17" s="243"/>
      <c r="F17" s="254"/>
      <c r="G17" s="243"/>
      <c r="H17" s="243"/>
      <c r="I17" s="243"/>
      <c r="J17" s="243"/>
      <c r="K17" s="254"/>
      <c r="L17" s="239"/>
      <c r="M17" s="197"/>
      <c r="N17" s="196"/>
      <c r="O17" s="196"/>
      <c r="P17" s="196"/>
    </row>
    <row r="18" spans="1:16" ht="15" customHeight="1" x14ac:dyDescent="0.25">
      <c r="A18" s="198" t="s">
        <v>36</v>
      </c>
      <c r="B18" s="246"/>
      <c r="C18" s="248"/>
      <c r="D18" s="248"/>
      <c r="E18" s="248"/>
      <c r="F18" s="255"/>
      <c r="G18" s="248"/>
      <c r="H18" s="248"/>
      <c r="I18" s="248"/>
      <c r="J18" s="248"/>
      <c r="K18" s="255"/>
      <c r="L18" s="230"/>
      <c r="M18" s="197"/>
      <c r="N18" s="196"/>
      <c r="O18" s="196"/>
      <c r="P18" s="196"/>
    </row>
    <row r="19" spans="1:16" ht="15" customHeight="1" x14ac:dyDescent="0.25">
      <c r="A19" s="190" t="s">
        <v>129</v>
      </c>
      <c r="B19" s="622">
        <f>SUM(B7:B9)</f>
        <v>410133.92873551557</v>
      </c>
      <c r="C19" s="623">
        <f>SUM(C7:C9)</f>
        <v>2716784.8657002277</v>
      </c>
      <c r="D19" s="623">
        <f t="shared" ref="D19:J19" si="0">SUM(D7:D9)</f>
        <v>133469.315</v>
      </c>
      <c r="E19" s="623">
        <f t="shared" si="0"/>
        <v>77541.657999999996</v>
      </c>
      <c r="F19" s="677">
        <f t="shared" si="0"/>
        <v>3337929.7674357435</v>
      </c>
      <c r="G19" s="794">
        <f t="shared" si="0"/>
        <v>4364740.635012934</v>
      </c>
      <c r="H19" s="794">
        <f t="shared" si="0"/>
        <v>28983150.156539999</v>
      </c>
      <c r="I19" s="794">
        <f t="shared" si="0"/>
        <v>1423148.6241079001</v>
      </c>
      <c r="J19" s="794">
        <f t="shared" si="0"/>
        <v>825527.13791199995</v>
      </c>
      <c r="K19" s="795">
        <f>SUM(K7:K9)</f>
        <v>35596566.553572826</v>
      </c>
      <c r="L19" s="208"/>
    </row>
    <row r="20" spans="1:16" ht="15" customHeight="1" x14ac:dyDescent="0.25">
      <c r="A20" s="190" t="s">
        <v>154</v>
      </c>
      <c r="B20" s="580">
        <f>SUM(B10:B12)</f>
        <v>0</v>
      </c>
      <c r="C20" s="581">
        <f>SUM(C10:C12)</f>
        <v>0</v>
      </c>
      <c r="D20" s="581">
        <f t="shared" ref="D20:J20" si="1">SUM(D10:D12)</f>
        <v>0</v>
      </c>
      <c r="E20" s="581">
        <f t="shared" si="1"/>
        <v>0</v>
      </c>
      <c r="F20" s="678">
        <f t="shared" si="1"/>
        <v>0</v>
      </c>
      <c r="G20" s="797">
        <f t="shared" si="1"/>
        <v>0</v>
      </c>
      <c r="H20" s="797">
        <f t="shared" si="1"/>
        <v>0</v>
      </c>
      <c r="I20" s="797">
        <f t="shared" si="1"/>
        <v>0</v>
      </c>
      <c r="J20" s="797">
        <f t="shared" si="1"/>
        <v>0</v>
      </c>
      <c r="K20" s="798">
        <f>SUM(K10:K12)</f>
        <v>0</v>
      </c>
      <c r="L20" s="208"/>
    </row>
    <row r="21" spans="1:16" ht="15" customHeight="1" x14ac:dyDescent="0.25">
      <c r="A21" s="190" t="s">
        <v>190</v>
      </c>
      <c r="B21" s="580">
        <f>SUM(B13:B15)</f>
        <v>0</v>
      </c>
      <c r="C21" s="581">
        <f>SUM(C13:C15)</f>
        <v>0</v>
      </c>
      <c r="D21" s="581">
        <f t="shared" ref="D21:J21" si="2">SUM(D13:D15)</f>
        <v>0</v>
      </c>
      <c r="E21" s="581">
        <f t="shared" si="2"/>
        <v>0</v>
      </c>
      <c r="F21" s="678">
        <f t="shared" si="2"/>
        <v>0</v>
      </c>
      <c r="G21" s="797">
        <f t="shared" si="2"/>
        <v>0</v>
      </c>
      <c r="H21" s="797">
        <f t="shared" si="2"/>
        <v>0</v>
      </c>
      <c r="I21" s="797">
        <f t="shared" si="2"/>
        <v>0</v>
      </c>
      <c r="J21" s="797">
        <f t="shared" si="2"/>
        <v>0</v>
      </c>
      <c r="K21" s="798">
        <f>SUM(K13:K15)</f>
        <v>0</v>
      </c>
      <c r="L21" s="208"/>
    </row>
    <row r="22" spans="1:16" ht="15" customHeight="1" x14ac:dyDescent="0.25">
      <c r="A22" s="232" t="s">
        <v>155</v>
      </c>
      <c r="B22" s="583">
        <f>SUM(B16:B18)</f>
        <v>0</v>
      </c>
      <c r="C22" s="584">
        <f>SUM(C16:C18)</f>
        <v>0</v>
      </c>
      <c r="D22" s="584">
        <f t="shared" ref="D22:J22" si="3">SUM(D16:D18)</f>
        <v>0</v>
      </c>
      <c r="E22" s="584">
        <f t="shared" si="3"/>
        <v>0</v>
      </c>
      <c r="F22" s="679">
        <f t="shared" si="3"/>
        <v>0</v>
      </c>
      <c r="G22" s="800">
        <f t="shared" si="3"/>
        <v>0</v>
      </c>
      <c r="H22" s="800">
        <f t="shared" si="3"/>
        <v>0</v>
      </c>
      <c r="I22" s="800">
        <f t="shared" si="3"/>
        <v>0</v>
      </c>
      <c r="J22" s="800">
        <f t="shared" si="3"/>
        <v>0</v>
      </c>
      <c r="K22" s="801">
        <f>SUM(K16:K18)</f>
        <v>0</v>
      </c>
      <c r="L22" s="223"/>
    </row>
    <row r="23" spans="1:16" ht="15" customHeight="1" x14ac:dyDescent="0.25">
      <c r="A23" s="190" t="s">
        <v>156</v>
      </c>
      <c r="B23" s="476">
        <f>SUM(B7:B12)</f>
        <v>410133.92873551557</v>
      </c>
      <c r="C23" s="477">
        <f>SUM(C7:C12)</f>
        <v>2716784.8657002277</v>
      </c>
      <c r="D23" s="477">
        <f t="shared" ref="D23:J23" si="4">SUM(D7:D12)</f>
        <v>133469.315</v>
      </c>
      <c r="E23" s="477">
        <f t="shared" si="4"/>
        <v>77541.657999999996</v>
      </c>
      <c r="F23" s="479">
        <f t="shared" si="4"/>
        <v>3337929.7674357435</v>
      </c>
      <c r="G23" s="477">
        <f t="shared" si="4"/>
        <v>4364740.635012934</v>
      </c>
      <c r="H23" s="477">
        <f t="shared" si="4"/>
        <v>28983150.156539999</v>
      </c>
      <c r="I23" s="477">
        <f t="shared" si="4"/>
        <v>1423148.6241079001</v>
      </c>
      <c r="J23" s="477">
        <f t="shared" si="4"/>
        <v>825527.13791199995</v>
      </c>
      <c r="K23" s="478">
        <f>SUM(K7:K12)</f>
        <v>35596566.553572826</v>
      </c>
      <c r="L23" s="208"/>
    </row>
    <row r="24" spans="1:16" ht="15" customHeight="1" x14ac:dyDescent="0.25">
      <c r="A24" s="190" t="s">
        <v>157</v>
      </c>
      <c r="B24" s="476">
        <f>SUM(B13:B18)</f>
        <v>0</v>
      </c>
      <c r="C24" s="477">
        <f>SUM(C13:C18)</f>
        <v>0</v>
      </c>
      <c r="D24" s="477">
        <f t="shared" ref="D24:J24" si="5">SUM(D13:D18)</f>
        <v>0</v>
      </c>
      <c r="E24" s="477">
        <f t="shared" si="5"/>
        <v>0</v>
      </c>
      <c r="F24" s="479">
        <f t="shared" si="5"/>
        <v>0</v>
      </c>
      <c r="G24" s="477">
        <f t="shared" si="5"/>
        <v>0</v>
      </c>
      <c r="H24" s="477">
        <f t="shared" si="5"/>
        <v>0</v>
      </c>
      <c r="I24" s="477">
        <f t="shared" si="5"/>
        <v>0</v>
      </c>
      <c r="J24" s="477">
        <f t="shared" si="5"/>
        <v>0</v>
      </c>
      <c r="K24" s="478">
        <f>SUM(K13:K18)</f>
        <v>0</v>
      </c>
      <c r="L24" s="208"/>
    </row>
    <row r="25" spans="1:16" ht="15" customHeight="1" x14ac:dyDescent="0.25">
      <c r="A25" s="229" t="s">
        <v>142</v>
      </c>
      <c r="B25" s="586">
        <f>SUM(B7:B18)</f>
        <v>410133.92873551557</v>
      </c>
      <c r="C25" s="587">
        <f>SUM(C7:C18)</f>
        <v>2716784.8657002277</v>
      </c>
      <c r="D25" s="587">
        <f t="shared" ref="D25:J25" si="6">SUM(D7:D18)</f>
        <v>133469.315</v>
      </c>
      <c r="E25" s="587">
        <f t="shared" si="6"/>
        <v>77541.657999999996</v>
      </c>
      <c r="F25" s="680">
        <f t="shared" si="6"/>
        <v>3337929.7674357435</v>
      </c>
      <c r="G25" s="803">
        <f t="shared" si="6"/>
        <v>4364740.635012934</v>
      </c>
      <c r="H25" s="803">
        <f t="shared" si="6"/>
        <v>28983150.156539999</v>
      </c>
      <c r="I25" s="803">
        <f t="shared" si="6"/>
        <v>1423148.6241079001</v>
      </c>
      <c r="J25" s="803">
        <f t="shared" si="6"/>
        <v>825527.13791199995</v>
      </c>
      <c r="K25" s="804">
        <f>SUM(K7:K18)</f>
        <v>35596566.553572826</v>
      </c>
      <c r="L25" s="224"/>
    </row>
    <row r="26" spans="1:16" ht="9.75" customHeight="1" x14ac:dyDescent="0.25">
      <c r="B26" s="208"/>
      <c r="L26" s="208"/>
    </row>
    <row r="28" spans="1:16" ht="12" customHeight="1" x14ac:dyDescent="0.25">
      <c r="A28" s="209"/>
      <c r="B28" s="209"/>
      <c r="C28" s="209"/>
      <c r="H28" s="209"/>
      <c r="I28" s="209"/>
      <c r="J28" s="209"/>
      <c r="K28" s="209"/>
    </row>
    <row r="29" spans="1:16" ht="12" customHeight="1" x14ac:dyDescent="0.25">
      <c r="E29" s="210"/>
      <c r="F29" s="210"/>
      <c r="G29" s="210"/>
      <c r="H29" s="210"/>
    </row>
    <row r="30" spans="1:16" ht="12" customHeight="1" x14ac:dyDescent="0.25">
      <c r="E30" s="210"/>
      <c r="F30" s="210"/>
      <c r="G30" s="210"/>
    </row>
    <row r="31" spans="1:16" ht="12" customHeight="1" x14ac:dyDescent="0.25">
      <c r="E31" s="210"/>
      <c r="F31" s="210"/>
      <c r="G31" s="210"/>
    </row>
    <row r="32" spans="1:16" ht="12" customHeight="1" x14ac:dyDescent="0.25">
      <c r="E32" s="210"/>
      <c r="F32" s="210"/>
      <c r="G32" s="210"/>
    </row>
    <row r="33" spans="4:8" ht="12" customHeight="1" x14ac:dyDescent="0.25">
      <c r="E33" s="210" t="str">
        <f>B6</f>
        <v xml:space="preserve"> PP Distribuce</v>
      </c>
      <c r="F33" s="210" t="str">
        <f t="shared" ref="F33:H33" si="7">C6</f>
        <v xml:space="preserve"> GasNet</v>
      </c>
      <c r="G33" s="210" t="str">
        <f t="shared" si="7"/>
        <v xml:space="preserve"> E.ON Distribuce</v>
      </c>
      <c r="H33" s="210" t="str">
        <f t="shared" si="7"/>
        <v xml:space="preserve"> Ostatní společnosti</v>
      </c>
    </row>
    <row r="34" spans="4:8" ht="12" customHeight="1" x14ac:dyDescent="0.25">
      <c r="D34" s="187" t="str">
        <f>A19</f>
        <v>I. čtvrtletí</v>
      </c>
      <c r="E34" s="187">
        <f t="shared" ref="E34:H37" si="8">B19</f>
        <v>410133.92873551557</v>
      </c>
      <c r="F34" s="187">
        <f t="shared" si="8"/>
        <v>2716784.8657002277</v>
      </c>
      <c r="G34" s="187">
        <f t="shared" si="8"/>
        <v>133469.315</v>
      </c>
      <c r="H34" s="187">
        <f t="shared" si="8"/>
        <v>77541.657999999996</v>
      </c>
    </row>
    <row r="35" spans="4:8" ht="12" customHeight="1" x14ac:dyDescent="0.25">
      <c r="D35" s="187" t="str">
        <f t="shared" ref="D35:D37" si="9">A20</f>
        <v>II. čtvrtletí</v>
      </c>
      <c r="E35" s="187">
        <f t="shared" si="8"/>
        <v>0</v>
      </c>
      <c r="F35" s="187">
        <f t="shared" si="8"/>
        <v>0</v>
      </c>
      <c r="G35" s="187">
        <f t="shared" si="8"/>
        <v>0</v>
      </c>
      <c r="H35" s="187">
        <f t="shared" si="8"/>
        <v>0</v>
      </c>
    </row>
    <row r="36" spans="4:8" ht="12" customHeight="1" x14ac:dyDescent="0.25">
      <c r="D36" s="187" t="str">
        <f t="shared" si="9"/>
        <v>III. čtvrtletí</v>
      </c>
      <c r="E36" s="187">
        <f t="shared" si="8"/>
        <v>0</v>
      </c>
      <c r="F36" s="187">
        <f t="shared" si="8"/>
        <v>0</v>
      </c>
      <c r="G36" s="187">
        <f t="shared" si="8"/>
        <v>0</v>
      </c>
      <c r="H36" s="187">
        <f t="shared" si="8"/>
        <v>0</v>
      </c>
    </row>
    <row r="37" spans="4:8" ht="12" customHeight="1" x14ac:dyDescent="0.25">
      <c r="D37" s="187" t="str">
        <f t="shared" si="9"/>
        <v>IV. čtvrtletí</v>
      </c>
      <c r="E37" s="187">
        <f t="shared" si="8"/>
        <v>0</v>
      </c>
      <c r="F37" s="187">
        <f t="shared" si="8"/>
        <v>0</v>
      </c>
      <c r="G37" s="187">
        <f t="shared" si="8"/>
        <v>0</v>
      </c>
      <c r="H37" s="187">
        <f t="shared" si="8"/>
        <v>0</v>
      </c>
    </row>
    <row r="38" spans="4:8" ht="12" customHeight="1" x14ac:dyDescent="0.25">
      <c r="E38" s="210"/>
      <c r="F38" s="210"/>
      <c r="G38" s="210"/>
    </row>
    <row r="39" spans="4:8" ht="12" customHeight="1" x14ac:dyDescent="0.25">
      <c r="E39" s="210"/>
      <c r="F39" s="210"/>
      <c r="G39" s="210"/>
    </row>
    <row r="40" spans="4:8" ht="12" customHeight="1" x14ac:dyDescent="0.25">
      <c r="E40" s="210"/>
      <c r="F40" s="210"/>
      <c r="G40" s="210"/>
    </row>
    <row r="41" spans="4:8" ht="12" customHeight="1" x14ac:dyDescent="0.25"/>
    <row r="42" spans="4:8" ht="12" customHeight="1" x14ac:dyDescent="0.25"/>
    <row r="43" spans="4:8" ht="12" customHeight="1" x14ac:dyDescent="0.25"/>
    <row r="44" spans="4:8" ht="12" customHeight="1" x14ac:dyDescent="0.25"/>
    <row r="45" spans="4:8" ht="12" customHeight="1" x14ac:dyDescent="0.25"/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1"/>
  <sheetViews>
    <sheetView view="pageBreakPreview" zoomScaleNormal="100" zoomScaleSheetLayoutView="100" workbookViewId="0"/>
  </sheetViews>
  <sheetFormatPr defaultRowHeight="12.75" x14ac:dyDescent="0.25"/>
  <cols>
    <col min="1" max="1" width="85.5703125" style="292" customWidth="1"/>
    <col min="2" max="2" width="2.7109375" style="525" customWidth="1"/>
    <col min="3" max="3" width="6.28515625" style="292" customWidth="1"/>
    <col min="4" max="4" width="11.7109375" style="292" customWidth="1"/>
    <col min="5" max="6" width="9.140625" style="292"/>
    <col min="7" max="7" width="11.7109375" style="292" customWidth="1"/>
    <col min="8" max="16384" width="9.140625" style="292"/>
  </cols>
  <sheetData>
    <row r="1" spans="1:6" x14ac:dyDescent="0.25">
      <c r="B1" s="530"/>
      <c r="C1" s="376"/>
    </row>
    <row r="2" spans="1:6" x14ac:dyDescent="0.25">
      <c r="A2" s="293"/>
      <c r="B2" s="530"/>
      <c r="C2" s="376"/>
    </row>
    <row r="3" spans="1:6" ht="11.25" customHeight="1" x14ac:dyDescent="0.25">
      <c r="A3" s="528"/>
      <c r="B3" s="530"/>
      <c r="C3" s="376"/>
    </row>
    <row r="4" spans="1:6" ht="16.5" customHeight="1" x14ac:dyDescent="0.25">
      <c r="A4" s="871" t="s">
        <v>198</v>
      </c>
      <c r="B4" s="873"/>
      <c r="C4" s="872"/>
    </row>
    <row r="5" spans="1:6" ht="30" customHeight="1" x14ac:dyDescent="0.25">
      <c r="A5" s="523" t="str">
        <f>'2'!A2</f>
        <v>Zkratky a pojmy</v>
      </c>
      <c r="B5" s="874" t="s">
        <v>37</v>
      </c>
      <c r="C5" s="294" t="s">
        <v>98</v>
      </c>
    </row>
    <row r="6" spans="1:6" ht="30" customHeight="1" x14ac:dyDescent="0.25">
      <c r="A6" s="523" t="str">
        <f>'3'!A2:D2</f>
        <v>Komentář k Čtvrtletní zprávě o provozu plynárenské soustavy ČR</v>
      </c>
      <c r="B6" s="874" t="s">
        <v>37</v>
      </c>
      <c r="C6" s="294" t="s">
        <v>99</v>
      </c>
      <c r="F6" s="404"/>
    </row>
    <row r="7" spans="1:6" ht="30" customHeight="1" x14ac:dyDescent="0.25">
      <c r="A7" s="523" t="str">
        <f>'4'!A2:L2</f>
        <v>Čtvrtletní bilance plynárenské soustavy ČR</v>
      </c>
      <c r="B7" s="874" t="s">
        <v>37</v>
      </c>
      <c r="C7" s="294" t="s">
        <v>100</v>
      </c>
      <c r="F7" s="405"/>
    </row>
    <row r="8" spans="1:6" ht="30" customHeight="1" x14ac:dyDescent="0.25">
      <c r="A8" s="523" t="str">
        <f>'5'!A2:T2</f>
        <v>Bilance plynárenské soustavy ČR v průběhu roku</v>
      </c>
      <c r="B8" s="874" t="s">
        <v>37</v>
      </c>
      <c r="C8" s="294" t="s">
        <v>101</v>
      </c>
    </row>
    <row r="9" spans="1:6" ht="30" customHeight="1" x14ac:dyDescent="0.25">
      <c r="A9" s="523" t="str">
        <f>'6'!A2:S2</f>
        <v>Spotřeba zemního plynu v ČR v průběhu roku</v>
      </c>
      <c r="B9" s="874" t="s">
        <v>37</v>
      </c>
      <c r="C9" s="294" t="s">
        <v>102</v>
      </c>
    </row>
    <row r="10" spans="1:6" ht="30" customHeight="1" x14ac:dyDescent="0.25">
      <c r="A10" s="523" t="str">
        <f>'7'!A2:V2</f>
        <v>Spotřeba zemního plynu v ČR podle kategorií zákazníků v průběhu roku</v>
      </c>
      <c r="B10" s="874" t="s">
        <v>37</v>
      </c>
      <c r="C10" s="294" t="s">
        <v>103</v>
      </c>
    </row>
    <row r="11" spans="1:6" ht="30" customHeight="1" x14ac:dyDescent="0.25">
      <c r="A11" s="406" t="str">
        <f>'8'!$A$2:$K$2</f>
        <v>Denní průběh spotřeb zemního plynu v ČR</v>
      </c>
      <c r="B11" s="874" t="s">
        <v>37</v>
      </c>
      <c r="C11" s="294" t="s">
        <v>203</v>
      </c>
    </row>
    <row r="12" spans="1:6" ht="30" customHeight="1" x14ac:dyDescent="0.25">
      <c r="A12" s="523" t="str">
        <f>'9'!A2:L2</f>
        <v>Spotřeba zemního plynu podle kategorií zákazníků v ČR</v>
      </c>
      <c r="B12" s="874" t="s">
        <v>37</v>
      </c>
      <c r="C12" s="294" t="s">
        <v>104</v>
      </c>
    </row>
    <row r="13" spans="1:6" ht="30" customHeight="1" x14ac:dyDescent="0.25">
      <c r="A13" s="523" t="str">
        <f>'10'!A2:L2</f>
        <v>Spotřeba zemního plynu podle kategorií zákazníků u společnosti Pražská plynárenská Distribuce, a.s.</v>
      </c>
      <c r="B13" s="874" t="s">
        <v>37</v>
      </c>
      <c r="C13" s="294" t="s">
        <v>105</v>
      </c>
    </row>
    <row r="14" spans="1:6" ht="30" customHeight="1" x14ac:dyDescent="0.25">
      <c r="A14" s="523" t="str">
        <f>'11'!A2:L2</f>
        <v>Spotřeba zemního plynu podle kategorií zákazníků u společnosti GasNet, s.r.o.</v>
      </c>
      <c r="B14" s="874" t="s">
        <v>37</v>
      </c>
      <c r="C14" s="294" t="s">
        <v>106</v>
      </c>
    </row>
    <row r="15" spans="1:6" ht="30" customHeight="1" x14ac:dyDescent="0.25">
      <c r="A15" s="523" t="str">
        <f>'12'!A2:L2</f>
        <v>Spotřeba zemního plynu podle kategorií zákazníků u společnosti E.ON Distribuce, a.s.</v>
      </c>
      <c r="B15" s="874" t="s">
        <v>37</v>
      </c>
      <c r="C15" s="294" t="s">
        <v>213</v>
      </c>
    </row>
    <row r="16" spans="1:6" ht="30" customHeight="1" x14ac:dyDescent="0.25">
      <c r="A16" s="523" t="str">
        <f>'13'!A2:L2</f>
        <v>Spotřeba zemního plynu podle kategorií zákazníků u ostatních společností</v>
      </c>
      <c r="B16" s="874" t="s">
        <v>37</v>
      </c>
      <c r="C16" s="294" t="s">
        <v>214</v>
      </c>
    </row>
    <row r="17" spans="1:3" ht="30" customHeight="1" x14ac:dyDescent="0.25">
      <c r="A17" s="523" t="str">
        <f>'14'!A2</f>
        <v>Spotřeba zemního plynu a teplota ovzduší podle plynárenských soustav v ČR</v>
      </c>
      <c r="B17" s="874" t="s">
        <v>37</v>
      </c>
      <c r="C17" s="294" t="s">
        <v>215</v>
      </c>
    </row>
    <row r="18" spans="1:3" ht="30" customHeight="1" x14ac:dyDescent="0.25">
      <c r="A18" s="523" t="str">
        <f>'18'!A2:L2</f>
        <v>Spotřeba zemního plynu podle plynárenských soustav v ČR v průběhu roku</v>
      </c>
      <c r="B18" s="874" t="s">
        <v>37</v>
      </c>
      <c r="C18" s="294" t="s">
        <v>216</v>
      </c>
    </row>
    <row r="19" spans="1:3" ht="30" customHeight="1" x14ac:dyDescent="0.25">
      <c r="A19" s="523" t="str">
        <f>'19'!A2:L2</f>
        <v>Spotřeba zemního plynu podle krajů a kategorií zákazníků v ČR</v>
      </c>
      <c r="B19" s="874" t="s">
        <v>37</v>
      </c>
      <c r="C19" s="294" t="s">
        <v>217</v>
      </c>
    </row>
    <row r="20" spans="1:3" ht="30" customHeight="1" x14ac:dyDescent="0.25">
      <c r="A20" s="523" t="str">
        <f>'26'!A2</f>
        <v>Spotřeba zemního plynu a teplota ovzduší podle krajů v ČR</v>
      </c>
      <c r="B20" s="874" t="s">
        <v>37</v>
      </c>
      <c r="C20" s="294" t="s">
        <v>218</v>
      </c>
    </row>
    <row r="21" spans="1:3" ht="30" customHeight="1" x14ac:dyDescent="0.25">
      <c r="A21" s="523" t="str">
        <f>'31'!A2:S2</f>
        <v>Spotřeba zemního plynu podle krajů v ČR v průběhu roku</v>
      </c>
      <c r="B21" s="874" t="s">
        <v>37</v>
      </c>
      <c r="C21" s="294" t="s">
        <v>196</v>
      </c>
    </row>
    <row r="22" spans="1:3" ht="30" customHeight="1" x14ac:dyDescent="0.25">
      <c r="A22" s="406" t="str">
        <f>'32'!A2</f>
        <v xml:space="preserve">Schéma přepravní soustavy a zásobníků plynu v ČR </v>
      </c>
      <c r="B22" s="874" t="s">
        <v>37</v>
      </c>
      <c r="C22" s="294" t="s">
        <v>197</v>
      </c>
    </row>
    <row r="23" spans="1:3" ht="9" customHeight="1" x14ac:dyDescent="0.25">
      <c r="A23" s="523"/>
      <c r="B23" s="874"/>
      <c r="C23" s="294"/>
    </row>
    <row r="24" spans="1:3" ht="9" customHeight="1" x14ac:dyDescent="0.25">
      <c r="A24" s="523"/>
      <c r="B24" s="874"/>
      <c r="C24" s="294"/>
    </row>
    <row r="25" spans="1:3" ht="9" customHeight="1" x14ac:dyDescent="0.25">
      <c r="A25" s="524"/>
      <c r="B25" s="875"/>
      <c r="C25" s="294"/>
    </row>
    <row r="26" spans="1:3" ht="9" customHeight="1" x14ac:dyDescent="0.25">
      <c r="A26" s="524"/>
      <c r="B26" s="875"/>
      <c r="C26" s="294"/>
    </row>
    <row r="27" spans="1:3" ht="9" customHeight="1" x14ac:dyDescent="0.25">
      <c r="A27" s="524"/>
      <c r="B27" s="875"/>
      <c r="C27" s="294"/>
    </row>
    <row r="28" spans="1:3" ht="9" customHeight="1" x14ac:dyDescent="0.25">
      <c r="A28" s="524"/>
      <c r="B28" s="875"/>
      <c r="C28" s="294"/>
    </row>
    <row r="29" spans="1:3" ht="9" customHeight="1" x14ac:dyDescent="0.25">
      <c r="A29" s="524"/>
      <c r="B29" s="875"/>
      <c r="C29" s="294"/>
    </row>
    <row r="30" spans="1:3" ht="9" customHeight="1" x14ac:dyDescent="0.25">
      <c r="A30" s="406"/>
      <c r="B30" s="876"/>
      <c r="C30" s="294"/>
    </row>
    <row r="31" spans="1:3" ht="9" customHeight="1" x14ac:dyDescent="0.25">
      <c r="A31" s="406"/>
      <c r="B31" s="876"/>
      <c r="C31" s="294"/>
    </row>
    <row r="32" spans="1:3" ht="9" customHeight="1" x14ac:dyDescent="0.25">
      <c r="A32" s="406"/>
      <c r="B32" s="876"/>
      <c r="C32" s="294"/>
    </row>
    <row r="33" spans="1:3" ht="9" customHeight="1" x14ac:dyDescent="0.25">
      <c r="A33" s="406"/>
      <c r="B33" s="876"/>
      <c r="C33" s="294"/>
    </row>
    <row r="34" spans="1:3" ht="9" customHeight="1" x14ac:dyDescent="0.25">
      <c r="A34" s="294"/>
      <c r="B34" s="876"/>
      <c r="C34" s="294"/>
    </row>
    <row r="35" spans="1:3" ht="9" customHeight="1" x14ac:dyDescent="0.25">
      <c r="A35" s="402" t="str">
        <f>T!J20</f>
        <v>Leden</v>
      </c>
      <c r="B35" s="897">
        <f>T!G17</f>
        <v>2018</v>
      </c>
      <c r="C35" s="898"/>
    </row>
    <row r="36" spans="1:3" ht="9" customHeight="1" x14ac:dyDescent="0.25">
      <c r="A36" s="402" t="str">
        <f>T!J21</f>
        <v>Únor</v>
      </c>
      <c r="B36" s="897">
        <f>T!G17</f>
        <v>2018</v>
      </c>
      <c r="C36" s="898"/>
    </row>
    <row r="37" spans="1:3" ht="9" customHeight="1" x14ac:dyDescent="0.25">
      <c r="A37" s="402" t="str">
        <f>T!J22</f>
        <v>Březen</v>
      </c>
      <c r="B37" s="897">
        <f>T!G17</f>
        <v>2018</v>
      </c>
      <c r="C37" s="898"/>
    </row>
    <row r="38" spans="1:3" ht="9" customHeight="1" x14ac:dyDescent="0.25">
      <c r="A38" s="403" t="str">
        <f>T!E17</f>
        <v>I. čtvrtletí</v>
      </c>
      <c r="B38" s="897">
        <f>T!G17</f>
        <v>2018</v>
      </c>
      <c r="C38" s="898"/>
    </row>
    <row r="39" spans="1:3" ht="20.100000000000001" customHeight="1" x14ac:dyDescent="0.25">
      <c r="A39" s="294"/>
      <c r="B39" s="876"/>
      <c r="C39" s="294"/>
    </row>
    <row r="40" spans="1:3" ht="20.100000000000001" customHeight="1" x14ac:dyDescent="0.25">
      <c r="B40" s="877"/>
    </row>
    <row r="41" spans="1:3" ht="20.100000000000001" customHeight="1" x14ac:dyDescent="0.25"/>
  </sheetData>
  <mergeCells count="4">
    <mergeCell ref="B35:C35"/>
    <mergeCell ref="B36:C36"/>
    <mergeCell ref="B37:C37"/>
    <mergeCell ref="B38:C38"/>
  </mergeCells>
  <phoneticPr fontId="7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2" t="s">
        <v>238</v>
      </c>
      <c r="L1" s="1002"/>
    </row>
    <row r="2" spans="1:17" s="702" customFormat="1" ht="30" customHeight="1" x14ac:dyDescent="0.25">
      <c r="A2" s="904" t="s">
        <v>204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</row>
    <row r="3" spans="1:17" ht="17.100000000000001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17" ht="12.95" customHeight="1" x14ac:dyDescent="0.2">
      <c r="A4" s="1003" t="s">
        <v>110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17" ht="24.95" customHeight="1" x14ac:dyDescent="0.25">
      <c r="A6" s="74"/>
      <c r="B6" s="75"/>
      <c r="C6" s="76"/>
      <c r="D6" s="76"/>
      <c r="E6" s="981" t="s">
        <v>39</v>
      </c>
      <c r="F6" s="982"/>
      <c r="G6" s="432"/>
      <c r="H6" s="982" t="s">
        <v>108</v>
      </c>
      <c r="I6" s="1048" t="s">
        <v>39</v>
      </c>
      <c r="J6" s="1049"/>
      <c r="K6" s="411"/>
      <c r="L6" s="87"/>
    </row>
    <row r="7" spans="1:17" ht="24.95" customHeight="1" x14ac:dyDescent="0.25">
      <c r="A7" s="74"/>
      <c r="B7" s="94"/>
      <c r="C7" s="94"/>
      <c r="D7" s="1010" t="s">
        <v>0</v>
      </c>
      <c r="E7" s="981"/>
      <c r="F7" s="982"/>
      <c r="G7" s="429" t="s">
        <v>107</v>
      </c>
      <c r="H7" s="982"/>
      <c r="I7" s="1048"/>
      <c r="J7" s="1049"/>
      <c r="K7" s="114" t="s">
        <v>107</v>
      </c>
      <c r="L7" s="87"/>
    </row>
    <row r="8" spans="1:17" ht="15" customHeight="1" x14ac:dyDescent="0.25">
      <c r="A8" s="1009" t="s">
        <v>140</v>
      </c>
      <c r="B8" s="1009"/>
      <c r="C8" s="126" t="s">
        <v>45</v>
      </c>
      <c r="D8" s="1011"/>
      <c r="E8" s="822" t="s">
        <v>342</v>
      </c>
      <c r="F8" s="816" t="s">
        <v>1</v>
      </c>
      <c r="G8" s="430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8" t="str">
        <f>T!J20</f>
        <v>Leden</v>
      </c>
      <c r="B9" s="989"/>
      <c r="C9" s="92" t="s">
        <v>6</v>
      </c>
      <c r="D9" s="77">
        <v>121</v>
      </c>
      <c r="E9" s="90">
        <v>10831.359</v>
      </c>
      <c r="F9" s="78">
        <v>115431.925</v>
      </c>
      <c r="G9" s="433">
        <f>E9/$E$14</f>
        <v>0.29676870119240017</v>
      </c>
      <c r="H9" s="141">
        <f>(E9-I9)/I9</f>
        <v>-0.15762623191427616</v>
      </c>
      <c r="I9" s="414">
        <v>12858.138999999999</v>
      </c>
      <c r="J9" s="112">
        <v>137548.63699999999</v>
      </c>
      <c r="K9" s="116">
        <f>I9/$I$14</f>
        <v>0.25753298882209152</v>
      </c>
      <c r="L9" s="87"/>
    </row>
    <row r="10" spans="1:17" ht="11.1" customHeight="1" x14ac:dyDescent="0.2">
      <c r="A10" s="990"/>
      <c r="B10" s="991"/>
      <c r="C10" s="93" t="s">
        <v>7</v>
      </c>
      <c r="D10" s="77">
        <v>320</v>
      </c>
      <c r="E10" s="90">
        <v>2192.3119999999999</v>
      </c>
      <c r="F10" s="78">
        <v>23364.608810000002</v>
      </c>
      <c r="G10" s="434">
        <f>E10/$E$14</f>
        <v>6.0067216389791275E-2</v>
      </c>
      <c r="H10" s="141">
        <f>(E10-I10)/I10</f>
        <v>-0.28272791577702039</v>
      </c>
      <c r="I10" s="414">
        <v>3056.4580000000001</v>
      </c>
      <c r="J10" s="112">
        <v>32694.58798</v>
      </c>
      <c r="K10" s="117">
        <f>I10/$I$14</f>
        <v>6.1217160893127086E-2</v>
      </c>
      <c r="L10" s="88"/>
      <c r="M10" s="79"/>
      <c r="O10" s="79"/>
      <c r="P10" s="79"/>
      <c r="Q10" s="79"/>
    </row>
    <row r="11" spans="1:17" ht="11.1" customHeight="1" x14ac:dyDescent="0.2">
      <c r="A11" s="990"/>
      <c r="B11" s="991"/>
      <c r="C11" s="93" t="s">
        <v>8</v>
      </c>
      <c r="D11" s="77">
        <v>9405</v>
      </c>
      <c r="E11" s="90">
        <v>7478.5458779999999</v>
      </c>
      <c r="F11" s="78">
        <v>79703.566921999998</v>
      </c>
      <c r="G11" s="434">
        <f>E11/$E$14</f>
        <v>0.20490488285189679</v>
      </c>
      <c r="H11" s="141">
        <f t="shared" ref="H11:H13" si="0">(E11-I11)/I11</f>
        <v>-0.31273175454473806</v>
      </c>
      <c r="I11" s="414">
        <v>10881.553058</v>
      </c>
      <c r="J11" s="112">
        <v>116404.163932</v>
      </c>
      <c r="K11" s="117">
        <f>I11/$I$14</f>
        <v>0.21794436053715935</v>
      </c>
      <c r="L11" s="88"/>
      <c r="M11" s="79"/>
      <c r="O11" s="79"/>
      <c r="P11" s="79"/>
      <c r="Q11" s="79"/>
    </row>
    <row r="12" spans="1:17" ht="11.1" customHeight="1" x14ac:dyDescent="0.2">
      <c r="A12" s="990"/>
      <c r="B12" s="991"/>
      <c r="C12" s="93" t="s">
        <v>9</v>
      </c>
      <c r="D12" s="77">
        <v>96247</v>
      </c>
      <c r="E12" s="90">
        <v>15709.853122</v>
      </c>
      <c r="F12" s="78">
        <v>167428.93407799999</v>
      </c>
      <c r="G12" s="434">
        <f>E12/$E$14</f>
        <v>0.43043469493895581</v>
      </c>
      <c r="H12" s="141">
        <f t="shared" si="0"/>
        <v>-0.31248316588242731</v>
      </c>
      <c r="I12" s="414">
        <v>22850.135942000001</v>
      </c>
      <c r="J12" s="112">
        <v>244437.14206800002</v>
      </c>
      <c r="K12" s="117">
        <f>I12/$I$14</f>
        <v>0.45766061512745798</v>
      </c>
      <c r="L12" s="88"/>
      <c r="M12" s="79"/>
      <c r="O12" s="79"/>
      <c r="P12" s="79"/>
      <c r="Q12" s="79"/>
    </row>
    <row r="13" spans="1:17" ht="11.1" customHeight="1" x14ac:dyDescent="0.2">
      <c r="A13" s="990"/>
      <c r="B13" s="991"/>
      <c r="C13" s="93" t="s">
        <v>306</v>
      </c>
      <c r="D13" s="77">
        <v>11</v>
      </c>
      <c r="E13" s="90">
        <v>285.57600000000002</v>
      </c>
      <c r="F13" s="78">
        <v>3043.5430000000001</v>
      </c>
      <c r="G13" s="434">
        <f>E13/$E$14</f>
        <v>7.8245046269559415E-3</v>
      </c>
      <c r="H13" s="141">
        <f t="shared" si="0"/>
        <v>1.3262938283694885E-2</v>
      </c>
      <c r="I13" s="417">
        <v>281.83800000000002</v>
      </c>
      <c r="J13" s="118">
        <v>3014.9769999999999</v>
      </c>
      <c r="K13" s="117">
        <f>I13/$I$14</f>
        <v>5.6448746201639786E-3</v>
      </c>
      <c r="L13" s="88"/>
      <c r="M13" s="79"/>
      <c r="O13" s="79"/>
      <c r="P13" s="79"/>
      <c r="Q13" s="79"/>
    </row>
    <row r="14" spans="1:17" ht="11.1" customHeight="1" x14ac:dyDescent="0.2">
      <c r="A14" s="992"/>
      <c r="B14" s="993"/>
      <c r="C14" s="625" t="s">
        <v>2</v>
      </c>
      <c r="D14" s="626">
        <v>106104</v>
      </c>
      <c r="E14" s="627">
        <v>36497.646000000001</v>
      </c>
      <c r="F14" s="628">
        <v>388972.57780999999</v>
      </c>
      <c r="G14" s="629">
        <f>SUM(G9:G13)</f>
        <v>1</v>
      </c>
      <c r="H14" s="630">
        <f>(E14-I14)/I14</f>
        <v>-0.26899624748568568</v>
      </c>
      <c r="I14" s="631">
        <v>49928.124000000003</v>
      </c>
      <c r="J14" s="632">
        <v>534099.50797999999</v>
      </c>
      <c r="K14" s="640">
        <f>SUM(K9:K12)</f>
        <v>0.99435512537983595</v>
      </c>
      <c r="L14" s="99"/>
      <c r="M14" s="79"/>
      <c r="N14" s="79"/>
    </row>
    <row r="15" spans="1:17" ht="11.1" customHeight="1" x14ac:dyDescent="0.2">
      <c r="A15" s="994" t="str">
        <f>T!J21</f>
        <v>Únor</v>
      </c>
      <c r="B15" s="995"/>
      <c r="C15" s="93" t="s">
        <v>6</v>
      </c>
      <c r="D15" s="77">
        <v>121</v>
      </c>
      <c r="E15" s="90">
        <v>11768.885</v>
      </c>
      <c r="F15" s="78">
        <v>125466.27800000001</v>
      </c>
      <c r="G15" s="434">
        <f>E15/$E$20</f>
        <v>0.29367394587078893</v>
      </c>
      <c r="H15" s="141">
        <f>(E15-I15)/I15</f>
        <v>0.14789004258812188</v>
      </c>
      <c r="I15" s="414">
        <v>10252.624</v>
      </c>
      <c r="J15" s="112">
        <v>109407.935</v>
      </c>
      <c r="K15" s="117">
        <f>I15/$I$20</f>
        <v>0.2998752633437467</v>
      </c>
      <c r="L15" s="88"/>
      <c r="M15" s="79"/>
      <c r="N15" s="79"/>
    </row>
    <row r="16" spans="1:17" ht="11.1" customHeight="1" x14ac:dyDescent="0.2">
      <c r="A16" s="994"/>
      <c r="B16" s="995"/>
      <c r="C16" s="93" t="s">
        <v>7</v>
      </c>
      <c r="D16" s="77">
        <v>321</v>
      </c>
      <c r="E16" s="90">
        <v>2696.924</v>
      </c>
      <c r="F16" s="78">
        <v>28752.293130000002</v>
      </c>
      <c r="G16" s="434">
        <f>E16/$E$20</f>
        <v>6.7297480839827353E-2</v>
      </c>
      <c r="H16" s="141">
        <f>(E16-I16)/I16</f>
        <v>0.30434576535140218</v>
      </c>
      <c r="I16" s="414">
        <v>2067.645</v>
      </c>
      <c r="J16" s="112">
        <v>22064.319900000002</v>
      </c>
      <c r="K16" s="117">
        <f>I16/$I$20</f>
        <v>6.0475795159988424E-2</v>
      </c>
      <c r="L16" s="89"/>
      <c r="M16" s="82"/>
      <c r="N16" s="79"/>
    </row>
    <row r="17" spans="1:21" ht="11.1" customHeight="1" x14ac:dyDescent="0.2">
      <c r="A17" s="994"/>
      <c r="B17" s="995"/>
      <c r="C17" s="93" t="s">
        <v>8</v>
      </c>
      <c r="D17" s="77">
        <v>9484</v>
      </c>
      <c r="E17" s="90">
        <v>8169.5183699999998</v>
      </c>
      <c r="F17" s="78">
        <v>87094.75157600001</v>
      </c>
      <c r="G17" s="434">
        <f>E17/$E$20</f>
        <v>0.20385743386750704</v>
      </c>
      <c r="H17" s="141">
        <f t="shared" ref="H17:H20" si="1">(E17-I17)/I17</f>
        <v>0.17191952254468096</v>
      </c>
      <c r="I17" s="414">
        <v>6971.0574939999997</v>
      </c>
      <c r="J17" s="112">
        <v>74390.461942000009</v>
      </c>
      <c r="K17" s="117">
        <f>I17/$I$20</f>
        <v>0.20389392040492746</v>
      </c>
      <c r="L17" s="88"/>
      <c r="M17" s="79"/>
      <c r="N17" s="79"/>
      <c r="O17" s="79"/>
      <c r="P17" s="79"/>
    </row>
    <row r="18" spans="1:21" ht="11.1" customHeight="1" x14ac:dyDescent="0.2">
      <c r="A18" s="994"/>
      <c r="B18" s="995"/>
      <c r="C18" s="93" t="s">
        <v>9</v>
      </c>
      <c r="D18" s="77">
        <v>95246</v>
      </c>
      <c r="E18" s="90">
        <v>17164.266630000002</v>
      </c>
      <c r="F18" s="78">
        <v>182988.25642400002</v>
      </c>
      <c r="G18" s="434">
        <f>E18/$E$20</f>
        <v>0.42830717686598258</v>
      </c>
      <c r="H18" s="141">
        <f t="shared" si="1"/>
        <v>0.17221684506716536</v>
      </c>
      <c r="I18" s="414">
        <v>14642.569506</v>
      </c>
      <c r="J18" s="112">
        <v>156256.24905800002</v>
      </c>
      <c r="K18" s="117">
        <f>I18/$I$20</f>
        <v>0.42827517976284563</v>
      </c>
      <c r="L18" s="88"/>
      <c r="M18" s="79"/>
      <c r="N18" s="79"/>
      <c r="O18" s="79"/>
      <c r="P18" s="79"/>
    </row>
    <row r="19" spans="1:21" ht="11.1" customHeight="1" x14ac:dyDescent="0.2">
      <c r="A19" s="994"/>
      <c r="B19" s="995"/>
      <c r="C19" s="93" t="s">
        <v>306</v>
      </c>
      <c r="D19" s="77">
        <v>12</v>
      </c>
      <c r="E19" s="90">
        <v>275.07100000000003</v>
      </c>
      <c r="F19" s="78">
        <v>2932.0430000000001</v>
      </c>
      <c r="G19" s="434">
        <f>E19/$E$20</f>
        <v>6.8639625558941045E-3</v>
      </c>
      <c r="H19" s="141">
        <f t="shared" si="1"/>
        <v>7.5617929637551748E-2</v>
      </c>
      <c r="I19" s="417">
        <v>255.733</v>
      </c>
      <c r="J19" s="118">
        <v>2728.9630000000002</v>
      </c>
      <c r="K19" s="117">
        <f>I19/$I$20</f>
        <v>7.4798413284917478E-3</v>
      </c>
      <c r="L19" s="88"/>
      <c r="M19" s="79"/>
      <c r="N19" s="79"/>
      <c r="O19" s="79"/>
      <c r="P19" s="79"/>
    </row>
    <row r="20" spans="1:21" ht="11.1" customHeight="1" x14ac:dyDescent="0.2">
      <c r="A20" s="994"/>
      <c r="B20" s="995"/>
      <c r="C20" s="625" t="s">
        <v>2</v>
      </c>
      <c r="D20" s="626">
        <v>105184</v>
      </c>
      <c r="E20" s="627">
        <v>40074.665000000001</v>
      </c>
      <c r="F20" s="628">
        <v>427233.62213000003</v>
      </c>
      <c r="G20" s="629">
        <f>SUM(G15:G19)</f>
        <v>0.99999999999999989</v>
      </c>
      <c r="H20" s="630">
        <f t="shared" si="1"/>
        <v>0.17212927347061882</v>
      </c>
      <c r="I20" s="631">
        <v>34189.629000000001</v>
      </c>
      <c r="J20" s="632">
        <v>364847.92890000006</v>
      </c>
      <c r="K20" s="640">
        <f>SUM(K15:K18)</f>
        <v>0.99252015867150822</v>
      </c>
      <c r="L20" s="99"/>
      <c r="M20" s="79"/>
      <c r="N20" s="79"/>
      <c r="O20" s="79"/>
      <c r="P20" s="79"/>
    </row>
    <row r="21" spans="1:21" ht="11.1" customHeight="1" x14ac:dyDescent="0.2">
      <c r="A21" s="994" t="str">
        <f>T!J22</f>
        <v>Březen</v>
      </c>
      <c r="B21" s="995"/>
      <c r="C21" s="92" t="s">
        <v>6</v>
      </c>
      <c r="D21" s="104">
        <v>121</v>
      </c>
      <c r="E21" s="106">
        <v>11680.89</v>
      </c>
      <c r="F21" s="105">
        <v>124635.342</v>
      </c>
      <c r="G21" s="433">
        <f>E21/$E$26</f>
        <v>0.30653571206166269</v>
      </c>
      <c r="H21" s="395">
        <f>(E21-I21)/I21</f>
        <v>0.19681384886806735</v>
      </c>
      <c r="I21" s="413">
        <v>9759.9889999999996</v>
      </c>
      <c r="J21" s="113">
        <v>104156.6293396</v>
      </c>
      <c r="K21" s="116">
        <f>I21/$I$26</f>
        <v>0.35586690460674242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4"/>
      <c r="B22" s="995"/>
      <c r="C22" s="93" t="s">
        <v>7</v>
      </c>
      <c r="D22" s="77">
        <v>321</v>
      </c>
      <c r="E22" s="90">
        <v>2439.21</v>
      </c>
      <c r="F22" s="78">
        <v>26026.609779999999</v>
      </c>
      <c r="G22" s="434">
        <f>E22/$E$26</f>
        <v>6.4010959286315366E-2</v>
      </c>
      <c r="H22" s="141">
        <f t="shared" ref="H22:H26" si="2">(E22-I22)/I22</f>
        <v>0.42697016373935787</v>
      </c>
      <c r="I22" s="414">
        <v>1709.3630000000001</v>
      </c>
      <c r="J22" s="112">
        <v>18242.50966</v>
      </c>
      <c r="K22" s="117">
        <f>I22/$I$26</f>
        <v>6.2326475947800254E-2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4"/>
      <c r="B23" s="995"/>
      <c r="C23" s="93" t="s">
        <v>8</v>
      </c>
      <c r="D23" s="77">
        <v>9484</v>
      </c>
      <c r="E23" s="90">
        <v>8300.1710000000003</v>
      </c>
      <c r="F23" s="78">
        <v>88562.991999999998</v>
      </c>
      <c r="G23" s="434">
        <f>E23/$E$26</f>
        <v>0.21781720637028198</v>
      </c>
      <c r="H23" s="141">
        <f t="shared" si="2"/>
        <v>0.5122318635847749</v>
      </c>
      <c r="I23" s="414">
        <v>5488.6894000000002</v>
      </c>
      <c r="J23" s="112">
        <v>58576.226950000004</v>
      </c>
      <c r="K23" s="117">
        <f>I23/$I$26</f>
        <v>0.20012757259519845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4"/>
      <c r="B24" s="995"/>
      <c r="C24" s="93" t="s">
        <v>9</v>
      </c>
      <c r="D24" s="77">
        <v>95249</v>
      </c>
      <c r="E24" s="90">
        <v>15399.817999999999</v>
      </c>
      <c r="F24" s="78">
        <v>164315.77100000001</v>
      </c>
      <c r="G24" s="434">
        <f>E24/$E$26</f>
        <v>0.40412966616841783</v>
      </c>
      <c r="H24" s="141">
        <f t="shared" si="2"/>
        <v>0.51316925786208301</v>
      </c>
      <c r="I24" s="414">
        <v>10177.194600000001</v>
      </c>
      <c r="J24" s="112">
        <v>108611.65005</v>
      </c>
      <c r="K24" s="117">
        <f>I24/$I$26</f>
        <v>0.37107897763844344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9"/>
      <c r="B25" s="1054"/>
      <c r="C25" s="93" t="s">
        <v>306</v>
      </c>
      <c r="D25" s="77">
        <v>12</v>
      </c>
      <c r="E25" s="90">
        <v>286.04199999999997</v>
      </c>
      <c r="F25" s="78">
        <v>3051.9645999999998</v>
      </c>
      <c r="G25" s="434">
        <f>E25/$E$26</f>
        <v>7.5064561133220261E-3</v>
      </c>
      <c r="H25" s="141">
        <f t="shared" si="2"/>
        <v>-1.6080930939711167E-2</v>
      </c>
      <c r="I25" s="417">
        <v>290.71699999999998</v>
      </c>
      <c r="J25" s="118">
        <v>3102.5410000000002</v>
      </c>
      <c r="K25" s="117">
        <f>I25/$I$26</f>
        <v>1.0600069211815539E-2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6"/>
      <c r="B26" s="997"/>
      <c r="C26" s="693" t="s">
        <v>2</v>
      </c>
      <c r="D26" s="694">
        <v>105187</v>
      </c>
      <c r="E26" s="695">
        <v>38106.131000000001</v>
      </c>
      <c r="F26" s="696">
        <v>406592.67938000005</v>
      </c>
      <c r="G26" s="697">
        <f>SUM(G21:G25)</f>
        <v>0.99999999999999989</v>
      </c>
      <c r="H26" s="698">
        <f t="shared" si="2"/>
        <v>0.38941866486827292</v>
      </c>
      <c r="I26" s="699">
        <v>27425.952999999998</v>
      </c>
      <c r="J26" s="700">
        <v>292689.55699960003</v>
      </c>
      <c r="K26" s="701">
        <f>SUM(K21:K24)</f>
        <v>0.98939993078818456</v>
      </c>
      <c r="L26" s="107"/>
    </row>
    <row r="27" spans="1:21" ht="11.1" customHeight="1" thickTop="1" x14ac:dyDescent="0.2">
      <c r="A27" s="1052" t="str">
        <f>T!E17</f>
        <v>I. čtvrtletí</v>
      </c>
      <c r="B27" s="1053"/>
      <c r="C27" s="93" t="s">
        <v>6</v>
      </c>
      <c r="D27" s="77">
        <f>D21</f>
        <v>121</v>
      </c>
      <c r="E27" s="90">
        <f>E9+E15+E21</f>
        <v>34281.133999999998</v>
      </c>
      <c r="F27" s="78">
        <f>F9+F15+F21</f>
        <v>365533.54500000004</v>
      </c>
      <c r="G27" s="434">
        <f>E27/$E$32</f>
        <v>0.29893267995391842</v>
      </c>
      <c r="H27" s="141">
        <f>(E27-I27)/I27</f>
        <v>4.2906897901210099E-2</v>
      </c>
      <c r="I27" s="414">
        <f>I9+I15+I21</f>
        <v>32870.752</v>
      </c>
      <c r="J27" s="112">
        <f>J9+J15+J21</f>
        <v>351113.20133959997</v>
      </c>
      <c r="K27" s="117">
        <f>I27/$I$32</f>
        <v>0.29468943769897693</v>
      </c>
      <c r="L27" s="87"/>
    </row>
    <row r="28" spans="1:21" ht="11.1" customHeight="1" x14ac:dyDescent="0.2">
      <c r="A28" s="994"/>
      <c r="B28" s="995"/>
      <c r="C28" s="93" t="s">
        <v>7</v>
      </c>
      <c r="D28" s="77">
        <f>D22</f>
        <v>321</v>
      </c>
      <c r="E28" s="90">
        <f t="shared" ref="E28:F28" si="3">E10+E16+E22</f>
        <v>7328.4459999999999</v>
      </c>
      <c r="F28" s="78">
        <f t="shared" si="3"/>
        <v>78143.51172000001</v>
      </c>
      <c r="G28" s="434">
        <f>E28/$E$32</f>
        <v>6.3904303827218026E-2</v>
      </c>
      <c r="H28" s="141">
        <f t="shared" ref="H28:H31" si="4">(E28-I28)/I28</f>
        <v>7.2434691267945078E-2</v>
      </c>
      <c r="I28" s="414">
        <f t="shared" ref="I28:J28" si="5">I10+I16+I22</f>
        <v>6833.4660000000003</v>
      </c>
      <c r="J28" s="112">
        <f t="shared" si="5"/>
        <v>73001.417539999995</v>
      </c>
      <c r="K28" s="117">
        <f>I28/$I$32</f>
        <v>6.1262676712570407E-2</v>
      </c>
      <c r="L28" s="87"/>
    </row>
    <row r="29" spans="1:21" ht="11.1" customHeight="1" x14ac:dyDescent="0.2">
      <c r="A29" s="994"/>
      <c r="B29" s="995"/>
      <c r="C29" s="93" t="s">
        <v>8</v>
      </c>
      <c r="D29" s="77">
        <f>D23</f>
        <v>9484</v>
      </c>
      <c r="E29" s="90">
        <f t="shared" ref="E29:F29" si="6">E11+E17+E23</f>
        <v>23948.235247999997</v>
      </c>
      <c r="F29" s="78">
        <f t="shared" si="6"/>
        <v>255361.31049800001</v>
      </c>
      <c r="G29" s="434">
        <f>E29/$E$32</f>
        <v>0.20882944370660353</v>
      </c>
      <c r="H29" s="141">
        <f t="shared" si="4"/>
        <v>2.6002634696787506E-2</v>
      </c>
      <c r="I29" s="414">
        <f t="shared" ref="I29:J29" si="7">I11+I17+I23</f>
        <v>23341.299951999998</v>
      </c>
      <c r="J29" s="112">
        <f t="shared" si="7"/>
        <v>249370.85282400003</v>
      </c>
      <c r="K29" s="117">
        <f>I29/$I$32</f>
        <v>0.20925698803659973</v>
      </c>
      <c r="L29" s="87"/>
    </row>
    <row r="30" spans="1:21" ht="11.1" customHeight="1" x14ac:dyDescent="0.2">
      <c r="A30" s="994"/>
      <c r="B30" s="995"/>
      <c r="C30" s="93" t="s">
        <v>9</v>
      </c>
      <c r="D30" s="77">
        <f>D24</f>
        <v>95249</v>
      </c>
      <c r="E30" s="90">
        <f t="shared" ref="E30:F31" si="8">E12+E18+E24</f>
        <v>48273.937751999998</v>
      </c>
      <c r="F30" s="78">
        <f t="shared" si="8"/>
        <v>514732.96150200005</v>
      </c>
      <c r="G30" s="434">
        <f>E30/$E$32</f>
        <v>0.4209504150047661</v>
      </c>
      <c r="H30" s="141">
        <f t="shared" si="4"/>
        <v>1.2671260132531731E-2</v>
      </c>
      <c r="I30" s="414">
        <f t="shared" ref="I30:J30" si="9">I12+I18+I24</f>
        <v>47669.900048000003</v>
      </c>
      <c r="J30" s="112">
        <f t="shared" si="9"/>
        <v>509305.04117600003</v>
      </c>
      <c r="K30" s="117">
        <f>I30/$I$32</f>
        <v>0.42736521635743391</v>
      </c>
      <c r="L30" s="87"/>
    </row>
    <row r="31" spans="1:21" ht="11.1" customHeight="1" x14ac:dyDescent="0.2">
      <c r="A31" s="994"/>
      <c r="B31" s="995"/>
      <c r="C31" s="93" t="s">
        <v>306</v>
      </c>
      <c r="D31" s="77">
        <f>D25</f>
        <v>12</v>
      </c>
      <c r="E31" s="90">
        <f>E13+E19+E25</f>
        <v>846.68900000000008</v>
      </c>
      <c r="F31" s="78">
        <f t="shared" si="8"/>
        <v>9027.5506000000005</v>
      </c>
      <c r="G31" s="434">
        <f>E31/$E$32</f>
        <v>7.3831575074938677E-3</v>
      </c>
      <c r="H31" s="141">
        <f t="shared" si="4"/>
        <v>2.2215702750734125E-2</v>
      </c>
      <c r="I31" s="414">
        <f>I13+I19+I25</f>
        <v>828.28800000000001</v>
      </c>
      <c r="J31" s="112">
        <f t="shared" ref="J31" si="10">J13+J19+J25</f>
        <v>8846.4809999999998</v>
      </c>
      <c r="K31" s="117">
        <f>I31/$I$32</f>
        <v>7.4256811944189835E-3</v>
      </c>
      <c r="L31" s="87"/>
    </row>
    <row r="32" spans="1:21" ht="11.1" customHeight="1" x14ac:dyDescent="0.2">
      <c r="A32" s="994"/>
      <c r="B32" s="995"/>
      <c r="C32" s="660" t="s">
        <v>2</v>
      </c>
      <c r="D32" s="655">
        <f>SUM(D27:D31)</f>
        <v>105187</v>
      </c>
      <c r="E32" s="661">
        <f>SUM(E27:E31)</f>
        <v>114678.442</v>
      </c>
      <c r="F32" s="662">
        <f>SUM(F27:F31)</f>
        <v>1222798.8793200001</v>
      </c>
      <c r="G32" s="663">
        <f>SUM(G27:G31)</f>
        <v>1</v>
      </c>
      <c r="H32" s="664">
        <f>(E32-I32)/I32</f>
        <v>2.810320826170138E-2</v>
      </c>
      <c r="I32" s="674">
        <f>SUM(I27:I31)</f>
        <v>111543.70600000001</v>
      </c>
      <c r="J32" s="675">
        <f>SUM(J27:J31)</f>
        <v>1191636.9938796</v>
      </c>
      <c r="K32" s="676">
        <f>SUM(K27:K30)</f>
        <v>0.99257431880558089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437"/>
      <c r="H33" s="98"/>
      <c r="I33" s="417"/>
      <c r="J33" s="118"/>
      <c r="K33" s="119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70"/>
      <c r="I34" s="118"/>
      <c r="J34" s="118"/>
      <c r="K34" s="120"/>
      <c r="L34" s="71"/>
    </row>
    <row r="35" spans="1:12" ht="12.95" customHeight="1" x14ac:dyDescent="0.2">
      <c r="A35" s="1055" t="s">
        <v>111</v>
      </c>
      <c r="B35" s="1055"/>
      <c r="C35" s="1055"/>
      <c r="D35" s="1056"/>
      <c r="E35" s="102"/>
      <c r="F35" s="86"/>
      <c r="G35" s="98"/>
      <c r="H35" s="70"/>
      <c r="I35" s="118"/>
      <c r="J35" s="118"/>
      <c r="K35" s="121"/>
      <c r="L35" s="71"/>
    </row>
    <row r="36" spans="1:12" ht="24.95" customHeight="1" x14ac:dyDescent="0.25">
      <c r="A36" s="68"/>
      <c r="B36" s="72"/>
      <c r="C36" s="73"/>
      <c r="D36" s="73"/>
      <c r="E36" s="1005">
        <f>T!G17</f>
        <v>2018</v>
      </c>
      <c r="F36" s="976"/>
      <c r="G36" s="976"/>
      <c r="H36" s="418"/>
      <c r="I36" s="1006">
        <f>E36-1</f>
        <v>2017</v>
      </c>
      <c r="J36" s="1007"/>
      <c r="K36" s="1008"/>
      <c r="L36" s="87"/>
    </row>
    <row r="37" spans="1:12" ht="24.95" customHeight="1" x14ac:dyDescent="0.25">
      <c r="A37" s="74"/>
      <c r="B37" s="75"/>
      <c r="C37" s="76"/>
      <c r="D37" s="76"/>
      <c r="E37" s="981" t="s">
        <v>39</v>
      </c>
      <c r="F37" s="982"/>
      <c r="G37" s="432"/>
      <c r="H37" s="982" t="s">
        <v>108</v>
      </c>
      <c r="I37" s="1048" t="s">
        <v>39</v>
      </c>
      <c r="J37" s="1049"/>
      <c r="K37" s="411"/>
      <c r="L37" s="87"/>
    </row>
    <row r="38" spans="1:12" ht="24.95" customHeight="1" x14ac:dyDescent="0.25">
      <c r="A38" s="74"/>
      <c r="B38" s="94"/>
      <c r="C38" s="94"/>
      <c r="D38" s="1010" t="s">
        <v>0</v>
      </c>
      <c r="E38" s="981"/>
      <c r="F38" s="982"/>
      <c r="G38" s="593" t="s">
        <v>107</v>
      </c>
      <c r="H38" s="982"/>
      <c r="I38" s="1048"/>
      <c r="J38" s="1049"/>
      <c r="K38" s="114" t="s">
        <v>107</v>
      </c>
      <c r="L38" s="87"/>
    </row>
    <row r="39" spans="1:12" ht="15" customHeight="1" x14ac:dyDescent="0.25">
      <c r="A39" s="1009" t="s">
        <v>140</v>
      </c>
      <c r="B39" s="1009"/>
      <c r="C39" s="126" t="s">
        <v>45</v>
      </c>
      <c r="D39" s="1011"/>
      <c r="E39" s="822" t="s">
        <v>342</v>
      </c>
      <c r="F39" s="816" t="s">
        <v>1</v>
      </c>
      <c r="G39" s="594" t="s">
        <v>66</v>
      </c>
      <c r="H39" s="1009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8" t="str">
        <f>T!J20</f>
        <v>Leden</v>
      </c>
      <c r="B40" s="989"/>
      <c r="C40" s="92" t="s">
        <v>6</v>
      </c>
      <c r="D40" s="77">
        <v>195</v>
      </c>
      <c r="E40" s="90">
        <v>53720.112000000001</v>
      </c>
      <c r="F40" s="78">
        <v>572963.69302000012</v>
      </c>
      <c r="G40" s="433">
        <f>E40/$E$45</f>
        <v>0.34087663235909998</v>
      </c>
      <c r="H40" s="141">
        <f>(E40-I40)/I40</f>
        <v>-0.19962555903736257</v>
      </c>
      <c r="I40" s="414">
        <v>67118.725000000006</v>
      </c>
      <c r="J40" s="112">
        <v>716938.92896000005</v>
      </c>
      <c r="K40" s="116">
        <f>I40/$I$45</f>
        <v>0.31458237852268189</v>
      </c>
      <c r="L40" s="87"/>
    </row>
    <row r="41" spans="1:12" ht="11.1" customHeight="1" x14ac:dyDescent="0.2">
      <c r="A41" s="990"/>
      <c r="B41" s="991"/>
      <c r="C41" s="93" t="s">
        <v>7</v>
      </c>
      <c r="D41" s="77">
        <v>888</v>
      </c>
      <c r="E41" s="90">
        <v>15995.021000000001</v>
      </c>
      <c r="F41" s="78">
        <v>170598.18156</v>
      </c>
      <c r="G41" s="434">
        <f t="shared" ref="G41:G42" si="11">E41/$E$45</f>
        <v>0.10149511402718378</v>
      </c>
      <c r="H41" s="141">
        <f>(E41-I41)/I41</f>
        <v>-0.27024177617854195</v>
      </c>
      <c r="I41" s="414">
        <v>21918.246999999999</v>
      </c>
      <c r="J41" s="112">
        <v>234122.97080000016</v>
      </c>
      <c r="K41" s="117">
        <f t="shared" ref="K41:K44" si="12">I41/$I$45</f>
        <v>0.10272981607305019</v>
      </c>
      <c r="L41" s="88"/>
    </row>
    <row r="42" spans="1:12" ht="11.1" customHeight="1" x14ac:dyDescent="0.2">
      <c r="A42" s="990"/>
      <c r="B42" s="991"/>
      <c r="C42" s="93" t="s">
        <v>8</v>
      </c>
      <c r="D42" s="77">
        <v>24453</v>
      </c>
      <c r="E42" s="90">
        <v>24417.682000000001</v>
      </c>
      <c r="F42" s="78">
        <v>260432.22143000001</v>
      </c>
      <c r="G42" s="434">
        <f t="shared" si="11"/>
        <v>0.15494042920415751</v>
      </c>
      <c r="H42" s="141">
        <f t="shared" ref="H42:H44" si="13">(E42-I42)/I42</f>
        <v>-0.292731310403062</v>
      </c>
      <c r="I42" s="414">
        <v>34523.911999999997</v>
      </c>
      <c r="J42" s="112">
        <v>368772.86180999997</v>
      </c>
      <c r="K42" s="117">
        <f t="shared" si="12"/>
        <v>0.16181198842599823</v>
      </c>
      <c r="L42" s="88"/>
    </row>
    <row r="43" spans="1:12" ht="11.1" customHeight="1" x14ac:dyDescent="0.2">
      <c r="A43" s="990"/>
      <c r="B43" s="991"/>
      <c r="C43" s="93" t="s">
        <v>9</v>
      </c>
      <c r="D43" s="77">
        <v>362096</v>
      </c>
      <c r="E43" s="90">
        <v>62595.8</v>
      </c>
      <c r="F43" s="78">
        <v>667629</v>
      </c>
      <c r="G43" s="434">
        <f>E43/$E$45</f>
        <v>0.397196593778951</v>
      </c>
      <c r="H43" s="141">
        <f t="shared" si="13"/>
        <v>-0.29731119303460685</v>
      </c>
      <c r="I43" s="414">
        <v>89080.4</v>
      </c>
      <c r="J43" s="112">
        <v>951526.40000000002</v>
      </c>
      <c r="K43" s="117">
        <f t="shared" si="12"/>
        <v>0.41751573963527927</v>
      </c>
      <c r="L43" s="88"/>
    </row>
    <row r="44" spans="1:12" ht="11.1" customHeight="1" x14ac:dyDescent="0.2">
      <c r="A44" s="990"/>
      <c r="B44" s="991"/>
      <c r="C44" s="93" t="s">
        <v>306</v>
      </c>
      <c r="D44" s="77">
        <v>23</v>
      </c>
      <c r="E44" s="90">
        <v>865.38499999999999</v>
      </c>
      <c r="F44" s="78">
        <v>9229.9504900000029</v>
      </c>
      <c r="G44" s="434">
        <f>E44/$E$45</f>
        <v>5.4912306306077645E-3</v>
      </c>
      <c r="H44" s="141">
        <f t="shared" si="13"/>
        <v>0.20712093736922865</v>
      </c>
      <c r="I44" s="417">
        <v>716.9</v>
      </c>
      <c r="J44" s="118">
        <v>7657.8443200000002</v>
      </c>
      <c r="K44" s="117">
        <f t="shared" si="12"/>
        <v>3.3600773429905088E-3</v>
      </c>
      <c r="L44" s="88"/>
    </row>
    <row r="45" spans="1:12" ht="11.1" customHeight="1" x14ac:dyDescent="0.2">
      <c r="A45" s="992"/>
      <c r="B45" s="993"/>
      <c r="C45" s="625" t="s">
        <v>2</v>
      </c>
      <c r="D45" s="626">
        <v>387655</v>
      </c>
      <c r="E45" s="627">
        <v>157594</v>
      </c>
      <c r="F45" s="628">
        <v>1680853.0464999999</v>
      </c>
      <c r="G45" s="629">
        <f>SUM(G40:G44)</f>
        <v>1</v>
      </c>
      <c r="H45" s="630">
        <f>(E45-I45)/I45</f>
        <v>-0.26136416684161495</v>
      </c>
      <c r="I45" s="631">
        <v>213358.18399999998</v>
      </c>
      <c r="J45" s="632">
        <v>2279019.0058900001</v>
      </c>
      <c r="K45" s="640">
        <f>SUM(K40:K43)</f>
        <v>0.99663992265700951</v>
      </c>
      <c r="L45" s="99"/>
    </row>
    <row r="46" spans="1:12" ht="11.1" customHeight="1" x14ac:dyDescent="0.2">
      <c r="A46" s="988" t="str">
        <f>T!J21</f>
        <v>Únor</v>
      </c>
      <c r="B46" s="989"/>
      <c r="C46" s="93" t="s">
        <v>6</v>
      </c>
      <c r="D46" s="77">
        <v>195</v>
      </c>
      <c r="E46" s="90">
        <v>51629.56</v>
      </c>
      <c r="F46" s="78">
        <v>550980.93633000006</v>
      </c>
      <c r="G46" s="434">
        <f>E46/$E$51</f>
        <v>0.3147274563794269</v>
      </c>
      <c r="H46" s="141">
        <f>(E46-I46)/I46</f>
        <v>8.847503385158885E-2</v>
      </c>
      <c r="I46" s="414">
        <v>47432.929919676571</v>
      </c>
      <c r="J46" s="112">
        <v>506329.93140000006</v>
      </c>
      <c r="K46" s="117">
        <f>I46/$I$51</f>
        <v>0.32430676536591108</v>
      </c>
      <c r="L46" s="88"/>
    </row>
    <row r="47" spans="1:12" ht="11.1" customHeight="1" x14ac:dyDescent="0.2">
      <c r="A47" s="990"/>
      <c r="B47" s="991"/>
      <c r="C47" s="93" t="s">
        <v>7</v>
      </c>
      <c r="D47" s="77">
        <v>886</v>
      </c>
      <c r="E47" s="90">
        <v>17124.932000000001</v>
      </c>
      <c r="F47" s="78">
        <v>182754.37956999987</v>
      </c>
      <c r="G47" s="434">
        <f t="shared" ref="G47:G49" si="14">E47/$E$51</f>
        <v>0.1043914821089053</v>
      </c>
      <c r="H47" s="141">
        <f>(E47-I47)/I47</f>
        <v>0.18382018375209777</v>
      </c>
      <c r="I47" s="414">
        <v>14465.821950866577</v>
      </c>
      <c r="J47" s="112">
        <v>154418.07746999996</v>
      </c>
      <c r="K47" s="117">
        <f t="shared" ref="K47:K50" si="15">I47/$I$51</f>
        <v>9.890521064562402E-2</v>
      </c>
      <c r="L47" s="89"/>
    </row>
    <row r="48" spans="1:12" ht="11.1" customHeight="1" x14ac:dyDescent="0.2">
      <c r="A48" s="990"/>
      <c r="B48" s="991"/>
      <c r="C48" s="93" t="s">
        <v>8</v>
      </c>
      <c r="D48" s="77">
        <v>24414</v>
      </c>
      <c r="E48" s="90">
        <v>26183.156999999999</v>
      </c>
      <c r="F48" s="78">
        <v>279422.05835999997</v>
      </c>
      <c r="G48" s="434">
        <f t="shared" si="14"/>
        <v>0.15960930913595209</v>
      </c>
      <c r="H48" s="141">
        <f t="shared" ref="H48:H50" si="16">(E48-I48)/I48</f>
        <v>0.15432273766488439</v>
      </c>
      <c r="I48" s="414">
        <v>22682.700553024475</v>
      </c>
      <c r="J48" s="112">
        <v>242130.50866999998</v>
      </c>
      <c r="K48" s="117">
        <f t="shared" si="15"/>
        <v>0.15508536492626365</v>
      </c>
      <c r="L48" s="88"/>
    </row>
    <row r="49" spans="1:12" ht="11.1" customHeight="1" x14ac:dyDescent="0.2">
      <c r="A49" s="990"/>
      <c r="B49" s="991"/>
      <c r="C49" s="93" t="s">
        <v>9</v>
      </c>
      <c r="D49" s="77">
        <v>361987</v>
      </c>
      <c r="E49" s="90">
        <v>68295.199999999997</v>
      </c>
      <c r="F49" s="78">
        <v>728833.6</v>
      </c>
      <c r="G49" s="434">
        <f t="shared" si="14"/>
        <v>0.41631915086869298</v>
      </c>
      <c r="H49" s="141">
        <f t="shared" si="16"/>
        <v>0.11914028254133163</v>
      </c>
      <c r="I49" s="414">
        <v>61024.7</v>
      </c>
      <c r="J49" s="112">
        <v>651418</v>
      </c>
      <c r="K49" s="117">
        <f t="shared" si="15"/>
        <v>0.41723593920803403</v>
      </c>
      <c r="L49" s="88"/>
    </row>
    <row r="50" spans="1:12" ht="11.1" customHeight="1" x14ac:dyDescent="0.2">
      <c r="A50" s="990"/>
      <c r="B50" s="991"/>
      <c r="C50" s="93" t="s">
        <v>306</v>
      </c>
      <c r="D50" s="77">
        <v>24</v>
      </c>
      <c r="E50" s="90">
        <v>812.45100000000002</v>
      </c>
      <c r="F50" s="78">
        <v>8670.3214000000007</v>
      </c>
      <c r="G50" s="434">
        <f>E50/$E$51</f>
        <v>4.9526015070227554E-3</v>
      </c>
      <c r="H50" s="141">
        <f t="shared" si="16"/>
        <v>0.24361089851523049</v>
      </c>
      <c r="I50" s="417">
        <v>653.29999999999995</v>
      </c>
      <c r="J50" s="118">
        <v>6974.2594300000019</v>
      </c>
      <c r="K50" s="117">
        <f t="shared" si="15"/>
        <v>4.4667198541673888E-3</v>
      </c>
      <c r="L50" s="88"/>
    </row>
    <row r="51" spans="1:12" ht="11.1" customHeight="1" x14ac:dyDescent="0.2">
      <c r="A51" s="992"/>
      <c r="B51" s="993"/>
      <c r="C51" s="625" t="s">
        <v>2</v>
      </c>
      <c r="D51" s="626">
        <v>387506</v>
      </c>
      <c r="E51" s="627">
        <v>164045.29999999999</v>
      </c>
      <c r="F51" s="628">
        <v>1750661.2956600001</v>
      </c>
      <c r="G51" s="629">
        <f>SUM(G46:G50)</f>
        <v>1</v>
      </c>
      <c r="H51" s="630">
        <f t="shared" ref="H51" si="17">(E51-I51)/I51</f>
        <v>0.12160477344687819</v>
      </c>
      <c r="I51" s="631">
        <v>146259.45242356759</v>
      </c>
      <c r="J51" s="632">
        <v>1561270.77697</v>
      </c>
      <c r="K51" s="640">
        <f>SUM(K46:K49)</f>
        <v>0.99553328014583276</v>
      </c>
      <c r="L51" s="99"/>
    </row>
    <row r="52" spans="1:12" ht="11.1" customHeight="1" x14ac:dyDescent="0.2">
      <c r="A52" s="988" t="str">
        <f>T!J22</f>
        <v>Březen</v>
      </c>
      <c r="B52" s="989"/>
      <c r="C52" s="92" t="s">
        <v>6</v>
      </c>
      <c r="D52" s="104">
        <v>195</v>
      </c>
      <c r="E52" s="106">
        <v>50363.851000000002</v>
      </c>
      <c r="F52" s="105">
        <v>537224.10090999992</v>
      </c>
      <c r="G52" s="433">
        <f>E52/$E$57</f>
        <v>0.32278043572026893</v>
      </c>
      <c r="H52" s="395">
        <f>(E52-I52)/I52</f>
        <v>0.22667242182303463</v>
      </c>
      <c r="I52" s="413">
        <v>41057.294599605601</v>
      </c>
      <c r="J52" s="113">
        <v>438323.83979000023</v>
      </c>
      <c r="K52" s="116">
        <f>I52/$I$57</f>
        <v>0.36876475568802319</v>
      </c>
      <c r="L52" s="106"/>
    </row>
    <row r="53" spans="1:12" ht="11.1" customHeight="1" x14ac:dyDescent="0.2">
      <c r="A53" s="990"/>
      <c r="B53" s="991"/>
      <c r="C53" s="93" t="s">
        <v>7</v>
      </c>
      <c r="D53" s="77">
        <v>873</v>
      </c>
      <c r="E53" s="90">
        <v>15704.392</v>
      </c>
      <c r="F53" s="78">
        <v>167516.74850000031</v>
      </c>
      <c r="G53" s="434">
        <f t="shared" ref="G53:G56" si="18">E53/$E$57</f>
        <v>0.10064898517156493</v>
      </c>
      <c r="H53" s="141">
        <f t="shared" ref="H53:H56" si="19">(E53-I53)/I53</f>
        <v>0.50079500134081889</v>
      </c>
      <c r="I53" s="414">
        <v>10464.048711495978</v>
      </c>
      <c r="J53" s="112">
        <v>111713.87430999982</v>
      </c>
      <c r="K53" s="117">
        <f t="shared" ref="K53:K56" si="20">I53/$I$57</f>
        <v>9.3985061710311901E-2</v>
      </c>
      <c r="L53" s="90"/>
    </row>
    <row r="54" spans="1:12" ht="11.1" customHeight="1" x14ac:dyDescent="0.2">
      <c r="A54" s="990"/>
      <c r="B54" s="991"/>
      <c r="C54" s="93" t="s">
        <v>8</v>
      </c>
      <c r="D54" s="77">
        <v>24469</v>
      </c>
      <c r="E54" s="90">
        <v>24555.479000000003</v>
      </c>
      <c r="F54" s="78">
        <v>261929.77552</v>
      </c>
      <c r="G54" s="434">
        <f t="shared" si="18"/>
        <v>0.15737534071689463</v>
      </c>
      <c r="H54" s="141">
        <f t="shared" si="19"/>
        <v>0.48269187928003943</v>
      </c>
      <c r="I54" s="414">
        <v>16561.417340414362</v>
      </c>
      <c r="J54" s="112">
        <v>176807.46492</v>
      </c>
      <c r="K54" s="117">
        <f t="shared" si="20"/>
        <v>0.14874986476688018</v>
      </c>
      <c r="L54" s="90"/>
    </row>
    <row r="55" spans="1:12" ht="11.1" customHeight="1" x14ac:dyDescent="0.2">
      <c r="A55" s="990"/>
      <c r="B55" s="991"/>
      <c r="C55" s="93" t="s">
        <v>9</v>
      </c>
      <c r="D55" s="77">
        <v>361878</v>
      </c>
      <c r="E55" s="90">
        <v>64511</v>
      </c>
      <c r="F55" s="78">
        <v>688130.1</v>
      </c>
      <c r="G55" s="434">
        <f t="shared" si="18"/>
        <v>0.41344909643129291</v>
      </c>
      <c r="H55" s="141">
        <f t="shared" si="19"/>
        <v>0.51639305727932594</v>
      </c>
      <c r="I55" s="414">
        <v>42542.400000000001</v>
      </c>
      <c r="J55" s="112">
        <v>454177.9</v>
      </c>
      <c r="K55" s="117">
        <f t="shared" si="20"/>
        <v>0.38210354324059287</v>
      </c>
      <c r="L55" s="90"/>
    </row>
    <row r="56" spans="1:12" ht="11.1" customHeight="1" x14ac:dyDescent="0.2">
      <c r="A56" s="990"/>
      <c r="B56" s="991"/>
      <c r="C56" s="93" t="s">
        <v>306</v>
      </c>
      <c r="D56" s="77">
        <v>24</v>
      </c>
      <c r="E56" s="90">
        <v>896.57799999999997</v>
      </c>
      <c r="F56" s="78">
        <v>9563.6589300000014</v>
      </c>
      <c r="G56" s="434">
        <f t="shared" si="18"/>
        <v>5.7461419599785417E-3</v>
      </c>
      <c r="H56" s="141">
        <f t="shared" si="19"/>
        <v>0.258885144622297</v>
      </c>
      <c r="I56" s="417">
        <v>712.2</v>
      </c>
      <c r="J56" s="118">
        <v>7602.9087299999983</v>
      </c>
      <c r="K56" s="117">
        <f t="shared" si="20"/>
        <v>6.3967745941919179E-3</v>
      </c>
      <c r="L56" s="90"/>
    </row>
    <row r="57" spans="1:12" ht="11.1" customHeight="1" thickBot="1" x14ac:dyDescent="0.25">
      <c r="A57" s="1050"/>
      <c r="B57" s="1051"/>
      <c r="C57" s="693" t="s">
        <v>2</v>
      </c>
      <c r="D57" s="694">
        <v>387439</v>
      </c>
      <c r="E57" s="695">
        <v>156031.30000000002</v>
      </c>
      <c r="F57" s="696">
        <v>1664364.3838600002</v>
      </c>
      <c r="G57" s="697">
        <f>SUM(G52:G56)</f>
        <v>1</v>
      </c>
      <c r="H57" s="698">
        <f t="shared" ref="H57" si="21">(E57-I57)/I57</f>
        <v>0.40142804793420028</v>
      </c>
      <c r="I57" s="699">
        <v>111337.36065151593</v>
      </c>
      <c r="J57" s="700">
        <v>1188625.9877500001</v>
      </c>
      <c r="K57" s="701">
        <f>SUM(K52:K55)</f>
        <v>0.99360322540580803</v>
      </c>
      <c r="L57" s="107"/>
    </row>
    <row r="58" spans="1:12" ht="11.1" customHeight="1" thickTop="1" x14ac:dyDescent="0.2">
      <c r="A58" s="1052" t="str">
        <f>T!E17</f>
        <v>I. čtvrtletí</v>
      </c>
      <c r="B58" s="1053"/>
      <c r="C58" s="93" t="s">
        <v>6</v>
      </c>
      <c r="D58" s="77">
        <f>D52</f>
        <v>195</v>
      </c>
      <c r="E58" s="90">
        <f>E40+E46+E52</f>
        <v>155713.52299999999</v>
      </c>
      <c r="F58" s="78">
        <f>F40+F46+F52</f>
        <v>1661168.7302600001</v>
      </c>
      <c r="G58" s="434">
        <f>E58/$E$63</f>
        <v>0.32598515169240055</v>
      </c>
      <c r="H58" s="141">
        <f>(E58-I58)/I58</f>
        <v>6.7202741899398627E-4</v>
      </c>
      <c r="I58" s="414">
        <f>I40+I46+I52</f>
        <v>155608.94951928218</v>
      </c>
      <c r="J58" s="112">
        <f>J40+J46+J52</f>
        <v>1661592.7001500004</v>
      </c>
      <c r="K58" s="117">
        <f>I58/$I$63</f>
        <v>0.33041150531517499</v>
      </c>
      <c r="L58" s="87"/>
    </row>
    <row r="59" spans="1:12" ht="11.1" customHeight="1" x14ac:dyDescent="0.2">
      <c r="A59" s="994"/>
      <c r="B59" s="995"/>
      <c r="C59" s="93" t="s">
        <v>7</v>
      </c>
      <c r="D59" s="77">
        <f>D53</f>
        <v>873</v>
      </c>
      <c r="E59" s="90">
        <f t="shared" ref="E59:F59" si="22">E41+E47+E53</f>
        <v>48824.345000000001</v>
      </c>
      <c r="F59" s="78">
        <f t="shared" si="22"/>
        <v>520869.30963000015</v>
      </c>
      <c r="G59" s="434">
        <f t="shared" ref="G59:G62" si="23">E59/$E$63</f>
        <v>0.10221341861944194</v>
      </c>
      <c r="H59" s="141">
        <f t="shared" ref="H59:H62" si="24">(E59-I59)/I59</f>
        <v>4.2183708465732821E-2</v>
      </c>
      <c r="I59" s="414">
        <f t="shared" ref="I59:J60" si="25">I41+I47+I53</f>
        <v>46848.117662362551</v>
      </c>
      <c r="J59" s="112">
        <f t="shared" si="25"/>
        <v>500254.92257999995</v>
      </c>
      <c r="K59" s="117">
        <f t="shared" ref="K59:K62" si="26">I59/$I$63</f>
        <v>9.9474722538921562E-2</v>
      </c>
      <c r="L59" s="87"/>
    </row>
    <row r="60" spans="1:12" ht="11.1" customHeight="1" x14ac:dyDescent="0.2">
      <c r="A60" s="994"/>
      <c r="B60" s="995"/>
      <c r="C60" s="93" t="s">
        <v>8</v>
      </c>
      <c r="D60" s="77">
        <f>D54</f>
        <v>24469</v>
      </c>
      <c r="E60" s="90">
        <f>E42+E48+E54</f>
        <v>75156.317999999999</v>
      </c>
      <c r="F60" s="78">
        <f t="shared" ref="F60" si="27">F42+F48+F54</f>
        <v>801784.05530999997</v>
      </c>
      <c r="G60" s="434">
        <f t="shared" si="23"/>
        <v>0.15733921660659039</v>
      </c>
      <c r="H60" s="141">
        <f t="shared" si="24"/>
        <v>1.8819644615243235E-2</v>
      </c>
      <c r="I60" s="414">
        <f>I42+I48+I54</f>
        <v>73768.029893438841</v>
      </c>
      <c r="J60" s="112">
        <f t="shared" si="25"/>
        <v>787710.83539999998</v>
      </c>
      <c r="K60" s="117">
        <f t="shared" si="26"/>
        <v>0.15663498710403986</v>
      </c>
      <c r="L60" s="87"/>
    </row>
    <row r="61" spans="1:12" ht="11.1" customHeight="1" x14ac:dyDescent="0.2">
      <c r="A61" s="994"/>
      <c r="B61" s="995"/>
      <c r="C61" s="93" t="s">
        <v>9</v>
      </c>
      <c r="D61" s="77">
        <f>D55</f>
        <v>361878</v>
      </c>
      <c r="E61" s="90">
        <f t="shared" ref="E61:F61" si="28">E43+E49+E55</f>
        <v>195402</v>
      </c>
      <c r="F61" s="78">
        <f t="shared" si="28"/>
        <v>2084592.7000000002</v>
      </c>
      <c r="G61" s="434">
        <f t="shared" si="23"/>
        <v>0.40907269570285465</v>
      </c>
      <c r="H61" s="141">
        <f t="shared" si="24"/>
        <v>1.4298135195110393E-2</v>
      </c>
      <c r="I61" s="414">
        <f t="shared" ref="I61:J62" si="29">I43+I49+I55</f>
        <v>192647.49999999997</v>
      </c>
      <c r="J61" s="112">
        <f t="shared" si="29"/>
        <v>2057122.2999999998</v>
      </c>
      <c r="K61" s="117">
        <f t="shared" si="26"/>
        <v>0.4090571311408901</v>
      </c>
      <c r="L61" s="87"/>
    </row>
    <row r="62" spans="1:12" ht="11.1" customHeight="1" x14ac:dyDescent="0.2">
      <c r="A62" s="994"/>
      <c r="B62" s="995"/>
      <c r="C62" s="93" t="s">
        <v>306</v>
      </c>
      <c r="D62" s="77">
        <f>D56</f>
        <v>24</v>
      </c>
      <c r="E62" s="90">
        <f>E44+E50+E56</f>
        <v>2574.4139999999998</v>
      </c>
      <c r="F62" s="78">
        <f t="shared" ref="F62" si="30">F44+F50+F56</f>
        <v>27463.930820000005</v>
      </c>
      <c r="G62" s="434">
        <f t="shared" si="23"/>
        <v>5.3895173787124433E-3</v>
      </c>
      <c r="H62" s="141">
        <f t="shared" si="24"/>
        <v>0.23627257011141001</v>
      </c>
      <c r="I62" s="414">
        <f>I44+I50+I56</f>
        <v>2082.3999999999996</v>
      </c>
      <c r="J62" s="112">
        <f t="shared" si="29"/>
        <v>22235.012480000001</v>
      </c>
      <c r="K62" s="117">
        <f t="shared" si="26"/>
        <v>4.4216539009734853E-3</v>
      </c>
      <c r="L62" s="87"/>
    </row>
    <row r="63" spans="1:12" ht="11.1" customHeight="1" x14ac:dyDescent="0.2">
      <c r="A63" s="994"/>
      <c r="B63" s="995"/>
      <c r="C63" s="660" t="s">
        <v>2</v>
      </c>
      <c r="D63" s="655">
        <f>SUM(D58:D62)</f>
        <v>387439</v>
      </c>
      <c r="E63" s="661">
        <f>SUM(E58:E62)</f>
        <v>477670.6</v>
      </c>
      <c r="F63" s="662">
        <f>SUM(F58:F62)</f>
        <v>5095878.7260200009</v>
      </c>
      <c r="G63" s="663">
        <f>SUM(G58:G62)</f>
        <v>0.99999999999999989</v>
      </c>
      <c r="H63" s="664">
        <f>(E63-I63)/I63</f>
        <v>1.4259542772928197E-2</v>
      </c>
      <c r="I63" s="674">
        <f>SUM(I58:I62)</f>
        <v>470954.99707508355</v>
      </c>
      <c r="J63" s="675">
        <f>SUM(J58:J62)</f>
        <v>5028915.77061</v>
      </c>
      <c r="K63" s="676">
        <f>SUM(K58:K61)</f>
        <v>0.99557834609902662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E36:G36"/>
    <mergeCell ref="I36:K36"/>
    <mergeCell ref="D38:D39"/>
    <mergeCell ref="E38:F38"/>
    <mergeCell ref="E7:F7"/>
    <mergeCell ref="I7:J7"/>
    <mergeCell ref="H37:H39"/>
    <mergeCell ref="I38:J38"/>
    <mergeCell ref="A35:D35"/>
    <mergeCell ref="E37:F37"/>
    <mergeCell ref="I37:J37"/>
    <mergeCell ref="A46:B51"/>
    <mergeCell ref="A52:B57"/>
    <mergeCell ref="A58:B63"/>
    <mergeCell ref="A40:B45"/>
    <mergeCell ref="D7:D8"/>
    <mergeCell ref="A39:B39"/>
    <mergeCell ref="A9:B14"/>
    <mergeCell ref="A15:B20"/>
    <mergeCell ref="A21:B26"/>
    <mergeCell ref="A27:B32"/>
    <mergeCell ref="K1:L1"/>
    <mergeCell ref="A2:L2"/>
    <mergeCell ref="A4:D4"/>
    <mergeCell ref="A8:B8"/>
    <mergeCell ref="H6:H8"/>
    <mergeCell ref="I5:K5"/>
    <mergeCell ref="E5:G5"/>
    <mergeCell ref="E6:F6"/>
    <mergeCell ref="I6:J6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2" t="s">
        <v>239</v>
      </c>
      <c r="L1" s="1002"/>
    </row>
    <row r="2" spans="1:17" s="702" customFormat="1" ht="30" customHeight="1" x14ac:dyDescent="0.25">
      <c r="A2" s="904" t="s">
        <v>204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</row>
    <row r="3" spans="1:17" ht="17.100000000000001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17" ht="12.95" customHeight="1" x14ac:dyDescent="0.2">
      <c r="A4" s="1003" t="s">
        <v>112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17" ht="24.95" customHeight="1" x14ac:dyDescent="0.25">
      <c r="A6" s="74"/>
      <c r="B6" s="75"/>
      <c r="C6" s="76"/>
      <c r="D6" s="76"/>
      <c r="E6" s="981" t="s">
        <v>39</v>
      </c>
      <c r="F6" s="982"/>
      <c r="G6" s="432"/>
      <c r="H6" s="982" t="s">
        <v>108</v>
      </c>
      <c r="I6" s="1048" t="s">
        <v>39</v>
      </c>
      <c r="J6" s="1049"/>
      <c r="K6" s="411"/>
      <c r="L6" s="87"/>
    </row>
    <row r="7" spans="1:17" ht="24.95" customHeight="1" x14ac:dyDescent="0.25">
      <c r="A7" s="74"/>
      <c r="B7" s="94"/>
      <c r="C7" s="94"/>
      <c r="D7" s="1010" t="s">
        <v>0</v>
      </c>
      <c r="E7" s="981"/>
      <c r="F7" s="982"/>
      <c r="G7" s="593" t="s">
        <v>107</v>
      </c>
      <c r="H7" s="982"/>
      <c r="I7" s="1048"/>
      <c r="J7" s="1049"/>
      <c r="K7" s="114" t="s">
        <v>107</v>
      </c>
      <c r="L7" s="87"/>
    </row>
    <row r="8" spans="1:17" ht="15" customHeight="1" x14ac:dyDescent="0.25">
      <c r="A8" s="1009" t="s">
        <v>140</v>
      </c>
      <c r="B8" s="1009"/>
      <c r="C8" s="126" t="s">
        <v>45</v>
      </c>
      <c r="D8" s="1011"/>
      <c r="E8" s="822" t="s">
        <v>342</v>
      </c>
      <c r="F8" s="816" t="s">
        <v>1</v>
      </c>
      <c r="G8" s="594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8" t="str">
        <f>T!J20</f>
        <v>Leden</v>
      </c>
      <c r="B9" s="989"/>
      <c r="C9" s="92" t="s">
        <v>6</v>
      </c>
      <c r="D9" s="77">
        <v>49</v>
      </c>
      <c r="E9" s="90">
        <v>11205.127</v>
      </c>
      <c r="F9" s="78">
        <v>119510.55846999996</v>
      </c>
      <c r="G9" s="433">
        <f>E9/$E$14</f>
        <v>0.40213056803663449</v>
      </c>
      <c r="H9" s="141">
        <f>(E9-I9)/I9</f>
        <v>-0.14103691958556205</v>
      </c>
      <c r="I9" s="414">
        <v>13044.946</v>
      </c>
      <c r="J9" s="112">
        <v>139341.80160000004</v>
      </c>
      <c r="K9" s="116">
        <f>I9/$I$14</f>
        <v>0.36280676036529569</v>
      </c>
      <c r="L9" s="87"/>
    </row>
    <row r="10" spans="1:17" ht="11.1" customHeight="1" x14ac:dyDescent="0.2">
      <c r="A10" s="990"/>
      <c r="B10" s="991"/>
      <c r="C10" s="93" t="s">
        <v>7</v>
      </c>
      <c r="D10" s="77">
        <v>199</v>
      </c>
      <c r="E10" s="90">
        <v>3088.3690000000001</v>
      </c>
      <c r="F10" s="78">
        <v>32939.307949999973</v>
      </c>
      <c r="G10" s="434">
        <f>E10/$E$14</f>
        <v>0.1108356540962662</v>
      </c>
      <c r="H10" s="141">
        <f>(E10-I10)/I10</f>
        <v>-0.21979360347615196</v>
      </c>
      <c r="I10" s="414">
        <v>3958.4</v>
      </c>
      <c r="J10" s="112">
        <v>42282.729070000038</v>
      </c>
      <c r="K10" s="117">
        <f>I10/$I$14</f>
        <v>0.11009123995070477</v>
      </c>
      <c r="L10" s="88"/>
      <c r="M10" s="79"/>
      <c r="O10" s="79"/>
      <c r="P10" s="79"/>
      <c r="Q10" s="79"/>
    </row>
    <row r="11" spans="1:17" ht="11.1" customHeight="1" x14ac:dyDescent="0.2">
      <c r="A11" s="990"/>
      <c r="B11" s="991"/>
      <c r="C11" s="93" t="s">
        <v>8</v>
      </c>
      <c r="D11" s="77">
        <v>5981</v>
      </c>
      <c r="E11" s="90">
        <v>5898.35</v>
      </c>
      <c r="F11" s="78">
        <v>62910.303500000002</v>
      </c>
      <c r="G11" s="434">
        <f>E11/$E$14</f>
        <v>0.21168049554269963</v>
      </c>
      <c r="H11" s="141">
        <f t="shared" ref="H11:H13" si="0">(E11-I11)/I11</f>
        <v>-0.2573952335358442</v>
      </c>
      <c r="I11" s="414">
        <v>7942.7850000000008</v>
      </c>
      <c r="J11" s="112">
        <v>84842.264410000003</v>
      </c>
      <c r="K11" s="117">
        <f>I11/$I$14</f>
        <v>0.22090517616002897</v>
      </c>
      <c r="L11" s="88"/>
      <c r="M11" s="79"/>
      <c r="O11" s="79"/>
      <c r="P11" s="79"/>
      <c r="Q11" s="79"/>
    </row>
    <row r="12" spans="1:17" ht="11.1" customHeight="1" x14ac:dyDescent="0.2">
      <c r="A12" s="990"/>
      <c r="B12" s="991"/>
      <c r="C12" s="93" t="s">
        <v>9</v>
      </c>
      <c r="D12" s="77">
        <v>79083</v>
      </c>
      <c r="E12" s="90">
        <v>7558.6</v>
      </c>
      <c r="F12" s="78">
        <v>80617.899999999994</v>
      </c>
      <c r="G12" s="434">
        <f>E12/$E$14</f>
        <v>0.27126369130503436</v>
      </c>
      <c r="H12" s="141">
        <f t="shared" si="0"/>
        <v>-0.30589456091536038</v>
      </c>
      <c r="I12" s="414">
        <v>10889.7</v>
      </c>
      <c r="J12" s="112">
        <v>116320.2</v>
      </c>
      <c r="K12" s="117">
        <f>I12/$I$14</f>
        <v>0.30286493929142833</v>
      </c>
      <c r="L12" s="88"/>
      <c r="M12" s="79"/>
      <c r="O12" s="79"/>
      <c r="P12" s="79"/>
      <c r="Q12" s="79"/>
    </row>
    <row r="13" spans="1:17" ht="11.1" customHeight="1" x14ac:dyDescent="0.2">
      <c r="A13" s="990"/>
      <c r="B13" s="991"/>
      <c r="C13" s="93" t="s">
        <v>306</v>
      </c>
      <c r="D13" s="77">
        <v>6</v>
      </c>
      <c r="E13" s="90">
        <v>113.95399999999999</v>
      </c>
      <c r="F13" s="78">
        <v>1215.39822</v>
      </c>
      <c r="G13" s="434">
        <f>E13/$E$14</f>
        <v>4.0895910193652109E-3</v>
      </c>
      <c r="H13" s="141">
        <f t="shared" si="0"/>
        <v>-4.8797996661101871E-2</v>
      </c>
      <c r="I13" s="417">
        <v>119.8</v>
      </c>
      <c r="J13" s="118">
        <v>1279.33257</v>
      </c>
      <c r="K13" s="117">
        <f>I13/$I$14</f>
        <v>3.3318842325420453E-3</v>
      </c>
      <c r="L13" s="88"/>
      <c r="M13" s="79"/>
      <c r="O13" s="79"/>
      <c r="P13" s="79"/>
      <c r="Q13" s="79"/>
    </row>
    <row r="14" spans="1:17" ht="11.1" customHeight="1" x14ac:dyDescent="0.2">
      <c r="A14" s="992"/>
      <c r="B14" s="993"/>
      <c r="C14" s="625" t="s">
        <v>2</v>
      </c>
      <c r="D14" s="626">
        <v>85318</v>
      </c>
      <c r="E14" s="627">
        <v>27864.400000000005</v>
      </c>
      <c r="F14" s="628">
        <v>297193.4681399999</v>
      </c>
      <c r="G14" s="629">
        <f>SUM(G9:G13)</f>
        <v>0.99999999999999989</v>
      </c>
      <c r="H14" s="630">
        <f>(E14-I14)/I14</f>
        <v>-0.22503376453051266</v>
      </c>
      <c r="I14" s="631">
        <v>35955.631000000008</v>
      </c>
      <c r="J14" s="632">
        <v>384066.32765000011</v>
      </c>
      <c r="K14" s="640">
        <f>SUM(K9:K12)</f>
        <v>0.99666811576745784</v>
      </c>
      <c r="L14" s="99"/>
      <c r="M14" s="79"/>
    </row>
    <row r="15" spans="1:17" ht="11.1" customHeight="1" x14ac:dyDescent="0.2">
      <c r="A15" s="994" t="str">
        <f>T!J21</f>
        <v>Únor</v>
      </c>
      <c r="B15" s="995"/>
      <c r="C15" s="93" t="s">
        <v>6</v>
      </c>
      <c r="D15" s="77">
        <v>49</v>
      </c>
      <c r="E15" s="90">
        <v>11257.076999999999</v>
      </c>
      <c r="F15" s="78">
        <v>120133.66966</v>
      </c>
      <c r="G15" s="434">
        <f>E15/$E$20</f>
        <v>0.3832783575356225</v>
      </c>
      <c r="H15" s="141">
        <f>(E15-I15)/I15</f>
        <v>8.9798468620680569E-2</v>
      </c>
      <c r="I15" s="414">
        <v>10329.503411991103</v>
      </c>
      <c r="J15" s="112">
        <v>110264.37857999998</v>
      </c>
      <c r="K15" s="117">
        <f>I15/$I$20</f>
        <v>0.39795742107904192</v>
      </c>
      <c r="L15" s="88"/>
      <c r="M15" s="79"/>
      <c r="N15" s="79"/>
    </row>
    <row r="16" spans="1:17" ht="11.1" customHeight="1" x14ac:dyDescent="0.2">
      <c r="A16" s="994"/>
      <c r="B16" s="995"/>
      <c r="C16" s="93" t="s">
        <v>7</v>
      </c>
      <c r="D16" s="77">
        <v>197</v>
      </c>
      <c r="E16" s="90">
        <v>3434.1710000000003</v>
      </c>
      <c r="F16" s="78">
        <v>36648.561480000018</v>
      </c>
      <c r="G16" s="434">
        <f>E16/$E$20</f>
        <v>0.11692586098295911</v>
      </c>
      <c r="H16" s="141">
        <f>(E16-I16)/I16</f>
        <v>0.21053650111036701</v>
      </c>
      <c r="I16" s="414">
        <v>2836.9</v>
      </c>
      <c r="J16" s="112">
        <v>30282.655299999999</v>
      </c>
      <c r="K16" s="117">
        <f>I16/$I$20</f>
        <v>0.10929522580423021</v>
      </c>
      <c r="L16" s="89"/>
      <c r="M16" s="82"/>
      <c r="N16" s="79"/>
    </row>
    <row r="17" spans="1:21" ht="11.1" customHeight="1" x14ac:dyDescent="0.2">
      <c r="A17" s="994"/>
      <c r="B17" s="995"/>
      <c r="C17" s="93" t="s">
        <v>8</v>
      </c>
      <c r="D17" s="77">
        <v>5971</v>
      </c>
      <c r="E17" s="90">
        <v>6323.2759999999998</v>
      </c>
      <c r="F17" s="78">
        <v>67480.679219999991</v>
      </c>
      <c r="G17" s="434">
        <f>E17/$E$20</f>
        <v>0.21529344069729833</v>
      </c>
      <c r="H17" s="141">
        <f t="shared" ref="H17:H20" si="1">(E17-I17)/I17</f>
        <v>0.21175027704710431</v>
      </c>
      <c r="I17" s="414">
        <v>5218.2996115413271</v>
      </c>
      <c r="J17" s="112">
        <v>55703.436959999999</v>
      </c>
      <c r="K17" s="117">
        <f>I17/$I$20</f>
        <v>0.20104171255861542</v>
      </c>
      <c r="L17" s="88"/>
      <c r="M17" s="79"/>
      <c r="N17" s="79"/>
      <c r="O17" s="79"/>
      <c r="P17" s="79"/>
    </row>
    <row r="18" spans="1:21" ht="11.1" customHeight="1" x14ac:dyDescent="0.2">
      <c r="A18" s="994"/>
      <c r="B18" s="995"/>
      <c r="C18" s="93" t="s">
        <v>9</v>
      </c>
      <c r="D18" s="77">
        <v>79058</v>
      </c>
      <c r="E18" s="90">
        <v>8246.7999999999993</v>
      </c>
      <c r="F18" s="78">
        <v>88008.5</v>
      </c>
      <c r="G18" s="434">
        <f>E18/$E$20</f>
        <v>0.28078514155359974</v>
      </c>
      <c r="H18" s="141">
        <f t="shared" si="1"/>
        <v>0.1054691689008042</v>
      </c>
      <c r="I18" s="414">
        <v>7460</v>
      </c>
      <c r="J18" s="112">
        <v>79633.2</v>
      </c>
      <c r="K18" s="117">
        <f>I18/$I$20</f>
        <v>0.28740610684181933</v>
      </c>
      <c r="L18" s="88"/>
      <c r="M18" s="79"/>
      <c r="N18" s="79"/>
      <c r="O18" s="79"/>
      <c r="P18" s="79"/>
    </row>
    <row r="19" spans="1:21" ht="11.1" customHeight="1" x14ac:dyDescent="0.2">
      <c r="A19" s="994"/>
      <c r="B19" s="995"/>
      <c r="C19" s="93" t="s">
        <v>306</v>
      </c>
      <c r="D19" s="77">
        <v>6</v>
      </c>
      <c r="E19" s="90">
        <v>109.176</v>
      </c>
      <c r="F19" s="78">
        <v>1165.1066499999999</v>
      </c>
      <c r="G19" s="434">
        <f>E19/$E$20</f>
        <v>3.7171992305204205E-3</v>
      </c>
      <c r="H19" s="141">
        <f t="shared" si="1"/>
        <v>-2.1720430107526816E-2</v>
      </c>
      <c r="I19" s="417">
        <v>111.6</v>
      </c>
      <c r="J19" s="118">
        <v>1191.2591300000001</v>
      </c>
      <c r="K19" s="117">
        <f>I19/$I$20</f>
        <v>4.2995337162931684E-3</v>
      </c>
      <c r="L19" s="88"/>
      <c r="M19" s="79"/>
      <c r="N19" s="79"/>
      <c r="O19" s="79"/>
      <c r="P19" s="79"/>
    </row>
    <row r="20" spans="1:21" ht="11.1" customHeight="1" x14ac:dyDescent="0.2">
      <c r="A20" s="994"/>
      <c r="B20" s="995"/>
      <c r="C20" s="625" t="s">
        <v>2</v>
      </c>
      <c r="D20" s="626">
        <v>85281</v>
      </c>
      <c r="E20" s="627">
        <v>29370.499999999996</v>
      </c>
      <c r="F20" s="628">
        <v>313436.51700999995</v>
      </c>
      <c r="G20" s="629">
        <f>SUM(G15:G19)</f>
        <v>1.0000000000000002</v>
      </c>
      <c r="H20" s="630">
        <f t="shared" si="1"/>
        <v>0.13153633525437722</v>
      </c>
      <c r="I20" s="631">
        <v>25956.30302353243</v>
      </c>
      <c r="J20" s="632">
        <v>277074.92997</v>
      </c>
      <c r="K20" s="640">
        <f>SUM(K15:K18)</f>
        <v>0.9957004662837069</v>
      </c>
      <c r="L20" s="99"/>
      <c r="M20" s="79"/>
      <c r="N20" s="79"/>
      <c r="O20" s="79"/>
      <c r="P20" s="79"/>
    </row>
    <row r="21" spans="1:21" ht="11.1" customHeight="1" x14ac:dyDescent="0.2">
      <c r="A21" s="994" t="str">
        <f>T!J22</f>
        <v>Březen</v>
      </c>
      <c r="B21" s="995"/>
      <c r="C21" s="92" t="s">
        <v>6</v>
      </c>
      <c r="D21" s="104">
        <v>49</v>
      </c>
      <c r="E21" s="106">
        <v>11614.546999999999</v>
      </c>
      <c r="F21" s="105">
        <v>123890.19399999997</v>
      </c>
      <c r="G21" s="433">
        <f>E21/$E$26</f>
        <v>0.405083251953125</v>
      </c>
      <c r="H21" s="395">
        <f>(E21-I21)/I21</f>
        <v>0.18635239718756771</v>
      </c>
      <c r="I21" s="413">
        <v>9790.1323649988681</v>
      </c>
      <c r="J21" s="113">
        <v>104518.60438</v>
      </c>
      <c r="K21" s="116">
        <f>I21/$I$26</f>
        <v>0.45829750551393794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4"/>
      <c r="B22" s="995"/>
      <c r="C22" s="93" t="s">
        <v>7</v>
      </c>
      <c r="D22" s="77">
        <v>194</v>
      </c>
      <c r="E22" s="90">
        <v>3221.2089999999998</v>
      </c>
      <c r="F22" s="78">
        <v>34359.859300000018</v>
      </c>
      <c r="G22" s="434">
        <f>E22/$E$26</f>
        <v>0.11234685407366073</v>
      </c>
      <c r="H22" s="141">
        <f t="shared" ref="H22:H26" si="2">(E22-I22)/I22</f>
        <v>0.31892437456495909</v>
      </c>
      <c r="I22" s="414">
        <v>2442.3000000000002</v>
      </c>
      <c r="J22" s="112">
        <v>26073.673539999996</v>
      </c>
      <c r="K22" s="117">
        <f>I22/$I$26</f>
        <v>0.11432940393312242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4"/>
      <c r="B23" s="995"/>
      <c r="C23" s="93" t="s">
        <v>8</v>
      </c>
      <c r="D23" s="77">
        <v>5984</v>
      </c>
      <c r="E23" s="90">
        <v>5930.1760000000004</v>
      </c>
      <c r="F23" s="78">
        <v>63256.170909999993</v>
      </c>
      <c r="G23" s="434">
        <f>E23/$E$26</f>
        <v>0.20682812500000003</v>
      </c>
      <c r="H23" s="141">
        <f t="shared" si="2"/>
        <v>0.56761605794277326</v>
      </c>
      <c r="I23" s="414">
        <v>3782.9262911368346</v>
      </c>
      <c r="J23" s="112">
        <v>40385.743419999999</v>
      </c>
      <c r="K23" s="117">
        <f>I23/$I$26</f>
        <v>0.17708705236400599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4"/>
      <c r="B24" s="995"/>
      <c r="C24" s="93" t="s">
        <v>9</v>
      </c>
      <c r="D24" s="77">
        <v>79033</v>
      </c>
      <c r="E24" s="90">
        <v>7789.9</v>
      </c>
      <c r="F24" s="78">
        <v>83093.5</v>
      </c>
      <c r="G24" s="434">
        <f>E24/$E$26</f>
        <v>0.27169015066964286</v>
      </c>
      <c r="H24" s="141">
        <f t="shared" si="2"/>
        <v>0.49788485943929528</v>
      </c>
      <c r="I24" s="414">
        <v>5200.6000000000004</v>
      </c>
      <c r="J24" s="112">
        <v>55521.4</v>
      </c>
      <c r="K24" s="117">
        <f>I24/$I$26</f>
        <v>0.24345145890946912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9"/>
      <c r="B25" s="1054"/>
      <c r="C25" s="93" t="s">
        <v>306</v>
      </c>
      <c r="D25" s="77">
        <v>6</v>
      </c>
      <c r="E25" s="90">
        <v>116.16800000000001</v>
      </c>
      <c r="F25" s="78">
        <v>1239.15506</v>
      </c>
      <c r="G25" s="434">
        <f>E25/$E$26</f>
        <v>4.0516183035714292E-3</v>
      </c>
      <c r="H25" s="141">
        <f t="shared" si="2"/>
        <v>-0.20432876712328762</v>
      </c>
      <c r="I25" s="417">
        <v>146</v>
      </c>
      <c r="J25" s="118">
        <v>1558.9408399999998</v>
      </c>
      <c r="K25" s="117">
        <f>I25/$I$26</f>
        <v>6.8345792794643869E-3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6"/>
      <c r="B26" s="997"/>
      <c r="C26" s="693" t="s">
        <v>2</v>
      </c>
      <c r="D26" s="694">
        <v>85266</v>
      </c>
      <c r="E26" s="695">
        <v>28671.999999999996</v>
      </c>
      <c r="F26" s="696">
        <v>305838.87927000003</v>
      </c>
      <c r="G26" s="697">
        <f>SUM(G21:G24)</f>
        <v>0.99594838169642863</v>
      </c>
      <c r="H26" s="698">
        <f t="shared" si="2"/>
        <v>0.34219902123837587</v>
      </c>
      <c r="I26" s="699">
        <v>21361.958656135706</v>
      </c>
      <c r="J26" s="700">
        <v>228058.36217999997</v>
      </c>
      <c r="K26" s="701">
        <f>SUM(K21:K24)</f>
        <v>0.9931654207205356</v>
      </c>
      <c r="L26" s="107"/>
    </row>
    <row r="27" spans="1:21" ht="11.1" customHeight="1" thickTop="1" x14ac:dyDescent="0.2">
      <c r="A27" s="1052" t="str">
        <f>T!E17</f>
        <v>I. čtvrtletí</v>
      </c>
      <c r="B27" s="1053"/>
      <c r="C27" s="93" t="s">
        <v>6</v>
      </c>
      <c r="D27" s="77">
        <f>D21</f>
        <v>49</v>
      </c>
      <c r="E27" s="90">
        <f>E9+E15+E21</f>
        <v>34076.750999999997</v>
      </c>
      <c r="F27" s="78">
        <f>F9+F15+F21</f>
        <v>363534.4221299999</v>
      </c>
      <c r="G27" s="434">
        <f>E27/$E$32</f>
        <v>0.39667070980328706</v>
      </c>
      <c r="H27" s="141">
        <f>(E27-I27)/I27</f>
        <v>2.750431858733399E-2</v>
      </c>
      <c r="I27" s="414">
        <f>I9+I15+I21</f>
        <v>33164.581776989973</v>
      </c>
      <c r="J27" s="112">
        <f>J9+J15+J21</f>
        <v>354124.78456000006</v>
      </c>
      <c r="K27" s="117">
        <f>I27/$I$32</f>
        <v>0.3982590546663291</v>
      </c>
      <c r="L27" s="87"/>
    </row>
    <row r="28" spans="1:21" ht="11.1" customHeight="1" x14ac:dyDescent="0.2">
      <c r="A28" s="994"/>
      <c r="B28" s="995"/>
      <c r="C28" s="93" t="s">
        <v>7</v>
      </c>
      <c r="D28" s="77">
        <f>D22</f>
        <v>194</v>
      </c>
      <c r="E28" s="90">
        <f t="shared" ref="E28:F31" si="3">E10+E16+E22</f>
        <v>9743.7489999999998</v>
      </c>
      <c r="F28" s="78">
        <f t="shared" si="3"/>
        <v>103947.72873</v>
      </c>
      <c r="G28" s="434">
        <f>E28/$E$32</f>
        <v>0.11342219309508317</v>
      </c>
      <c r="H28" s="141">
        <f t="shared" ref="H28:H31" si="4">(E28-I28)/I28</f>
        <v>5.4792262059409305E-2</v>
      </c>
      <c r="I28" s="414">
        <f t="shared" ref="I28:J28" si="5">I10+I16+I22</f>
        <v>9237.6</v>
      </c>
      <c r="J28" s="112">
        <f t="shared" si="5"/>
        <v>98639.057910000032</v>
      </c>
      <c r="K28" s="117">
        <f>I28/$I$32</f>
        <v>0.11093032525253164</v>
      </c>
      <c r="L28" s="87"/>
    </row>
    <row r="29" spans="1:21" ht="11.1" customHeight="1" x14ac:dyDescent="0.2">
      <c r="A29" s="994"/>
      <c r="B29" s="995"/>
      <c r="C29" s="93" t="s">
        <v>8</v>
      </c>
      <c r="D29" s="77">
        <f>D23</f>
        <v>5984</v>
      </c>
      <c r="E29" s="90">
        <f t="shared" si="3"/>
        <v>18151.802</v>
      </c>
      <c r="F29" s="78">
        <f t="shared" si="3"/>
        <v>193647.15362999999</v>
      </c>
      <c r="G29" s="434">
        <f>E29/$E$32</f>
        <v>0.21129620554344297</v>
      </c>
      <c r="H29" s="141">
        <f t="shared" si="4"/>
        <v>7.1281298404437157E-2</v>
      </c>
      <c r="I29" s="414">
        <f t="shared" ref="I29:J29" si="6">I11+I17+I23</f>
        <v>16944.010902678161</v>
      </c>
      <c r="J29" s="112">
        <f t="shared" si="6"/>
        <v>180931.44478999998</v>
      </c>
      <c r="K29" s="117">
        <f>I29/$I$32</f>
        <v>0.20347326583923647</v>
      </c>
      <c r="L29" s="87"/>
    </row>
    <row r="30" spans="1:21" ht="11.1" customHeight="1" x14ac:dyDescent="0.2">
      <c r="A30" s="994"/>
      <c r="B30" s="995"/>
      <c r="C30" s="93" t="s">
        <v>9</v>
      </c>
      <c r="D30" s="77">
        <f>D24</f>
        <v>79033</v>
      </c>
      <c r="E30" s="90">
        <f t="shared" si="3"/>
        <v>23595.3</v>
      </c>
      <c r="F30" s="78">
        <f t="shared" si="3"/>
        <v>251719.9</v>
      </c>
      <c r="G30" s="434">
        <f>E30/$E$32</f>
        <v>0.27466129030380565</v>
      </c>
      <c r="H30" s="141">
        <f t="shared" si="4"/>
        <v>1.9108036840293481E-3</v>
      </c>
      <c r="I30" s="414">
        <f t="shared" ref="I30:J30" si="7">I12+I18+I24</f>
        <v>23550.300000000003</v>
      </c>
      <c r="J30" s="112">
        <f t="shared" si="7"/>
        <v>251474.8</v>
      </c>
      <c r="K30" s="117">
        <f>I30/$I$32</f>
        <v>0.2828053215981095</v>
      </c>
      <c r="L30" s="87"/>
    </row>
    <row r="31" spans="1:21" ht="11.1" customHeight="1" x14ac:dyDescent="0.2">
      <c r="A31" s="994"/>
      <c r="B31" s="995"/>
      <c r="C31" s="93" t="s">
        <v>306</v>
      </c>
      <c r="D31" s="77">
        <f>D25</f>
        <v>6</v>
      </c>
      <c r="E31" s="90">
        <f>E13+E19+E25</f>
        <v>339.298</v>
      </c>
      <c r="F31" s="78">
        <f t="shared" si="3"/>
        <v>3619.6599299999998</v>
      </c>
      <c r="G31" s="434">
        <f>E31/$E$32</f>
        <v>3.9496012543811963E-3</v>
      </c>
      <c r="H31" s="141">
        <f t="shared" si="4"/>
        <v>-0.1009591944886062</v>
      </c>
      <c r="I31" s="414">
        <f>I13+I19+I25</f>
        <v>377.4</v>
      </c>
      <c r="J31" s="112">
        <f t="shared" ref="J31" si="8">J13+J19+J25</f>
        <v>4029.5325399999997</v>
      </c>
      <c r="K31" s="117">
        <f>I31/$I$32</f>
        <v>4.5320326437933486E-3</v>
      </c>
      <c r="L31" s="87"/>
    </row>
    <row r="32" spans="1:21" ht="11.1" customHeight="1" x14ac:dyDescent="0.2">
      <c r="A32" s="994"/>
      <c r="B32" s="995"/>
      <c r="C32" s="660" t="s">
        <v>2</v>
      </c>
      <c r="D32" s="655">
        <f>SUM(D27:D31)</f>
        <v>85266</v>
      </c>
      <c r="E32" s="661">
        <f>SUM(E27:E31)</f>
        <v>85906.9</v>
      </c>
      <c r="F32" s="662">
        <f>SUM(F27:F31)</f>
        <v>916468.86441999988</v>
      </c>
      <c r="G32" s="663">
        <f>SUM(G27:G31)</f>
        <v>1</v>
      </c>
      <c r="H32" s="664">
        <f>(E32-I32)/I32</f>
        <v>3.1618641036276748E-2</v>
      </c>
      <c r="I32" s="674">
        <f>SUM(I27:I31)</f>
        <v>83273.892679668133</v>
      </c>
      <c r="J32" s="675">
        <f>SUM(J27:J31)</f>
        <v>889199.61980000022</v>
      </c>
      <c r="K32" s="676">
        <f>SUM(K27:K30)</f>
        <v>0.99546796735620657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55" t="s">
        <v>113</v>
      </c>
      <c r="B35" s="1055"/>
      <c r="C35" s="1055"/>
      <c r="D35" s="1056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5">
        <f>T!G17</f>
        <v>2018</v>
      </c>
      <c r="F36" s="976"/>
      <c r="G36" s="976"/>
      <c r="H36" s="410"/>
      <c r="I36" s="1006">
        <f>E36-1</f>
        <v>2017</v>
      </c>
      <c r="J36" s="1007"/>
      <c r="K36" s="1008"/>
      <c r="L36" s="87"/>
    </row>
    <row r="37" spans="1:12" ht="24.95" customHeight="1" x14ac:dyDescent="0.25">
      <c r="A37" s="74"/>
      <c r="B37" s="75"/>
      <c r="C37" s="76"/>
      <c r="D37" s="76"/>
      <c r="E37" s="981" t="s">
        <v>39</v>
      </c>
      <c r="F37" s="982"/>
      <c r="G37" s="432"/>
      <c r="H37" s="982" t="s">
        <v>108</v>
      </c>
      <c r="I37" s="1048" t="s">
        <v>39</v>
      </c>
      <c r="J37" s="1049"/>
      <c r="K37" s="411"/>
      <c r="L37" s="87"/>
    </row>
    <row r="38" spans="1:12" ht="24.95" customHeight="1" x14ac:dyDescent="0.25">
      <c r="A38" s="74"/>
      <c r="B38" s="94"/>
      <c r="C38" s="94"/>
      <c r="D38" s="1010" t="s">
        <v>0</v>
      </c>
      <c r="E38" s="981"/>
      <c r="F38" s="982"/>
      <c r="G38" s="593" t="s">
        <v>107</v>
      </c>
      <c r="H38" s="982"/>
      <c r="I38" s="1048"/>
      <c r="J38" s="1049"/>
      <c r="K38" s="114" t="s">
        <v>107</v>
      </c>
      <c r="L38" s="87"/>
    </row>
    <row r="39" spans="1:12" ht="15" customHeight="1" x14ac:dyDescent="0.25">
      <c r="A39" s="1009" t="s">
        <v>140</v>
      </c>
      <c r="B39" s="1009"/>
      <c r="C39" s="126" t="s">
        <v>45</v>
      </c>
      <c r="D39" s="1011"/>
      <c r="E39" s="822" t="s">
        <v>342</v>
      </c>
      <c r="F39" s="816" t="s">
        <v>1</v>
      </c>
      <c r="G39" s="594" t="s">
        <v>66</v>
      </c>
      <c r="H39" s="1009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8" t="str">
        <f>T!J20</f>
        <v>Leden</v>
      </c>
      <c r="B40" s="989"/>
      <c r="C40" s="92" t="s">
        <v>6</v>
      </c>
      <c r="D40" s="77">
        <v>83</v>
      </c>
      <c r="E40" s="90">
        <v>17736.785</v>
      </c>
      <c r="F40" s="78">
        <v>189175.27659999992</v>
      </c>
      <c r="G40" s="433">
        <f>E40/$E$45</f>
        <v>0.36201583851248614</v>
      </c>
      <c r="H40" s="141">
        <f>(E40-I40)/I40</f>
        <v>-1.116079990294902E-2</v>
      </c>
      <c r="I40" s="414">
        <v>17936.975999999999</v>
      </c>
      <c r="J40" s="112">
        <v>191596.73692999993</v>
      </c>
      <c r="K40" s="116">
        <f>I40/$I$45</f>
        <v>0.2939659800420481</v>
      </c>
      <c r="L40" s="87"/>
    </row>
    <row r="41" spans="1:12" ht="11.1" customHeight="1" x14ac:dyDescent="0.2">
      <c r="A41" s="990"/>
      <c r="B41" s="991"/>
      <c r="C41" s="93" t="s">
        <v>7</v>
      </c>
      <c r="D41" s="77">
        <v>248</v>
      </c>
      <c r="E41" s="90">
        <v>4213.7249999999995</v>
      </c>
      <c r="F41" s="78">
        <v>44942.883210000029</v>
      </c>
      <c r="G41" s="434">
        <f t="shared" ref="G41" si="9">E41/$E$45</f>
        <v>8.6004041269938464E-2</v>
      </c>
      <c r="H41" s="141">
        <f>(E41-I41)/I41</f>
        <v>-0.23054890971489023</v>
      </c>
      <c r="I41" s="414">
        <v>5476.2740000000003</v>
      </c>
      <c r="J41" s="112">
        <v>58495.355199999962</v>
      </c>
      <c r="K41" s="117">
        <f t="shared" ref="K41:K44" si="10">I41/$I$45</f>
        <v>8.9749702145377641E-2</v>
      </c>
      <c r="L41" s="88"/>
    </row>
    <row r="42" spans="1:12" ht="11.1" customHeight="1" x14ac:dyDescent="0.2">
      <c r="A42" s="990"/>
      <c r="B42" s="991"/>
      <c r="C42" s="93" t="s">
        <v>8</v>
      </c>
      <c r="D42" s="77">
        <v>9646</v>
      </c>
      <c r="E42" s="90">
        <v>9807.9040000000005</v>
      </c>
      <c r="F42" s="78">
        <v>104608.44495999999</v>
      </c>
      <c r="G42" s="434">
        <f>E42/$E$45</f>
        <v>0.2001837757299289</v>
      </c>
      <c r="H42" s="141">
        <f t="shared" ref="H42:H44" si="11">(E42-I42)/I42</f>
        <v>-0.27734984618850989</v>
      </c>
      <c r="I42" s="414">
        <v>13572.133</v>
      </c>
      <c r="J42" s="112">
        <v>144972.79446999999</v>
      </c>
      <c r="K42" s="117">
        <f t="shared" si="10"/>
        <v>0.22243132725416051</v>
      </c>
      <c r="L42" s="88"/>
    </row>
    <row r="43" spans="1:12" ht="11.1" customHeight="1" x14ac:dyDescent="0.2">
      <c r="A43" s="990"/>
      <c r="B43" s="991"/>
      <c r="C43" s="93" t="s">
        <v>9</v>
      </c>
      <c r="D43" s="77">
        <v>108383</v>
      </c>
      <c r="E43" s="90">
        <v>17063.599999999999</v>
      </c>
      <c r="F43" s="78">
        <v>181995.7</v>
      </c>
      <c r="G43" s="434">
        <f>E43/$E$45</f>
        <v>0.34827582687852721</v>
      </c>
      <c r="H43" s="141">
        <f t="shared" si="11"/>
        <v>-0.28527927286435323</v>
      </c>
      <c r="I43" s="414">
        <v>23874.5</v>
      </c>
      <c r="J43" s="112">
        <v>255019.1</v>
      </c>
      <c r="K43" s="117">
        <f t="shared" si="10"/>
        <v>0.39127502821623211</v>
      </c>
      <c r="L43" s="88"/>
    </row>
    <row r="44" spans="1:12" ht="11.1" customHeight="1" x14ac:dyDescent="0.2">
      <c r="A44" s="990"/>
      <c r="B44" s="991"/>
      <c r="C44" s="93" t="s">
        <v>306</v>
      </c>
      <c r="D44" s="77">
        <v>17</v>
      </c>
      <c r="E44" s="90">
        <v>172.48599999999999</v>
      </c>
      <c r="F44" s="78">
        <v>1839.6799500000002</v>
      </c>
      <c r="G44" s="434">
        <f>E44/$E$45</f>
        <v>3.5205176091193911E-3</v>
      </c>
      <c r="H44" s="141">
        <f t="shared" si="11"/>
        <v>9.6541640178003665E-2</v>
      </c>
      <c r="I44" s="417">
        <v>157.30000000000001</v>
      </c>
      <c r="J44" s="118">
        <v>1680.40599</v>
      </c>
      <c r="K44" s="117">
        <f t="shared" si="10"/>
        <v>2.5779623421815457E-3</v>
      </c>
      <c r="L44" s="88"/>
    </row>
    <row r="45" spans="1:12" ht="11.1" customHeight="1" x14ac:dyDescent="0.2">
      <c r="A45" s="992"/>
      <c r="B45" s="993"/>
      <c r="C45" s="625" t="s">
        <v>2</v>
      </c>
      <c r="D45" s="626">
        <v>118377</v>
      </c>
      <c r="E45" s="627">
        <v>48994.499999999993</v>
      </c>
      <c r="F45" s="628">
        <v>522561.98472000001</v>
      </c>
      <c r="G45" s="629">
        <f>SUM(G40:G44)</f>
        <v>1.0000000000000002</v>
      </c>
      <c r="H45" s="630">
        <f>(E45-I45)/I45</f>
        <v>-0.19703766068649894</v>
      </c>
      <c r="I45" s="631">
        <v>61017.183000000005</v>
      </c>
      <c r="J45" s="632">
        <v>651764.39258999983</v>
      </c>
      <c r="K45" s="640">
        <f>SUM(K40:K43)</f>
        <v>0.99742203765781845</v>
      </c>
      <c r="L45" s="99"/>
    </row>
    <row r="46" spans="1:12" ht="11.1" customHeight="1" x14ac:dyDescent="0.2">
      <c r="A46" s="994" t="str">
        <f>T!J21</f>
        <v>Únor</v>
      </c>
      <c r="B46" s="995"/>
      <c r="C46" s="93" t="s">
        <v>6</v>
      </c>
      <c r="D46" s="77">
        <v>83</v>
      </c>
      <c r="E46" s="90">
        <v>16637.669999999998</v>
      </c>
      <c r="F46" s="78">
        <v>177554.45955999999</v>
      </c>
      <c r="G46" s="434">
        <f>E46/$E$51</f>
        <v>0.33095696559077331</v>
      </c>
      <c r="H46" s="141">
        <f>(E46-I46)/I46</f>
        <v>0.25318141040244402</v>
      </c>
      <c r="I46" s="414">
        <v>13276.345995794027</v>
      </c>
      <c r="J46" s="112">
        <v>141720.77853000004</v>
      </c>
      <c r="K46" s="117">
        <f>I46/$I$51</f>
        <v>0.31243508975448564</v>
      </c>
      <c r="L46" s="88"/>
    </row>
    <row r="47" spans="1:12" ht="11.1" customHeight="1" x14ac:dyDescent="0.2">
      <c r="A47" s="994"/>
      <c r="B47" s="995"/>
      <c r="C47" s="93" t="s">
        <v>7</v>
      </c>
      <c r="D47" s="77">
        <v>248</v>
      </c>
      <c r="E47" s="90">
        <v>4340.098</v>
      </c>
      <c r="F47" s="78">
        <v>46316.982999999986</v>
      </c>
      <c r="G47" s="434">
        <f t="shared" ref="G47:G50" si="12">E47/$E$51</f>
        <v>8.6333342616278841E-2</v>
      </c>
      <c r="H47" s="141">
        <f>(E47-I47)/I47</f>
        <v>0.14042730242896023</v>
      </c>
      <c r="I47" s="414">
        <v>3805.6770394361497</v>
      </c>
      <c r="J47" s="112">
        <v>40623.772350000007</v>
      </c>
      <c r="K47" s="117">
        <f t="shared" ref="K47:K50" si="13">I47/$I$51</f>
        <v>8.9559811695891681E-2</v>
      </c>
      <c r="L47" s="89"/>
    </row>
    <row r="48" spans="1:12" ht="11.1" customHeight="1" x14ac:dyDescent="0.2">
      <c r="A48" s="994"/>
      <c r="B48" s="995"/>
      <c r="C48" s="93" t="s">
        <v>8</v>
      </c>
      <c r="D48" s="77">
        <v>9630</v>
      </c>
      <c r="E48" s="90">
        <v>10515.279</v>
      </c>
      <c r="F48" s="78">
        <v>112217.54629</v>
      </c>
      <c r="G48" s="434">
        <f t="shared" si="12"/>
        <v>0.20917020413197168</v>
      </c>
      <c r="H48" s="141">
        <f t="shared" ref="H48:H50" si="14">(E48-I48)/I48</f>
        <v>0.17925137616223616</v>
      </c>
      <c r="I48" s="414">
        <v>8916.9105184519667</v>
      </c>
      <c r="J48" s="112">
        <v>95184.558179999993</v>
      </c>
      <c r="K48" s="117">
        <f t="shared" si="13"/>
        <v>0.20984356230606324</v>
      </c>
      <c r="L48" s="88"/>
    </row>
    <row r="49" spans="1:12" ht="11.1" customHeight="1" x14ac:dyDescent="0.2">
      <c r="A49" s="994"/>
      <c r="B49" s="995"/>
      <c r="C49" s="93" t="s">
        <v>9</v>
      </c>
      <c r="D49" s="77">
        <v>108350</v>
      </c>
      <c r="E49" s="90">
        <v>18617.3</v>
      </c>
      <c r="F49" s="78">
        <v>198680.1</v>
      </c>
      <c r="G49" s="434">
        <f t="shared" si="12"/>
        <v>0.37033581718432351</v>
      </c>
      <c r="H49" s="141">
        <f t="shared" si="14"/>
        <v>0.13830379143152374</v>
      </c>
      <c r="I49" s="414">
        <v>16355.3</v>
      </c>
      <c r="J49" s="112">
        <v>174586.9</v>
      </c>
      <c r="K49" s="117">
        <f t="shared" si="13"/>
        <v>0.38489277283677203</v>
      </c>
      <c r="L49" s="88"/>
    </row>
    <row r="50" spans="1:12" ht="11.1" customHeight="1" x14ac:dyDescent="0.2">
      <c r="A50" s="994"/>
      <c r="B50" s="995"/>
      <c r="C50" s="93" t="s">
        <v>306</v>
      </c>
      <c r="D50" s="77">
        <v>17</v>
      </c>
      <c r="E50" s="90">
        <v>161.053</v>
      </c>
      <c r="F50" s="78">
        <v>1718.7395899999999</v>
      </c>
      <c r="G50" s="434">
        <f t="shared" si="12"/>
        <v>3.2036704766527295E-3</v>
      </c>
      <c r="H50" s="141">
        <f t="shared" si="14"/>
        <v>0.15948884089272852</v>
      </c>
      <c r="I50" s="417">
        <v>138.9</v>
      </c>
      <c r="J50" s="118">
        <v>1482.3512899999998</v>
      </c>
      <c r="K50" s="117">
        <f t="shared" si="13"/>
        <v>3.268763406787258E-3</v>
      </c>
      <c r="L50" s="88"/>
    </row>
    <row r="51" spans="1:12" ht="11.1" customHeight="1" x14ac:dyDescent="0.2">
      <c r="A51" s="994"/>
      <c r="B51" s="995"/>
      <c r="C51" s="625" t="s">
        <v>2</v>
      </c>
      <c r="D51" s="626">
        <v>118328</v>
      </c>
      <c r="E51" s="627">
        <v>50271.399999999994</v>
      </c>
      <c r="F51" s="628">
        <v>536487.82843999995</v>
      </c>
      <c r="G51" s="629">
        <f>SUM(G46:G50)</f>
        <v>1.0000000000000002</v>
      </c>
      <c r="H51" s="630">
        <f t="shared" ref="H51" si="15">(E51-I51)/I51</f>
        <v>0.18304760783272092</v>
      </c>
      <c r="I51" s="631">
        <v>42493.13355368215</v>
      </c>
      <c r="J51" s="632">
        <v>453598.36035000009</v>
      </c>
      <c r="K51" s="640">
        <f>SUM(K46:K49)</f>
        <v>0.99673123659321261</v>
      </c>
      <c r="L51" s="99"/>
    </row>
    <row r="52" spans="1:12" ht="11.1" customHeight="1" x14ac:dyDescent="0.2">
      <c r="A52" s="994" t="str">
        <f>T!J22</f>
        <v>Březen</v>
      </c>
      <c r="B52" s="995"/>
      <c r="C52" s="92" t="s">
        <v>6</v>
      </c>
      <c r="D52" s="104">
        <v>84</v>
      </c>
      <c r="E52" s="106">
        <v>16523.653999999999</v>
      </c>
      <c r="F52" s="105">
        <v>176255.52304999996</v>
      </c>
      <c r="G52" s="433">
        <f>E52/$E$57</f>
        <v>0.34175297881889644</v>
      </c>
      <c r="H52" s="395">
        <f>(E52-I52)/I52</f>
        <v>0.34740424071997295</v>
      </c>
      <c r="I52" s="413">
        <v>12263.323433783122</v>
      </c>
      <c r="J52" s="113">
        <v>130921.8248</v>
      </c>
      <c r="K52" s="116">
        <f>I52/$I$57</f>
        <v>0.36694902007759989</v>
      </c>
      <c r="L52" s="106"/>
    </row>
    <row r="53" spans="1:12" ht="11.1" customHeight="1" x14ac:dyDescent="0.2">
      <c r="A53" s="994"/>
      <c r="B53" s="995"/>
      <c r="C53" s="93" t="s">
        <v>7</v>
      </c>
      <c r="D53" s="77">
        <v>242</v>
      </c>
      <c r="E53" s="90">
        <v>4208.6840000000002</v>
      </c>
      <c r="F53" s="78">
        <v>44893.209909999998</v>
      </c>
      <c r="G53" s="434">
        <f t="shared" ref="G53:G56" si="16">E53/$E$57</f>
        <v>8.7046744860878142E-2</v>
      </c>
      <c r="H53" s="141">
        <f t="shared" ref="H53:H56" si="17">(E53-I53)/I53</f>
        <v>0.3656145743049502</v>
      </c>
      <c r="I53" s="414">
        <v>3081.8973956411328</v>
      </c>
      <c r="J53" s="112">
        <v>32902.344810000002</v>
      </c>
      <c r="K53" s="117">
        <f t="shared" ref="K53:K56" si="18">I53/$I$57</f>
        <v>9.2218005617857937E-2</v>
      </c>
      <c r="L53" s="90"/>
    </row>
    <row r="54" spans="1:12" ht="11.1" customHeight="1" x14ac:dyDescent="0.2">
      <c r="A54" s="994"/>
      <c r="B54" s="995"/>
      <c r="C54" s="93" t="s">
        <v>8</v>
      </c>
      <c r="D54" s="77">
        <v>9649</v>
      </c>
      <c r="E54" s="90">
        <v>9854.1720000000005</v>
      </c>
      <c r="F54" s="78">
        <v>105113.13101000001</v>
      </c>
      <c r="G54" s="434">
        <f t="shared" si="16"/>
        <v>0.20381040626932534</v>
      </c>
      <c r="H54" s="141">
        <f t="shared" si="17"/>
        <v>0.51356477091490271</v>
      </c>
      <c r="I54" s="414">
        <v>6510.571724025699</v>
      </c>
      <c r="J54" s="112">
        <v>69506.281390000004</v>
      </c>
      <c r="K54" s="117">
        <f t="shared" si="18"/>
        <v>0.19481243621894437</v>
      </c>
      <c r="L54" s="90"/>
    </row>
    <row r="55" spans="1:12" ht="11.1" customHeight="1" x14ac:dyDescent="0.2">
      <c r="A55" s="994"/>
      <c r="B55" s="995"/>
      <c r="C55" s="93" t="s">
        <v>9</v>
      </c>
      <c r="D55" s="77">
        <v>108316</v>
      </c>
      <c r="E55" s="90">
        <v>17585.7</v>
      </c>
      <c r="F55" s="78">
        <v>187584.3</v>
      </c>
      <c r="G55" s="434">
        <f t="shared" si="16"/>
        <v>0.36371890621865283</v>
      </c>
      <c r="H55" s="141">
        <f t="shared" si="17"/>
        <v>0.54236173235804885</v>
      </c>
      <c r="I55" s="414">
        <v>11401.8</v>
      </c>
      <c r="J55" s="112">
        <v>121724.4</v>
      </c>
      <c r="K55" s="117">
        <f t="shared" si="18"/>
        <v>0.34117010447551166</v>
      </c>
      <c r="L55" s="90"/>
    </row>
    <row r="56" spans="1:12" ht="11.1" customHeight="1" x14ac:dyDescent="0.2">
      <c r="A56" s="989"/>
      <c r="B56" s="1054"/>
      <c r="C56" s="93" t="s">
        <v>306</v>
      </c>
      <c r="D56" s="77">
        <v>17</v>
      </c>
      <c r="E56" s="90">
        <v>177.49</v>
      </c>
      <c r="F56" s="78">
        <v>1893.2588600000001</v>
      </c>
      <c r="G56" s="434">
        <f t="shared" si="16"/>
        <v>3.6709638322471494E-3</v>
      </c>
      <c r="H56" s="141">
        <f t="shared" si="17"/>
        <v>9.4941394201110516E-2</v>
      </c>
      <c r="I56" s="417">
        <v>162.1</v>
      </c>
      <c r="J56" s="118">
        <v>1730.4409300000002</v>
      </c>
      <c r="K56" s="117">
        <f t="shared" si="18"/>
        <v>4.8504336100861651E-3</v>
      </c>
      <c r="L56" s="90"/>
    </row>
    <row r="57" spans="1:12" ht="11.1" customHeight="1" thickBot="1" x14ac:dyDescent="0.25">
      <c r="A57" s="996"/>
      <c r="B57" s="997"/>
      <c r="C57" s="693" t="s">
        <v>2</v>
      </c>
      <c r="D57" s="694">
        <v>118308</v>
      </c>
      <c r="E57" s="695">
        <v>48349.700000000004</v>
      </c>
      <c r="F57" s="696">
        <v>515739.42282999994</v>
      </c>
      <c r="G57" s="697">
        <f>SUM(G52:G56)</f>
        <v>1</v>
      </c>
      <c r="H57" s="698">
        <f t="shared" ref="H57" si="19">(E57-I57)/I57</f>
        <v>0.44674281256991422</v>
      </c>
      <c r="I57" s="699">
        <v>33419.692553449953</v>
      </c>
      <c r="J57" s="700">
        <v>356785.29193000001</v>
      </c>
      <c r="K57" s="701">
        <f>SUM(K52:K55)</f>
        <v>0.99514956638991381</v>
      </c>
      <c r="L57" s="107"/>
    </row>
    <row r="58" spans="1:12" ht="11.1" customHeight="1" thickTop="1" x14ac:dyDescent="0.2">
      <c r="A58" s="1052" t="str">
        <f>T!E17</f>
        <v>I. čtvrtletí</v>
      </c>
      <c r="B58" s="1053"/>
      <c r="C58" s="93" t="s">
        <v>6</v>
      </c>
      <c r="D58" s="77">
        <f>D52</f>
        <v>84</v>
      </c>
      <c r="E58" s="90">
        <f>E40+E46+E52</f>
        <v>50898.108999999997</v>
      </c>
      <c r="F58" s="78">
        <f>F40+F46+F52</f>
        <v>542985.25920999981</v>
      </c>
      <c r="G58" s="434">
        <f>E58/$E$63</f>
        <v>0.34480169440086272</v>
      </c>
      <c r="H58" s="141">
        <f>(E58-I58)/I58</f>
        <v>0.17070000449882985</v>
      </c>
      <c r="I58" s="414">
        <f>I40+I46+I52</f>
        <v>43476.645429577147</v>
      </c>
      <c r="J58" s="112">
        <f>J40+J46+J52</f>
        <v>464239.34025999997</v>
      </c>
      <c r="K58" s="117">
        <f>I58/$I$63</f>
        <v>0.31750998713190504</v>
      </c>
      <c r="L58" s="87"/>
    </row>
    <row r="59" spans="1:12" ht="11.1" customHeight="1" x14ac:dyDescent="0.2">
      <c r="A59" s="994"/>
      <c r="B59" s="995"/>
      <c r="C59" s="93" t="s">
        <v>7</v>
      </c>
      <c r="D59" s="77">
        <f>D53</f>
        <v>242</v>
      </c>
      <c r="E59" s="90">
        <f t="shared" ref="E59:F60" si="20">E41+E47+E53</f>
        <v>12762.507000000001</v>
      </c>
      <c r="F59" s="78">
        <f t="shared" si="20"/>
        <v>136153.07612000001</v>
      </c>
      <c r="G59" s="434">
        <f t="shared" ref="G59:G62" si="21">E59/$E$63</f>
        <v>8.6457711786559144E-2</v>
      </c>
      <c r="H59" s="141">
        <f t="shared" ref="H59:H62" si="22">(E59-I59)/I59</f>
        <v>3.2243889676914182E-2</v>
      </c>
      <c r="I59" s="414">
        <f t="shared" ref="I59:J59" si="23">I41+I47+I53</f>
        <v>12363.848435077281</v>
      </c>
      <c r="J59" s="112">
        <f t="shared" si="23"/>
        <v>132021.47235999999</v>
      </c>
      <c r="K59" s="117">
        <f t="shared" ref="K59:K62" si="24">I59/$I$63</f>
        <v>9.0293198077595851E-2</v>
      </c>
      <c r="L59" s="87"/>
    </row>
    <row r="60" spans="1:12" ht="11.1" customHeight="1" x14ac:dyDescent="0.2">
      <c r="A60" s="994"/>
      <c r="B60" s="995"/>
      <c r="C60" s="93" t="s">
        <v>8</v>
      </c>
      <c r="D60" s="77">
        <f>D54</f>
        <v>9649</v>
      </c>
      <c r="E60" s="90">
        <f>E42+E48+E54</f>
        <v>30177.355000000003</v>
      </c>
      <c r="F60" s="78">
        <f t="shared" si="20"/>
        <v>321939.12225999997</v>
      </c>
      <c r="G60" s="434">
        <f t="shared" si="21"/>
        <v>0.20443201802519517</v>
      </c>
      <c r="H60" s="141">
        <f t="shared" si="22"/>
        <v>4.0612254599751478E-2</v>
      </c>
      <c r="I60" s="414">
        <f>I42+I48+I54</f>
        <v>28999.615242477666</v>
      </c>
      <c r="J60" s="112">
        <f t="shared" ref="J60" si="25">J42+J48+J54</f>
        <v>309663.63403999998</v>
      </c>
      <c r="K60" s="117">
        <f t="shared" si="24"/>
        <v>0.21178422050486231</v>
      </c>
      <c r="L60" s="87"/>
    </row>
    <row r="61" spans="1:12" ht="11.1" customHeight="1" x14ac:dyDescent="0.2">
      <c r="A61" s="994"/>
      <c r="B61" s="995"/>
      <c r="C61" s="93" t="s">
        <v>9</v>
      </c>
      <c r="D61" s="77">
        <f>D55</f>
        <v>108316</v>
      </c>
      <c r="E61" s="90">
        <f t="shared" ref="E61:F62" si="26">E43+E49+E55</f>
        <v>53266.599999999991</v>
      </c>
      <c r="F61" s="78">
        <f t="shared" si="26"/>
        <v>568260.10000000009</v>
      </c>
      <c r="G61" s="434">
        <f t="shared" si="21"/>
        <v>0.36084668558065669</v>
      </c>
      <c r="H61" s="141">
        <f t="shared" si="22"/>
        <v>3.1666653754677081E-2</v>
      </c>
      <c r="I61" s="414">
        <f t="shared" ref="I61:J61" si="27">I43+I49+I55</f>
        <v>51631.600000000006</v>
      </c>
      <c r="J61" s="112">
        <f t="shared" si="27"/>
        <v>551330.4</v>
      </c>
      <c r="K61" s="117">
        <f t="shared" si="24"/>
        <v>0.37706562890537876</v>
      </c>
      <c r="L61" s="87"/>
    </row>
    <row r="62" spans="1:12" ht="11.1" customHeight="1" x14ac:dyDescent="0.2">
      <c r="A62" s="994"/>
      <c r="B62" s="995"/>
      <c r="C62" s="93" t="s">
        <v>306</v>
      </c>
      <c r="D62" s="77">
        <f>D56</f>
        <v>17</v>
      </c>
      <c r="E62" s="90">
        <f>E44+E50+E56</f>
        <v>511.029</v>
      </c>
      <c r="F62" s="78">
        <f t="shared" si="26"/>
        <v>5451.6783999999998</v>
      </c>
      <c r="G62" s="434">
        <f t="shared" si="21"/>
        <v>3.461890206726118E-3</v>
      </c>
      <c r="H62" s="141">
        <f t="shared" si="22"/>
        <v>0.11505345843334043</v>
      </c>
      <c r="I62" s="414">
        <f>I44+I50+I56</f>
        <v>458.30000000000007</v>
      </c>
      <c r="J62" s="112">
        <f t="shared" ref="J62" si="28">J44+J50+J56</f>
        <v>4893.1982100000005</v>
      </c>
      <c r="K62" s="117">
        <f t="shared" si="24"/>
        <v>3.3469653802581192E-3</v>
      </c>
      <c r="L62" s="87"/>
    </row>
    <row r="63" spans="1:12" ht="11.1" customHeight="1" x14ac:dyDescent="0.2">
      <c r="A63" s="994"/>
      <c r="B63" s="995"/>
      <c r="C63" s="660" t="s">
        <v>2</v>
      </c>
      <c r="D63" s="655">
        <f>SUM(D58:D62)</f>
        <v>118308</v>
      </c>
      <c r="E63" s="661">
        <f>SUM(E58:E62)</f>
        <v>147615.6</v>
      </c>
      <c r="F63" s="662">
        <f>SUM(F58:F62)</f>
        <v>1574789.23599</v>
      </c>
      <c r="G63" s="663">
        <f>SUM(G58:G62)</f>
        <v>0.99999999999999989</v>
      </c>
      <c r="H63" s="664">
        <f>(E63-I63)/I63</f>
        <v>7.8036881488174434E-2</v>
      </c>
      <c r="I63" s="674">
        <f>SUM(I58:I62)</f>
        <v>136930.00910713209</v>
      </c>
      <c r="J63" s="675">
        <f>SUM(J58:J62)</f>
        <v>1462148.0448699999</v>
      </c>
      <c r="K63" s="676">
        <f>SUM(K58:K61)</f>
        <v>0.99665303461974197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2" t="s">
        <v>240</v>
      </c>
      <c r="L1" s="1002"/>
    </row>
    <row r="2" spans="1:17" s="702" customFormat="1" ht="30" customHeight="1" x14ac:dyDescent="0.25">
      <c r="A2" s="904" t="s">
        <v>204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</row>
    <row r="3" spans="1:17" ht="17.100000000000001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17" ht="12.95" customHeight="1" x14ac:dyDescent="0.2">
      <c r="A4" s="1003" t="s">
        <v>114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17" ht="24.95" customHeight="1" x14ac:dyDescent="0.25">
      <c r="A6" s="74"/>
      <c r="B6" s="75"/>
      <c r="C6" s="76"/>
      <c r="D6" s="76"/>
      <c r="E6" s="981" t="s">
        <v>39</v>
      </c>
      <c r="F6" s="982"/>
      <c r="G6" s="432"/>
      <c r="H6" s="982" t="s">
        <v>108</v>
      </c>
      <c r="I6" s="1048" t="s">
        <v>39</v>
      </c>
      <c r="J6" s="1049"/>
      <c r="K6" s="411"/>
      <c r="L6" s="87"/>
    </row>
    <row r="7" spans="1:17" ht="24.95" customHeight="1" x14ac:dyDescent="0.25">
      <c r="A7" s="74"/>
      <c r="B7" s="94"/>
      <c r="C7" s="94"/>
      <c r="D7" s="1010" t="s">
        <v>0</v>
      </c>
      <c r="E7" s="981"/>
      <c r="F7" s="982"/>
      <c r="G7" s="593" t="s">
        <v>107</v>
      </c>
      <c r="H7" s="982"/>
      <c r="I7" s="1048"/>
      <c r="J7" s="1049"/>
      <c r="K7" s="114" t="s">
        <v>107</v>
      </c>
      <c r="L7" s="87"/>
    </row>
    <row r="8" spans="1:17" ht="15" customHeight="1" x14ac:dyDescent="0.25">
      <c r="A8" s="1009" t="s">
        <v>140</v>
      </c>
      <c r="B8" s="1009"/>
      <c r="C8" s="126" t="s">
        <v>45</v>
      </c>
      <c r="D8" s="1011"/>
      <c r="E8" s="822" t="s">
        <v>342</v>
      </c>
      <c r="F8" s="816" t="s">
        <v>1</v>
      </c>
      <c r="G8" s="594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8" t="str">
        <f>T!J20</f>
        <v>Leden</v>
      </c>
      <c r="B9" s="989"/>
      <c r="C9" s="92" t="s">
        <v>6</v>
      </c>
      <c r="D9" s="77">
        <v>96</v>
      </c>
      <c r="E9" s="90">
        <v>17603.544000000002</v>
      </c>
      <c r="F9" s="78">
        <v>187754.60110999993</v>
      </c>
      <c r="G9" s="433">
        <f>E9/$E$14</f>
        <v>0.37958224171502142</v>
      </c>
      <c r="H9" s="141">
        <f>(E9-I9)/I9</f>
        <v>-0.19321446641881318</v>
      </c>
      <c r="I9" s="414">
        <v>21819.359999999997</v>
      </c>
      <c r="J9" s="112">
        <v>233067.06216</v>
      </c>
      <c r="K9" s="116">
        <f>I9/$I$14</f>
        <v>0.3545033325184283</v>
      </c>
      <c r="L9" s="87"/>
    </row>
    <row r="10" spans="1:17" ht="11.1" customHeight="1" x14ac:dyDescent="0.2">
      <c r="A10" s="990"/>
      <c r="B10" s="991"/>
      <c r="C10" s="93" t="s">
        <v>7</v>
      </c>
      <c r="D10" s="77">
        <v>305</v>
      </c>
      <c r="E10" s="90">
        <v>5376.1659999999993</v>
      </c>
      <c r="F10" s="78">
        <v>57340.901759999979</v>
      </c>
      <c r="G10" s="434">
        <f>E10/$E$14</f>
        <v>0.11592535810471342</v>
      </c>
      <c r="H10" s="141">
        <f>(E10-I10)/I10</f>
        <v>-0.21378679392710004</v>
      </c>
      <c r="I10" s="414">
        <v>6838.0509999999995</v>
      </c>
      <c r="J10" s="112">
        <v>73041.380920000011</v>
      </c>
      <c r="K10" s="117">
        <f>I10/$I$14</f>
        <v>0.11109912790434602</v>
      </c>
      <c r="L10" s="88"/>
      <c r="M10" s="79"/>
      <c r="O10" s="79"/>
      <c r="P10" s="79"/>
      <c r="Q10" s="79"/>
    </row>
    <row r="11" spans="1:17" ht="11.1" customHeight="1" x14ac:dyDescent="0.2">
      <c r="A11" s="990"/>
      <c r="B11" s="991"/>
      <c r="C11" s="93" t="s">
        <v>8</v>
      </c>
      <c r="D11" s="77">
        <v>8783</v>
      </c>
      <c r="E11" s="90">
        <v>10157.026</v>
      </c>
      <c r="F11" s="78">
        <v>108332.17909999999</v>
      </c>
      <c r="G11" s="434">
        <f>E11/$E$14</f>
        <v>0.21901423362464723</v>
      </c>
      <c r="H11" s="141">
        <f t="shared" ref="H11:H13" si="0">(E11-I11)/I11</f>
        <v>-0.2882694178903818</v>
      </c>
      <c r="I11" s="414">
        <v>14270.885999999999</v>
      </c>
      <c r="J11" s="112">
        <v>152436.5405</v>
      </c>
      <c r="K11" s="117">
        <f>I11/$I$14</f>
        <v>0.23186182569014782</v>
      </c>
      <c r="L11" s="88"/>
      <c r="M11" s="79"/>
      <c r="O11" s="79"/>
      <c r="P11" s="79"/>
      <c r="Q11" s="79"/>
    </row>
    <row r="12" spans="1:17" ht="11.1" customHeight="1" x14ac:dyDescent="0.2">
      <c r="A12" s="990"/>
      <c r="B12" s="991"/>
      <c r="C12" s="93" t="s">
        <v>9</v>
      </c>
      <c r="D12" s="77">
        <v>84175</v>
      </c>
      <c r="E12" s="90">
        <v>12825.3</v>
      </c>
      <c r="F12" s="78">
        <v>136791.4</v>
      </c>
      <c r="G12" s="434">
        <f>E12/$E$14</f>
        <v>0.27654977456060342</v>
      </c>
      <c r="H12" s="141">
        <f t="shared" si="0"/>
        <v>-0.29546802900461439</v>
      </c>
      <c r="I12" s="414">
        <v>18204</v>
      </c>
      <c r="J12" s="112">
        <v>194448.7</v>
      </c>
      <c r="K12" s="117">
        <f>I12/$I$14</f>
        <v>0.2957638842370019</v>
      </c>
      <c r="L12" s="88"/>
      <c r="M12" s="79"/>
      <c r="O12" s="79"/>
      <c r="P12" s="79"/>
      <c r="Q12" s="79"/>
    </row>
    <row r="13" spans="1:17" ht="11.1" customHeight="1" x14ac:dyDescent="0.2">
      <c r="A13" s="990"/>
      <c r="B13" s="991"/>
      <c r="C13" s="93" t="s">
        <v>306</v>
      </c>
      <c r="D13" s="77">
        <v>7</v>
      </c>
      <c r="E13" s="90">
        <v>414.06400000000002</v>
      </c>
      <c r="F13" s="78">
        <v>4416.2926200000002</v>
      </c>
      <c r="G13" s="434">
        <f>E13/$E$14</f>
        <v>8.9283919950146756E-3</v>
      </c>
      <c r="H13" s="141">
        <f t="shared" si="0"/>
        <v>-6.5642994241842372E-3</v>
      </c>
      <c r="I13" s="417">
        <v>416.8</v>
      </c>
      <c r="J13" s="118">
        <v>4452.14167</v>
      </c>
      <c r="K13" s="117">
        <f>I13/$I$14</f>
        <v>6.7718296500759393E-3</v>
      </c>
      <c r="L13" s="88"/>
      <c r="M13" s="79"/>
      <c r="O13" s="79"/>
      <c r="P13" s="79"/>
      <c r="Q13" s="79"/>
    </row>
    <row r="14" spans="1:17" ht="11.1" customHeight="1" x14ac:dyDescent="0.2">
      <c r="A14" s="992"/>
      <c r="B14" s="993"/>
      <c r="C14" s="625" t="s">
        <v>2</v>
      </c>
      <c r="D14" s="626">
        <v>93366</v>
      </c>
      <c r="E14" s="627">
        <v>46376.099999999991</v>
      </c>
      <c r="F14" s="628">
        <v>494635.37458999996</v>
      </c>
      <c r="G14" s="629">
        <f>SUM(G9:G13)</f>
        <v>1.0000000000000002</v>
      </c>
      <c r="H14" s="630">
        <f>(E14-I14)/I14</f>
        <v>-0.24651859636543497</v>
      </c>
      <c r="I14" s="631">
        <v>61549.096999999994</v>
      </c>
      <c r="J14" s="632">
        <v>657445.82524999999</v>
      </c>
      <c r="K14" s="640">
        <f>SUM(K9:K12)</f>
        <v>0.99322817034992394</v>
      </c>
      <c r="L14" s="99"/>
      <c r="M14" s="79"/>
    </row>
    <row r="15" spans="1:17" ht="11.1" customHeight="1" x14ac:dyDescent="0.2">
      <c r="A15" s="994" t="str">
        <f>T!J21</f>
        <v>Únor</v>
      </c>
      <c r="B15" s="995"/>
      <c r="C15" s="93" t="s">
        <v>6</v>
      </c>
      <c r="D15" s="77">
        <v>96</v>
      </c>
      <c r="E15" s="90">
        <v>18110.808999999997</v>
      </c>
      <c r="F15" s="78">
        <v>193274.52780999997</v>
      </c>
      <c r="G15" s="434">
        <f>E15/$E$20</f>
        <v>0.36885332676175092</v>
      </c>
      <c r="H15" s="141">
        <f>(E15-I15)/I15</f>
        <v>9.3880474008485579E-2</v>
      </c>
      <c r="I15" s="414">
        <v>16556.478911844537</v>
      </c>
      <c r="J15" s="112">
        <v>176735.09440000015</v>
      </c>
      <c r="K15" s="117">
        <f>I15/$I$20</f>
        <v>0.37900020358911135</v>
      </c>
      <c r="L15" s="88"/>
      <c r="M15" s="79"/>
      <c r="N15" s="79"/>
    </row>
    <row r="16" spans="1:17" ht="11.1" customHeight="1" x14ac:dyDescent="0.2">
      <c r="A16" s="994"/>
      <c r="B16" s="995"/>
      <c r="C16" s="93" t="s">
        <v>7</v>
      </c>
      <c r="D16" s="77">
        <v>306</v>
      </c>
      <c r="E16" s="90">
        <v>5710.0739999999996</v>
      </c>
      <c r="F16" s="78">
        <v>60936.634680000017</v>
      </c>
      <c r="G16" s="434">
        <f>E16/$E$20</f>
        <v>0.11629407559627945</v>
      </c>
      <c r="H16" s="141">
        <f>(E16-I16)/I16</f>
        <v>0.15941934871289887</v>
      </c>
      <c r="I16" s="414">
        <v>4924.9428227490762</v>
      </c>
      <c r="J16" s="112">
        <v>52571.814929999993</v>
      </c>
      <c r="K16" s="117">
        <f>I16/$I$20</f>
        <v>0.11273860477370561</v>
      </c>
      <c r="L16" s="89"/>
      <c r="M16" s="82"/>
      <c r="N16" s="79"/>
    </row>
    <row r="17" spans="1:21" ht="11.1" customHeight="1" x14ac:dyDescent="0.2">
      <c r="A17" s="994"/>
      <c r="B17" s="995"/>
      <c r="C17" s="93" t="s">
        <v>8</v>
      </c>
      <c r="D17" s="77">
        <v>8768</v>
      </c>
      <c r="E17" s="90">
        <v>10889.605000000001</v>
      </c>
      <c r="F17" s="78">
        <v>116211.97981</v>
      </c>
      <c r="G17" s="434">
        <f>E17/$E$20</f>
        <v>0.22178286079718459</v>
      </c>
      <c r="H17" s="141">
        <f t="shared" ref="H17:H20" si="1">(E17-I17)/I17</f>
        <v>0.16145928479053095</v>
      </c>
      <c r="I17" s="414">
        <v>9375.7957274963283</v>
      </c>
      <c r="J17" s="112">
        <v>100083.3496</v>
      </c>
      <c r="K17" s="117">
        <f>I17/$I$20</f>
        <v>0.21462464986977994</v>
      </c>
      <c r="L17" s="88"/>
      <c r="M17" s="79"/>
      <c r="N17" s="79"/>
      <c r="O17" s="79"/>
      <c r="P17" s="79"/>
    </row>
    <row r="18" spans="1:21" ht="11.1" customHeight="1" x14ac:dyDescent="0.2">
      <c r="A18" s="994"/>
      <c r="B18" s="995"/>
      <c r="C18" s="93" t="s">
        <v>9</v>
      </c>
      <c r="D18" s="77">
        <v>84149</v>
      </c>
      <c r="E18" s="90">
        <v>13993.1</v>
      </c>
      <c r="F18" s="78">
        <v>149331.6</v>
      </c>
      <c r="G18" s="434">
        <f>E18/$E$20</f>
        <v>0.28499011207670832</v>
      </c>
      <c r="H18" s="141">
        <f t="shared" si="1"/>
        <v>0.12207815118638084</v>
      </c>
      <c r="I18" s="414">
        <v>12470.7</v>
      </c>
      <c r="J18" s="112">
        <v>133120.20000000001</v>
      </c>
      <c r="K18" s="117">
        <f>I18/$I$20</f>
        <v>0.28547119614409422</v>
      </c>
      <c r="L18" s="88"/>
      <c r="M18" s="79"/>
      <c r="N18" s="79"/>
      <c r="O18" s="79"/>
      <c r="P18" s="79"/>
    </row>
    <row r="19" spans="1:21" ht="11.1" customHeight="1" x14ac:dyDescent="0.2">
      <c r="A19" s="994"/>
      <c r="B19" s="995"/>
      <c r="C19" s="93" t="s">
        <v>306</v>
      </c>
      <c r="D19" s="77">
        <v>7</v>
      </c>
      <c r="E19" s="90">
        <v>396.71199999999999</v>
      </c>
      <c r="F19" s="78">
        <v>4233.6416200000003</v>
      </c>
      <c r="G19" s="434">
        <f>E19/$E$20</f>
        <v>8.0796247680767746E-3</v>
      </c>
      <c r="H19" s="141">
        <f t="shared" si="1"/>
        <v>0.11217269414073451</v>
      </c>
      <c r="I19" s="417">
        <v>356.7</v>
      </c>
      <c r="J19" s="118">
        <v>3807.4627399999999</v>
      </c>
      <c r="K19" s="117">
        <f>I19/$I$20</f>
        <v>8.1653456233089072E-3</v>
      </c>
      <c r="L19" s="88"/>
      <c r="M19" s="79"/>
      <c r="N19" s="79"/>
      <c r="O19" s="79"/>
      <c r="P19" s="79"/>
    </row>
    <row r="20" spans="1:21" ht="11.1" customHeight="1" x14ac:dyDescent="0.2">
      <c r="A20" s="994"/>
      <c r="B20" s="995"/>
      <c r="C20" s="625" t="s">
        <v>2</v>
      </c>
      <c r="D20" s="626">
        <v>93326</v>
      </c>
      <c r="E20" s="627">
        <v>49100.299999999996</v>
      </c>
      <c r="F20" s="628">
        <v>523988.38392000005</v>
      </c>
      <c r="G20" s="629">
        <f>SUM(G15:G19)</f>
        <v>1</v>
      </c>
      <c r="H20" s="630">
        <f t="shared" si="1"/>
        <v>0.12397230083586866</v>
      </c>
      <c r="I20" s="631">
        <v>43684.61746208994</v>
      </c>
      <c r="J20" s="632">
        <v>466317.92167000013</v>
      </c>
      <c r="K20" s="640">
        <f>SUM(K15:K18)</f>
        <v>0.99183465437669116</v>
      </c>
      <c r="L20" s="99"/>
      <c r="M20" s="79"/>
      <c r="N20" s="79"/>
      <c r="O20" s="79"/>
      <c r="P20" s="79"/>
    </row>
    <row r="21" spans="1:21" ht="11.1" customHeight="1" x14ac:dyDescent="0.2">
      <c r="A21" s="994" t="str">
        <f>T!J22</f>
        <v>Březen</v>
      </c>
      <c r="B21" s="995"/>
      <c r="C21" s="92" t="s">
        <v>6</v>
      </c>
      <c r="D21" s="104">
        <v>98</v>
      </c>
      <c r="E21" s="106">
        <v>17708.947</v>
      </c>
      <c r="F21" s="105">
        <v>188899.05639000007</v>
      </c>
      <c r="G21" s="433">
        <f>E21/$E$26</f>
        <v>0.37681176165185709</v>
      </c>
      <c r="H21" s="395">
        <f>(E21-I21)/I21</f>
        <v>0.19915379256503885</v>
      </c>
      <c r="I21" s="413">
        <v>14767.869734306423</v>
      </c>
      <c r="J21" s="113">
        <v>157660.64364999984</v>
      </c>
      <c r="K21" s="116">
        <f>I21/$I$26</f>
        <v>0.42420111924757992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4"/>
      <c r="B22" s="995"/>
      <c r="C22" s="93" t="s">
        <v>7</v>
      </c>
      <c r="D22" s="77">
        <v>304</v>
      </c>
      <c r="E22" s="90">
        <v>5445.3320000000003</v>
      </c>
      <c r="F22" s="78">
        <v>58085.021570000012</v>
      </c>
      <c r="G22" s="434">
        <f>E22/$E$26</f>
        <v>0.11586601640962788</v>
      </c>
      <c r="H22" s="141">
        <f t="shared" ref="H22:H26" si="2">(E22-I22)/I22</f>
        <v>0.32584784884377471</v>
      </c>
      <c r="I22" s="414">
        <v>4107.0564806879484</v>
      </c>
      <c r="J22" s="112">
        <v>43846.346909999993</v>
      </c>
      <c r="K22" s="117">
        <f>I22/$I$26</f>
        <v>0.11797354576290742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4"/>
      <c r="B23" s="995"/>
      <c r="C23" s="93" t="s">
        <v>8</v>
      </c>
      <c r="D23" s="77">
        <v>8787</v>
      </c>
      <c r="E23" s="90">
        <v>10204.25</v>
      </c>
      <c r="F23" s="78">
        <v>108847.19429</v>
      </c>
      <c r="G23" s="434">
        <f>E23/$E$26</f>
        <v>0.21712648520750344</v>
      </c>
      <c r="H23" s="141">
        <f t="shared" si="2"/>
        <v>0.4940901275709304</v>
      </c>
      <c r="I23" s="414">
        <v>6829.7419357090048</v>
      </c>
      <c r="J23" s="112">
        <v>72914.048389999996</v>
      </c>
      <c r="K23" s="117">
        <f>I23/$I$26</f>
        <v>0.19618159053567516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4"/>
      <c r="B24" s="995"/>
      <c r="C24" s="93" t="s">
        <v>9</v>
      </c>
      <c r="D24" s="77">
        <v>84123</v>
      </c>
      <c r="E24" s="90">
        <v>13217.7</v>
      </c>
      <c r="F24" s="78">
        <v>140991.79999999999</v>
      </c>
      <c r="G24" s="434">
        <f>E24/$E$26</f>
        <v>0.28124680829333054</v>
      </c>
      <c r="H24" s="141">
        <f t="shared" si="2"/>
        <v>0.52037682459712198</v>
      </c>
      <c r="I24" s="414">
        <v>8693.7000000000007</v>
      </c>
      <c r="J24" s="112">
        <v>92813.3</v>
      </c>
      <c r="K24" s="117">
        <f>I24/$I$26</f>
        <v>0.24972303634528828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9"/>
      <c r="B25" s="1054"/>
      <c r="C25" s="93" t="s">
        <v>306</v>
      </c>
      <c r="D25" s="77">
        <v>7</v>
      </c>
      <c r="E25" s="90">
        <v>420.57100000000003</v>
      </c>
      <c r="F25" s="78">
        <v>4486.1755999999996</v>
      </c>
      <c r="G25" s="434">
        <f>E25/$E$26</f>
        <v>8.9489284376808621E-3</v>
      </c>
      <c r="H25" s="141">
        <f t="shared" si="2"/>
        <v>1.3424096385542232E-2</v>
      </c>
      <c r="I25" s="417">
        <v>415</v>
      </c>
      <c r="J25" s="118">
        <v>4430.3214600000001</v>
      </c>
      <c r="K25" s="117">
        <f>I25/$I$26</f>
        <v>1.1920708108549252E-2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6"/>
      <c r="B26" s="997"/>
      <c r="C26" s="693" t="s">
        <v>2</v>
      </c>
      <c r="D26" s="694">
        <v>93319</v>
      </c>
      <c r="E26" s="695">
        <v>46996.80000000001</v>
      </c>
      <c r="F26" s="696">
        <v>501309.2478500001</v>
      </c>
      <c r="G26" s="697">
        <f>SUM(G21:G25)</f>
        <v>0.99999999999999978</v>
      </c>
      <c r="H26" s="698">
        <f t="shared" si="2"/>
        <v>0.34996418032739179</v>
      </c>
      <c r="I26" s="699">
        <v>34813.368150703376</v>
      </c>
      <c r="J26" s="700">
        <v>371664.66040999984</v>
      </c>
      <c r="K26" s="701">
        <f>SUM(K21:K24)</f>
        <v>0.98807929189145072</v>
      </c>
      <c r="L26" s="107"/>
    </row>
    <row r="27" spans="1:21" ht="11.1" customHeight="1" thickTop="1" x14ac:dyDescent="0.2">
      <c r="A27" s="1052" t="str">
        <f>T!E17</f>
        <v>I. čtvrtletí</v>
      </c>
      <c r="B27" s="1053"/>
      <c r="C27" s="93" t="s">
        <v>6</v>
      </c>
      <c r="D27" s="77">
        <f>D21</f>
        <v>98</v>
      </c>
      <c r="E27" s="90">
        <f>E9+E15+E21</f>
        <v>53423.3</v>
      </c>
      <c r="F27" s="78">
        <f>F9+F15+F21</f>
        <v>569928.18530999997</v>
      </c>
      <c r="G27" s="434">
        <f>E27/$E$32</f>
        <v>0.37497087171482074</v>
      </c>
      <c r="H27" s="141">
        <f>(E27-I27)/I27</f>
        <v>5.2610433289602973E-3</v>
      </c>
      <c r="I27" s="414">
        <f>I9+I15+I21</f>
        <v>53143.708646150961</v>
      </c>
      <c r="J27" s="112">
        <f>J9+J15+J21</f>
        <v>567462.80021000002</v>
      </c>
      <c r="K27" s="117">
        <f>I27/$I$32</f>
        <v>0.37947030137774734</v>
      </c>
      <c r="L27" s="87"/>
    </row>
    <row r="28" spans="1:21" ht="11.1" customHeight="1" x14ac:dyDescent="0.2">
      <c r="A28" s="994"/>
      <c r="B28" s="995"/>
      <c r="C28" s="93" t="s">
        <v>7</v>
      </c>
      <c r="D28" s="77">
        <f>D22</f>
        <v>304</v>
      </c>
      <c r="E28" s="90">
        <f t="shared" ref="E28:F31" si="3">E10+E16+E22</f>
        <v>16531.572</v>
      </c>
      <c r="F28" s="78">
        <f t="shared" si="3"/>
        <v>176362.55801000001</v>
      </c>
      <c r="G28" s="434">
        <f>E28/$E$32</f>
        <v>0.11603285389813663</v>
      </c>
      <c r="H28" s="141">
        <f t="shared" ref="H28:H31" si="4">(E28-I28)/I28</f>
        <v>4.1683654677497108E-2</v>
      </c>
      <c r="I28" s="414">
        <f t="shared" ref="I28:J28" si="5">I10+I16+I22</f>
        <v>15870.050303437023</v>
      </c>
      <c r="J28" s="112">
        <f t="shared" si="5"/>
        <v>169459.54275999998</v>
      </c>
      <c r="K28" s="117">
        <f>I28/$I$32</f>
        <v>0.11331939235974697</v>
      </c>
      <c r="L28" s="87"/>
    </row>
    <row r="29" spans="1:21" ht="11.1" customHeight="1" x14ac:dyDescent="0.2">
      <c r="A29" s="994"/>
      <c r="B29" s="995"/>
      <c r="C29" s="93" t="s">
        <v>8</v>
      </c>
      <c r="D29" s="77">
        <f>D23</f>
        <v>8787</v>
      </c>
      <c r="E29" s="90">
        <f t="shared" si="3"/>
        <v>31250.881000000001</v>
      </c>
      <c r="F29" s="78">
        <f t="shared" si="3"/>
        <v>333391.35320000001</v>
      </c>
      <c r="G29" s="434">
        <f>E29/$E$32</f>
        <v>0.21934568045077951</v>
      </c>
      <c r="H29" s="141">
        <f t="shared" si="4"/>
        <v>2.5411686927350567E-2</v>
      </c>
      <c r="I29" s="414">
        <f t="shared" ref="I29:J29" si="6">I11+I17+I23</f>
        <v>30476.423663205329</v>
      </c>
      <c r="J29" s="112">
        <f t="shared" si="6"/>
        <v>325433.93849000003</v>
      </c>
      <c r="K29" s="117">
        <f>I29/$I$32</f>
        <v>0.21761555538766578</v>
      </c>
      <c r="L29" s="87"/>
    </row>
    <row r="30" spans="1:21" ht="11.1" customHeight="1" x14ac:dyDescent="0.2">
      <c r="A30" s="994"/>
      <c r="B30" s="995"/>
      <c r="C30" s="93" t="s">
        <v>9</v>
      </c>
      <c r="D30" s="77">
        <f>D24</f>
        <v>84123</v>
      </c>
      <c r="E30" s="90">
        <f t="shared" si="3"/>
        <v>40036.100000000006</v>
      </c>
      <c r="F30" s="78">
        <f t="shared" si="3"/>
        <v>427114.8</v>
      </c>
      <c r="G30" s="434">
        <f>E30/$E$32</f>
        <v>0.28100793693129655</v>
      </c>
      <c r="H30" s="141">
        <f t="shared" si="4"/>
        <v>1.6960303187328017E-2</v>
      </c>
      <c r="I30" s="414">
        <f t="shared" ref="I30:J30" si="7">I12+I18+I24</f>
        <v>39368.400000000001</v>
      </c>
      <c r="J30" s="112">
        <f t="shared" si="7"/>
        <v>420382.2</v>
      </c>
      <c r="K30" s="117">
        <f>I30/$I$32</f>
        <v>0.28110831918467749</v>
      </c>
      <c r="L30" s="87"/>
    </row>
    <row r="31" spans="1:21" ht="11.1" customHeight="1" x14ac:dyDescent="0.2">
      <c r="A31" s="994"/>
      <c r="B31" s="995"/>
      <c r="C31" s="93" t="s">
        <v>306</v>
      </c>
      <c r="D31" s="77">
        <f>D25</f>
        <v>7</v>
      </c>
      <c r="E31" s="90">
        <f>E13+E19+E25</f>
        <v>1231.3470000000002</v>
      </c>
      <c r="F31" s="78">
        <f t="shared" si="3"/>
        <v>13136.109840000001</v>
      </c>
      <c r="G31" s="434">
        <f>E31/$E$32</f>
        <v>8.6426570049665495E-3</v>
      </c>
      <c r="H31" s="141">
        <f t="shared" si="4"/>
        <v>3.6051325199831896E-2</v>
      </c>
      <c r="I31" s="414">
        <f>I13+I19+I25</f>
        <v>1188.5</v>
      </c>
      <c r="J31" s="112">
        <f t="shared" ref="J31" si="8">J13+J19+J25</f>
        <v>12689.925869999999</v>
      </c>
      <c r="K31" s="117">
        <f>I31/$I$32</f>
        <v>8.4864316901623951E-3</v>
      </c>
      <c r="L31" s="87"/>
    </row>
    <row r="32" spans="1:21" ht="11.1" customHeight="1" x14ac:dyDescent="0.2">
      <c r="A32" s="994"/>
      <c r="B32" s="995"/>
      <c r="C32" s="660" t="s">
        <v>2</v>
      </c>
      <c r="D32" s="655">
        <f>SUM(D27:D31)</f>
        <v>93319</v>
      </c>
      <c r="E32" s="661">
        <f>SUM(E27:E31)</f>
        <v>142473.20000000001</v>
      </c>
      <c r="F32" s="662">
        <f>SUM(F27:F31)</f>
        <v>1519933.0063600002</v>
      </c>
      <c r="G32" s="663">
        <f>SUM(G27:G31)</f>
        <v>1</v>
      </c>
      <c r="H32" s="664">
        <f>(E32-I32)/I32</f>
        <v>1.7323583911522875E-2</v>
      </c>
      <c r="I32" s="674">
        <f>SUM(I27:I31)</f>
        <v>140047.08261279331</v>
      </c>
      <c r="J32" s="675">
        <f>SUM(J27:J31)</f>
        <v>1495428.4073299998</v>
      </c>
      <c r="K32" s="676">
        <f>SUM(K27:K30)</f>
        <v>0.99151356830983761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55" t="s">
        <v>115</v>
      </c>
      <c r="B35" s="1055"/>
      <c r="C35" s="1055"/>
      <c r="D35" s="1056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5">
        <f>T!G17</f>
        <v>2018</v>
      </c>
      <c r="F36" s="976"/>
      <c r="G36" s="976"/>
      <c r="H36" s="410"/>
      <c r="I36" s="1006">
        <f>E36-1</f>
        <v>2017</v>
      </c>
      <c r="J36" s="1007"/>
      <c r="K36" s="1008"/>
      <c r="L36" s="87"/>
    </row>
    <row r="37" spans="1:12" ht="24.95" customHeight="1" x14ac:dyDescent="0.25">
      <c r="A37" s="74"/>
      <c r="B37" s="75"/>
      <c r="C37" s="76"/>
      <c r="D37" s="76"/>
      <c r="E37" s="981" t="s">
        <v>39</v>
      </c>
      <c r="F37" s="982"/>
      <c r="G37" s="432"/>
      <c r="H37" s="982" t="s">
        <v>108</v>
      </c>
      <c r="I37" s="1048" t="s">
        <v>39</v>
      </c>
      <c r="J37" s="1049"/>
      <c r="K37" s="411"/>
      <c r="L37" s="87"/>
    </row>
    <row r="38" spans="1:12" ht="24.95" customHeight="1" x14ac:dyDescent="0.25">
      <c r="A38" s="74"/>
      <c r="B38" s="94"/>
      <c r="C38" s="94"/>
      <c r="D38" s="1010" t="s">
        <v>0</v>
      </c>
      <c r="E38" s="981"/>
      <c r="F38" s="982"/>
      <c r="G38" s="593" t="s">
        <v>107</v>
      </c>
      <c r="H38" s="982"/>
      <c r="I38" s="1048"/>
      <c r="J38" s="1049"/>
      <c r="K38" s="114" t="s">
        <v>107</v>
      </c>
      <c r="L38" s="87"/>
    </row>
    <row r="39" spans="1:12" ht="15" customHeight="1" x14ac:dyDescent="0.25">
      <c r="A39" s="1009" t="s">
        <v>140</v>
      </c>
      <c r="B39" s="1009"/>
      <c r="C39" s="126" t="s">
        <v>45</v>
      </c>
      <c r="D39" s="1011"/>
      <c r="E39" s="822" t="s">
        <v>342</v>
      </c>
      <c r="F39" s="816" t="s">
        <v>1</v>
      </c>
      <c r="G39" s="594" t="s">
        <v>66</v>
      </c>
      <c r="H39" s="1009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8" t="str">
        <f>T!J20</f>
        <v>Leden</v>
      </c>
      <c r="B40" s="989"/>
      <c r="C40" s="92" t="s">
        <v>6</v>
      </c>
      <c r="D40" s="77">
        <v>182</v>
      </c>
      <c r="E40" s="90">
        <v>48483.113000000005</v>
      </c>
      <c r="F40" s="78">
        <v>516921.71593999997</v>
      </c>
      <c r="G40" s="433">
        <f>E40/$E$45</f>
        <v>0.43241813825887337</v>
      </c>
      <c r="H40" s="141">
        <f>(E40-I40)/I40</f>
        <v>1.000806225499939E-2</v>
      </c>
      <c r="I40" s="414">
        <v>48002.699000000008</v>
      </c>
      <c r="J40" s="112">
        <v>512481.46309000003</v>
      </c>
      <c r="K40" s="116">
        <f>I40/$I$45</f>
        <v>0.33634641200041754</v>
      </c>
      <c r="L40" s="87"/>
    </row>
    <row r="41" spans="1:12" ht="11.1" customHeight="1" x14ac:dyDescent="0.2">
      <c r="A41" s="990"/>
      <c r="B41" s="991"/>
      <c r="C41" s="93" t="s">
        <v>7</v>
      </c>
      <c r="D41" s="77">
        <v>460</v>
      </c>
      <c r="E41" s="90">
        <v>7369.6869999999999</v>
      </c>
      <c r="F41" s="78">
        <v>78585.117819999985</v>
      </c>
      <c r="G41" s="434">
        <f t="shared" ref="G41" si="9">E41/$E$45</f>
        <v>6.5729820857225507E-2</v>
      </c>
      <c r="H41" s="141">
        <f>(E41-I41)/I41</f>
        <v>-0.55561685261705451</v>
      </c>
      <c r="I41" s="414">
        <v>16584.082999999999</v>
      </c>
      <c r="J41" s="112">
        <v>177109.12177000009</v>
      </c>
      <c r="K41" s="117">
        <f t="shared" ref="K41:K44" si="10">I41/$I$45</f>
        <v>0.11620173301853545</v>
      </c>
      <c r="L41" s="88"/>
    </row>
    <row r="42" spans="1:12" ht="11.1" customHeight="1" x14ac:dyDescent="0.2">
      <c r="A42" s="990"/>
      <c r="B42" s="991"/>
      <c r="C42" s="93" t="s">
        <v>8</v>
      </c>
      <c r="D42" s="77">
        <v>18166</v>
      </c>
      <c r="E42" s="90">
        <v>17809.415999999997</v>
      </c>
      <c r="F42" s="78">
        <v>189944.53851999997</v>
      </c>
      <c r="G42" s="434">
        <f>E42/$E$45</f>
        <v>0.15884117239331949</v>
      </c>
      <c r="H42" s="141">
        <f t="shared" ref="H42:H44" si="11">(E42-I42)/I42</f>
        <v>-0.27279278328722584</v>
      </c>
      <c r="I42" s="414">
        <v>24490.153000000002</v>
      </c>
      <c r="J42" s="112">
        <v>261583.21604000003</v>
      </c>
      <c r="K42" s="117">
        <f t="shared" si="10"/>
        <v>0.17159816557171631</v>
      </c>
      <c r="L42" s="88"/>
    </row>
    <row r="43" spans="1:12" ht="11.1" customHeight="1" x14ac:dyDescent="0.2">
      <c r="A43" s="990"/>
      <c r="B43" s="991"/>
      <c r="C43" s="93" t="s">
        <v>9</v>
      </c>
      <c r="D43" s="77">
        <v>364473</v>
      </c>
      <c r="E43" s="90">
        <v>37390.5</v>
      </c>
      <c r="F43" s="78">
        <v>398797.1</v>
      </c>
      <c r="G43" s="434">
        <f>E43/$E$45</f>
        <v>0.33348375131292418</v>
      </c>
      <c r="H43" s="141">
        <f t="shared" si="11"/>
        <v>-0.28903639955658067</v>
      </c>
      <c r="I43" s="414">
        <v>52591.3</v>
      </c>
      <c r="J43" s="112">
        <v>561762.5</v>
      </c>
      <c r="K43" s="117">
        <f t="shared" si="10"/>
        <v>0.36849792669861242</v>
      </c>
      <c r="L43" s="88"/>
    </row>
    <row r="44" spans="1:12" ht="11.1" customHeight="1" x14ac:dyDescent="0.2">
      <c r="A44" s="990"/>
      <c r="B44" s="991"/>
      <c r="C44" s="93" t="s">
        <v>306</v>
      </c>
      <c r="D44" s="77">
        <v>22</v>
      </c>
      <c r="E44" s="90">
        <v>1068.1890000000001</v>
      </c>
      <c r="F44" s="78">
        <v>11393.007650000001</v>
      </c>
      <c r="G44" s="434">
        <f>E44/$E$45</f>
        <v>9.5271171776574598E-3</v>
      </c>
      <c r="H44" s="141">
        <f t="shared" si="11"/>
        <v>1.7516669841874763E-2</v>
      </c>
      <c r="I44" s="417">
        <v>1049.8</v>
      </c>
      <c r="J44" s="118">
        <v>11213.581440000002</v>
      </c>
      <c r="K44" s="117">
        <f t="shared" si="10"/>
        <v>7.3557627107183748E-3</v>
      </c>
      <c r="L44" s="88"/>
    </row>
    <row r="45" spans="1:12" ht="11.1" customHeight="1" x14ac:dyDescent="0.2">
      <c r="A45" s="992"/>
      <c r="B45" s="993"/>
      <c r="C45" s="625" t="s">
        <v>2</v>
      </c>
      <c r="D45" s="626">
        <v>383303</v>
      </c>
      <c r="E45" s="627">
        <v>112120.905</v>
      </c>
      <c r="F45" s="628">
        <v>1195641.4799299999</v>
      </c>
      <c r="G45" s="629">
        <f>SUM(G40:G44)</f>
        <v>1</v>
      </c>
      <c r="H45" s="630">
        <f>(E45-I45)/I45</f>
        <v>-0.21438867204134365</v>
      </c>
      <c r="I45" s="631">
        <v>142718.035</v>
      </c>
      <c r="J45" s="632">
        <v>1524149.8823400002</v>
      </c>
      <c r="K45" s="640">
        <f>SUM(K40:K43)</f>
        <v>0.99264423728928164</v>
      </c>
      <c r="L45" s="99"/>
    </row>
    <row r="46" spans="1:12" ht="11.1" customHeight="1" x14ac:dyDescent="0.2">
      <c r="A46" s="994" t="str">
        <f>T!J21</f>
        <v>Únor</v>
      </c>
      <c r="B46" s="995"/>
      <c r="C46" s="93" t="s">
        <v>6</v>
      </c>
      <c r="D46" s="77">
        <v>185</v>
      </c>
      <c r="E46" s="90">
        <v>49631.718000000001</v>
      </c>
      <c r="F46" s="78">
        <v>529455.24423000007</v>
      </c>
      <c r="G46" s="434">
        <f>E46/$E$51</f>
        <v>0.41809512011179867</v>
      </c>
      <c r="H46" s="141">
        <f>(E46-I46)/I46</f>
        <v>0.2678150775227674</v>
      </c>
      <c r="I46" s="414">
        <v>39147.44261992634</v>
      </c>
      <c r="J46" s="112">
        <v>417690.8044100001</v>
      </c>
      <c r="K46" s="117">
        <f>I46/$I$51</f>
        <v>0.36713777624581312</v>
      </c>
      <c r="L46" s="88"/>
    </row>
    <row r="47" spans="1:12" ht="11.1" customHeight="1" x14ac:dyDescent="0.2">
      <c r="A47" s="994"/>
      <c r="B47" s="995"/>
      <c r="C47" s="93" t="s">
        <v>7</v>
      </c>
      <c r="D47" s="77">
        <v>460</v>
      </c>
      <c r="E47" s="90">
        <v>8152.4670000000006</v>
      </c>
      <c r="F47" s="78">
        <v>86979.393850000008</v>
      </c>
      <c r="G47" s="434">
        <f t="shared" ref="G47:G50" si="12">E47/$E$51</f>
        <v>6.8675975906626385E-2</v>
      </c>
      <c r="H47" s="141">
        <f>(E47-I47)/I47</f>
        <v>-0.43542860873823896</v>
      </c>
      <c r="I47" s="414">
        <v>14440.099385447154</v>
      </c>
      <c r="J47" s="112">
        <v>154120.26787000004</v>
      </c>
      <c r="K47" s="117">
        <f t="shared" ref="K47:K50" si="13">I47/$I$51</f>
        <v>0.13542406916877617</v>
      </c>
      <c r="L47" s="89"/>
    </row>
    <row r="48" spans="1:12" ht="11.1" customHeight="1" x14ac:dyDescent="0.2">
      <c r="A48" s="994"/>
      <c r="B48" s="995"/>
      <c r="C48" s="93" t="s">
        <v>8</v>
      </c>
      <c r="D48" s="77">
        <v>18134</v>
      </c>
      <c r="E48" s="90">
        <v>19098.821</v>
      </c>
      <c r="F48" s="78">
        <v>203809.511</v>
      </c>
      <c r="G48" s="434">
        <f t="shared" si="12"/>
        <v>0.16088751672849089</v>
      </c>
      <c r="H48" s="141">
        <f t="shared" ref="H48:H50" si="14">(E48-I48)/I48</f>
        <v>0.187161079715116</v>
      </c>
      <c r="I48" s="414">
        <v>16087.80925043732</v>
      </c>
      <c r="J48" s="112">
        <v>171726.13868999999</v>
      </c>
      <c r="K48" s="117">
        <f t="shared" si="13"/>
        <v>0.15087684194895418</v>
      </c>
      <c r="L48" s="88"/>
    </row>
    <row r="49" spans="1:12" ht="11.1" customHeight="1" x14ac:dyDescent="0.2">
      <c r="A49" s="994"/>
      <c r="B49" s="995"/>
      <c r="C49" s="93" t="s">
        <v>9</v>
      </c>
      <c r="D49" s="77">
        <v>364360</v>
      </c>
      <c r="E49" s="90">
        <v>40795</v>
      </c>
      <c r="F49" s="78">
        <v>435356.7</v>
      </c>
      <c r="G49" s="434">
        <f t="shared" si="12"/>
        <v>0.34365504786598011</v>
      </c>
      <c r="H49" s="141">
        <f t="shared" si="14"/>
        <v>0.13232004174554085</v>
      </c>
      <c r="I49" s="414">
        <v>36027.800000000003</v>
      </c>
      <c r="J49" s="112">
        <v>384584.4</v>
      </c>
      <c r="K49" s="117">
        <f t="shared" si="13"/>
        <v>0.33788072706175143</v>
      </c>
      <c r="L49" s="88"/>
    </row>
    <row r="50" spans="1:12" ht="11.1" customHeight="1" x14ac:dyDescent="0.2">
      <c r="A50" s="994"/>
      <c r="B50" s="995"/>
      <c r="C50" s="93" t="s">
        <v>306</v>
      </c>
      <c r="D50" s="77">
        <v>22</v>
      </c>
      <c r="E50" s="90">
        <v>1031.1479999999999</v>
      </c>
      <c r="F50" s="78">
        <v>11004.216780000001</v>
      </c>
      <c r="G50" s="434">
        <f t="shared" si="12"/>
        <v>8.686339387104048E-3</v>
      </c>
      <c r="H50" s="141">
        <f t="shared" si="14"/>
        <v>0.11403197925669824</v>
      </c>
      <c r="I50" s="417">
        <v>925.6</v>
      </c>
      <c r="J50" s="118">
        <v>9880.4518299999982</v>
      </c>
      <c r="K50" s="117">
        <f t="shared" si="13"/>
        <v>8.6805855747050086E-3</v>
      </c>
      <c r="L50" s="88"/>
    </row>
    <row r="51" spans="1:12" ht="11.1" customHeight="1" x14ac:dyDescent="0.2">
      <c r="A51" s="994"/>
      <c r="B51" s="995"/>
      <c r="C51" s="625" t="s">
        <v>2</v>
      </c>
      <c r="D51" s="626">
        <v>383161</v>
      </c>
      <c r="E51" s="627">
        <v>118709.15399999999</v>
      </c>
      <c r="F51" s="628">
        <v>1266605.06586</v>
      </c>
      <c r="G51" s="629">
        <f>SUM(G46:G50)</f>
        <v>1</v>
      </c>
      <c r="H51" s="630">
        <f t="shared" ref="H51" si="15">(E51-I51)/I51</f>
        <v>0.11329404688616602</v>
      </c>
      <c r="I51" s="631">
        <v>106628.75125581083</v>
      </c>
      <c r="J51" s="632">
        <v>1138002.0628000002</v>
      </c>
      <c r="K51" s="640">
        <f>SUM(K46:K49)</f>
        <v>0.99131941442529481</v>
      </c>
      <c r="L51" s="99"/>
    </row>
    <row r="52" spans="1:12" ht="11.1" customHeight="1" x14ac:dyDescent="0.2">
      <c r="A52" s="994" t="str">
        <f>T!J22</f>
        <v>Březen</v>
      </c>
      <c r="B52" s="995"/>
      <c r="C52" s="92" t="s">
        <v>6</v>
      </c>
      <c r="D52" s="104">
        <v>182</v>
      </c>
      <c r="E52" s="106">
        <v>48801.674999999996</v>
      </c>
      <c r="F52" s="105">
        <v>520381.20736000012</v>
      </c>
      <c r="G52" s="433">
        <f>E52/$E$57</f>
        <v>0.42916000458200509</v>
      </c>
      <c r="H52" s="395">
        <f>(E52-I52)/I52</f>
        <v>0.28450860098289921</v>
      </c>
      <c r="I52" s="413">
        <v>37992.485969075809</v>
      </c>
      <c r="J52" s="113">
        <v>405367.06821</v>
      </c>
      <c r="K52" s="116">
        <f>I52/$I$57</f>
        <v>0.43385209403087105</v>
      </c>
      <c r="L52" s="106"/>
    </row>
    <row r="53" spans="1:12" ht="11.1" customHeight="1" x14ac:dyDescent="0.2">
      <c r="A53" s="994"/>
      <c r="B53" s="995"/>
      <c r="C53" s="93" t="s">
        <v>7</v>
      </c>
      <c r="D53" s="77">
        <v>458</v>
      </c>
      <c r="E53" s="90">
        <v>7388.451</v>
      </c>
      <c r="F53" s="78">
        <v>78792.565360000066</v>
      </c>
      <c r="G53" s="434">
        <f t="shared" ref="G53:G56" si="16">E53/$E$57</f>
        <v>6.4973746598122301E-2</v>
      </c>
      <c r="H53" s="141">
        <f t="shared" ref="H53:H56" si="17">(E53-I53)/I53</f>
        <v>-0.3701994073771161</v>
      </c>
      <c r="I53" s="414">
        <v>11731.413222762883</v>
      </c>
      <c r="J53" s="112">
        <v>125223.34250999996</v>
      </c>
      <c r="K53" s="117">
        <f t="shared" ref="K53:K56" si="18">I53/$I$57</f>
        <v>0.13396591622827508</v>
      </c>
      <c r="L53" s="90"/>
    </row>
    <row r="54" spans="1:12" ht="11.1" customHeight="1" x14ac:dyDescent="0.2">
      <c r="A54" s="994"/>
      <c r="B54" s="995"/>
      <c r="C54" s="93" t="s">
        <v>8</v>
      </c>
      <c r="D54" s="77">
        <v>18176</v>
      </c>
      <c r="E54" s="90">
        <v>17906.167000000001</v>
      </c>
      <c r="F54" s="78">
        <v>190995.68508</v>
      </c>
      <c r="G54" s="434">
        <f t="shared" si="16"/>
        <v>0.15746612614764041</v>
      </c>
      <c r="H54" s="141">
        <f t="shared" si="17"/>
        <v>0.52510574652399888</v>
      </c>
      <c r="I54" s="414">
        <v>11740.934712764347</v>
      </c>
      <c r="J54" s="112">
        <v>125339.55738</v>
      </c>
      <c r="K54" s="117">
        <f t="shared" si="18"/>
        <v>0.13407464610656711</v>
      </c>
      <c r="L54" s="90"/>
    </row>
    <row r="55" spans="1:12" ht="11.1" customHeight="1" x14ac:dyDescent="0.2">
      <c r="A55" s="994"/>
      <c r="B55" s="995"/>
      <c r="C55" s="93" t="s">
        <v>9</v>
      </c>
      <c r="D55" s="77">
        <v>364245</v>
      </c>
      <c r="E55" s="90">
        <v>38534.6</v>
      </c>
      <c r="F55" s="78">
        <v>411043.1</v>
      </c>
      <c r="G55" s="434">
        <f t="shared" si="16"/>
        <v>0.33887175209797071</v>
      </c>
      <c r="H55" s="141">
        <f t="shared" si="17"/>
        <v>0.53425279301805195</v>
      </c>
      <c r="I55" s="414">
        <v>25116.2</v>
      </c>
      <c r="J55" s="112">
        <v>268137.7</v>
      </c>
      <c r="K55" s="117">
        <f t="shared" si="18"/>
        <v>0.28681239687678256</v>
      </c>
      <c r="L55" s="90"/>
    </row>
    <row r="56" spans="1:12" ht="11.1" customHeight="1" x14ac:dyDescent="0.2">
      <c r="A56" s="989"/>
      <c r="B56" s="1054"/>
      <c r="C56" s="93" t="s">
        <v>306</v>
      </c>
      <c r="D56" s="77">
        <v>23</v>
      </c>
      <c r="E56" s="90">
        <v>1083.5129999999999</v>
      </c>
      <c r="F56" s="78">
        <v>11557.674239999998</v>
      </c>
      <c r="G56" s="434">
        <f t="shared" si="16"/>
        <v>9.5283705742612752E-3</v>
      </c>
      <c r="H56" s="141">
        <f t="shared" si="17"/>
        <v>9.5453442523506113E-2</v>
      </c>
      <c r="I56" s="417">
        <v>989.1</v>
      </c>
      <c r="J56" s="118">
        <v>10560.030749999998</v>
      </c>
      <c r="K56" s="117">
        <f t="shared" si="18"/>
        <v>1.1294946757504145E-2</v>
      </c>
      <c r="L56" s="90"/>
    </row>
    <row r="57" spans="1:12" ht="11.1" customHeight="1" thickBot="1" x14ac:dyDescent="0.25">
      <c r="A57" s="996"/>
      <c r="B57" s="997"/>
      <c r="C57" s="693" t="s">
        <v>2</v>
      </c>
      <c r="D57" s="694">
        <v>383084</v>
      </c>
      <c r="E57" s="695">
        <v>113714.40600000002</v>
      </c>
      <c r="F57" s="696">
        <v>1212770.2320400001</v>
      </c>
      <c r="G57" s="697">
        <f>SUM(G52:G56)</f>
        <v>0.99999999999999978</v>
      </c>
      <c r="H57" s="698">
        <f t="shared" ref="H57" si="19">(E57-I57)/I57</f>
        <v>0.29855238229826114</v>
      </c>
      <c r="I57" s="699">
        <v>87570.133904603048</v>
      </c>
      <c r="J57" s="700">
        <v>934627.69884999993</v>
      </c>
      <c r="K57" s="701">
        <f>SUM(K52:K55)</f>
        <v>0.98870505324249591</v>
      </c>
      <c r="L57" s="107"/>
    </row>
    <row r="58" spans="1:12" ht="11.1" customHeight="1" thickTop="1" x14ac:dyDescent="0.2">
      <c r="A58" s="1052" t="str">
        <f>T!E17</f>
        <v>I. čtvrtletí</v>
      </c>
      <c r="B58" s="1053"/>
      <c r="C58" s="93" t="s">
        <v>6</v>
      </c>
      <c r="D58" s="77">
        <f>D52</f>
        <v>182</v>
      </c>
      <c r="E58" s="90">
        <f>E40+E46+E52</f>
        <v>146916.50599999999</v>
      </c>
      <c r="F58" s="78">
        <f>F40+F46+F52</f>
        <v>1566758.1675300002</v>
      </c>
      <c r="G58" s="434">
        <f>E58/$E$63</f>
        <v>0.42640797030362976</v>
      </c>
      <c r="H58" s="141">
        <f>(E58-I58)/I58</f>
        <v>0.17399249824375088</v>
      </c>
      <c r="I58" s="414">
        <f>I40+I46+I52</f>
        <v>125142.62758900216</v>
      </c>
      <c r="J58" s="112">
        <f>J40+J46+J52</f>
        <v>1335539.33571</v>
      </c>
      <c r="K58" s="117">
        <f>I58/$I$63</f>
        <v>0.37143467751461956</v>
      </c>
      <c r="L58" s="87"/>
    </row>
    <row r="59" spans="1:12" ht="11.1" customHeight="1" x14ac:dyDescent="0.2">
      <c r="A59" s="994"/>
      <c r="B59" s="995"/>
      <c r="C59" s="93" t="s">
        <v>7</v>
      </c>
      <c r="D59" s="77">
        <f>D53</f>
        <v>458</v>
      </c>
      <c r="E59" s="90">
        <f t="shared" ref="E59:F60" si="20">E41+E47+E53</f>
        <v>22910.605</v>
      </c>
      <c r="F59" s="78">
        <f t="shared" si="20"/>
        <v>244357.07703000004</v>
      </c>
      <c r="G59" s="434">
        <f t="shared" ref="G59:G62" si="21">E59/$E$63</f>
        <v>6.6495350607359199E-2</v>
      </c>
      <c r="H59" s="141">
        <f t="shared" ref="H59:H62" si="22">(E59-I59)/I59</f>
        <v>-0.46414955343060055</v>
      </c>
      <c r="I59" s="414">
        <f t="shared" ref="I59:J59" si="23">I41+I47+I53</f>
        <v>42755.595608210031</v>
      </c>
      <c r="J59" s="112">
        <f t="shared" si="23"/>
        <v>456452.73215000005</v>
      </c>
      <c r="K59" s="117">
        <f t="shared" ref="K59:K62" si="24">I59/$I$63</f>
        <v>0.12690248856558795</v>
      </c>
      <c r="L59" s="87"/>
    </row>
    <row r="60" spans="1:12" ht="11.1" customHeight="1" x14ac:dyDescent="0.2">
      <c r="A60" s="994"/>
      <c r="B60" s="995"/>
      <c r="C60" s="93" t="s">
        <v>8</v>
      </c>
      <c r="D60" s="77">
        <f>D54</f>
        <v>18176</v>
      </c>
      <c r="E60" s="90">
        <f>E42+E48+E54</f>
        <v>54814.403999999995</v>
      </c>
      <c r="F60" s="78">
        <f t="shared" si="20"/>
        <v>584749.73459999997</v>
      </c>
      <c r="G60" s="434">
        <f t="shared" si="21"/>
        <v>0.15909239464926536</v>
      </c>
      <c r="H60" s="141">
        <f t="shared" si="22"/>
        <v>4.7698005532370601E-2</v>
      </c>
      <c r="I60" s="414">
        <f>I42+I48+I54</f>
        <v>52318.896963201674</v>
      </c>
      <c r="J60" s="112">
        <f t="shared" ref="J60" si="25">J42+J48+J54</f>
        <v>558648.91211000003</v>
      </c>
      <c r="K60" s="117">
        <f t="shared" si="24"/>
        <v>0.15528723502010955</v>
      </c>
      <c r="L60" s="87"/>
    </row>
    <row r="61" spans="1:12" ht="11.1" customHeight="1" x14ac:dyDescent="0.2">
      <c r="A61" s="994"/>
      <c r="B61" s="995"/>
      <c r="C61" s="93" t="s">
        <v>9</v>
      </c>
      <c r="D61" s="77">
        <f>D55</f>
        <v>364245</v>
      </c>
      <c r="E61" s="90">
        <f t="shared" ref="E61:F62" si="26">E43+E49+E55</f>
        <v>116720.1</v>
      </c>
      <c r="F61" s="78">
        <f t="shared" si="26"/>
        <v>1245196.8999999999</v>
      </c>
      <c r="G61" s="434">
        <f t="shared" si="21"/>
        <v>0.33876643468935141</v>
      </c>
      <c r="H61" s="141">
        <f t="shared" si="22"/>
        <v>2.6243391453664805E-2</v>
      </c>
      <c r="I61" s="414">
        <f t="shared" ref="I61:J61" si="27">I43+I49+I55</f>
        <v>113735.3</v>
      </c>
      <c r="J61" s="112">
        <f t="shared" si="27"/>
        <v>1214484.6000000001</v>
      </c>
      <c r="K61" s="117">
        <f t="shared" si="24"/>
        <v>0.33757669382068439</v>
      </c>
      <c r="L61" s="87"/>
    </row>
    <row r="62" spans="1:12" ht="11.1" customHeight="1" x14ac:dyDescent="0.2">
      <c r="A62" s="994"/>
      <c r="B62" s="995"/>
      <c r="C62" s="93" t="s">
        <v>306</v>
      </c>
      <c r="D62" s="77">
        <f>D56</f>
        <v>23</v>
      </c>
      <c r="E62" s="90">
        <f>E44+E50+E56</f>
        <v>3182.85</v>
      </c>
      <c r="F62" s="78">
        <f t="shared" si="26"/>
        <v>33954.898670000002</v>
      </c>
      <c r="G62" s="434">
        <f t="shared" si="21"/>
        <v>9.2378497503943363E-3</v>
      </c>
      <c r="H62" s="141">
        <f t="shared" si="22"/>
        <v>7.365491651205934E-2</v>
      </c>
      <c r="I62" s="414">
        <f>I44+I50+I56</f>
        <v>2964.5</v>
      </c>
      <c r="J62" s="112">
        <f t="shared" ref="J62" si="28">J44+J50+J56</f>
        <v>31654.064019999998</v>
      </c>
      <c r="K62" s="117">
        <f t="shared" si="24"/>
        <v>8.7989050789985066E-3</v>
      </c>
      <c r="L62" s="87"/>
    </row>
    <row r="63" spans="1:12" ht="11.1" customHeight="1" x14ac:dyDescent="0.2">
      <c r="A63" s="994"/>
      <c r="B63" s="995"/>
      <c r="C63" s="660" t="s">
        <v>2</v>
      </c>
      <c r="D63" s="655">
        <f>SUM(D58:D62)</f>
        <v>383084</v>
      </c>
      <c r="E63" s="661">
        <f>SUM(E58:E62)</f>
        <v>344544.46499999997</v>
      </c>
      <c r="F63" s="662">
        <f>SUM(F58:F62)</f>
        <v>3675016.77783</v>
      </c>
      <c r="G63" s="663">
        <f>SUM(G58:G62)</f>
        <v>1.0000000000000002</v>
      </c>
      <c r="H63" s="664">
        <f>(E63-I63)/I63</f>
        <v>2.2639245413837997E-2</v>
      </c>
      <c r="I63" s="674">
        <f>SUM(I58:I62)</f>
        <v>336916.92016041389</v>
      </c>
      <c r="J63" s="675">
        <f>SUM(J58:J62)</f>
        <v>3596779.6439900002</v>
      </c>
      <c r="K63" s="676">
        <f>SUM(K58:K61)</f>
        <v>0.9912010949210015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2" t="s">
        <v>241</v>
      </c>
      <c r="L1" s="1002"/>
    </row>
    <row r="2" spans="1:17" s="702" customFormat="1" ht="30" customHeight="1" x14ac:dyDescent="0.25">
      <c r="A2" s="904" t="s">
        <v>204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</row>
    <row r="3" spans="1:17" ht="17.100000000000001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17" ht="12.95" customHeight="1" x14ac:dyDescent="0.2">
      <c r="A4" s="1003" t="s">
        <v>116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17" ht="24.95" customHeight="1" x14ac:dyDescent="0.25">
      <c r="A6" s="74"/>
      <c r="B6" s="75"/>
      <c r="C6" s="76"/>
      <c r="D6" s="76"/>
      <c r="E6" s="981" t="s">
        <v>39</v>
      </c>
      <c r="F6" s="982"/>
      <c r="G6" s="432"/>
      <c r="H6" s="982" t="s">
        <v>108</v>
      </c>
      <c r="I6" s="1048" t="s">
        <v>39</v>
      </c>
      <c r="J6" s="1049"/>
      <c r="K6" s="411"/>
      <c r="L6" s="87"/>
    </row>
    <row r="7" spans="1:17" ht="24.95" customHeight="1" x14ac:dyDescent="0.25">
      <c r="A7" s="74"/>
      <c r="B7" s="94"/>
      <c r="C7" s="94"/>
      <c r="D7" s="1010" t="s">
        <v>0</v>
      </c>
      <c r="E7" s="981"/>
      <c r="F7" s="982"/>
      <c r="G7" s="593" t="s">
        <v>107</v>
      </c>
      <c r="H7" s="982"/>
      <c r="I7" s="1048"/>
      <c r="J7" s="1049"/>
      <c r="K7" s="114" t="s">
        <v>107</v>
      </c>
      <c r="L7" s="87"/>
    </row>
    <row r="8" spans="1:17" ht="15" customHeight="1" x14ac:dyDescent="0.25">
      <c r="A8" s="1009" t="s">
        <v>140</v>
      </c>
      <c r="B8" s="1009"/>
      <c r="C8" s="126" t="s">
        <v>45</v>
      </c>
      <c r="D8" s="1011"/>
      <c r="E8" s="822" t="s">
        <v>342</v>
      </c>
      <c r="F8" s="816" t="s">
        <v>1</v>
      </c>
      <c r="G8" s="594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8" t="str">
        <f>T!J20</f>
        <v>Leden</v>
      </c>
      <c r="B9" s="989"/>
      <c r="C9" s="92" t="s">
        <v>6</v>
      </c>
      <c r="D9" s="77">
        <v>114</v>
      </c>
      <c r="E9" s="90">
        <v>19104.126</v>
      </c>
      <c r="F9" s="78">
        <v>203758.81818000006</v>
      </c>
      <c r="G9" s="433">
        <f>E9/$E$14</f>
        <v>0.30217241935636946</v>
      </c>
      <c r="H9" s="141">
        <f>(E9-I9)/I9</f>
        <v>-0.10893534100792537</v>
      </c>
      <c r="I9" s="414">
        <v>21439.663</v>
      </c>
      <c r="J9" s="112">
        <v>229010.77942000009</v>
      </c>
      <c r="K9" s="116">
        <f>I9/$I$14</f>
        <v>0.25729693393361747</v>
      </c>
      <c r="L9" s="87"/>
    </row>
    <row r="10" spans="1:17" ht="11.1" customHeight="1" x14ac:dyDescent="0.2">
      <c r="A10" s="990"/>
      <c r="B10" s="991"/>
      <c r="C10" s="93" t="s">
        <v>7</v>
      </c>
      <c r="D10" s="77">
        <v>388</v>
      </c>
      <c r="E10" s="90">
        <v>6650.9759999999997</v>
      </c>
      <c r="F10" s="78">
        <v>70937.787859999997</v>
      </c>
      <c r="G10" s="434">
        <f>E10/$E$14</f>
        <v>0.10519934327281701</v>
      </c>
      <c r="H10" s="141">
        <f>(E10-I10)/I10</f>
        <v>-0.25641524444808178</v>
      </c>
      <c r="I10" s="414">
        <v>8944.4760000000006</v>
      </c>
      <c r="J10" s="112">
        <v>95541.507399999959</v>
      </c>
      <c r="K10" s="117">
        <f>I10/$I$14</f>
        <v>0.10734246384576228</v>
      </c>
      <c r="L10" s="88"/>
      <c r="M10" s="79"/>
      <c r="O10" s="79"/>
      <c r="P10" s="79"/>
      <c r="Q10" s="79"/>
    </row>
    <row r="11" spans="1:17" ht="11.1" customHeight="1" x14ac:dyDescent="0.2">
      <c r="A11" s="990"/>
      <c r="B11" s="991"/>
      <c r="C11" s="93" t="s">
        <v>8</v>
      </c>
      <c r="D11" s="77">
        <v>13189</v>
      </c>
      <c r="E11" s="90">
        <v>12584.7</v>
      </c>
      <c r="F11" s="78">
        <v>134225.4</v>
      </c>
      <c r="G11" s="434">
        <f>E11/$E$14</f>
        <v>0.19905381936206359</v>
      </c>
      <c r="H11" s="141">
        <f t="shared" ref="H11:H13" si="0">(E11-I11)/I11</f>
        <v>-0.28778480797745298</v>
      </c>
      <c r="I11" s="414">
        <v>17669.8</v>
      </c>
      <c r="J11" s="112">
        <v>188743.2</v>
      </c>
      <c r="K11" s="117">
        <f>I11/$I$14</f>
        <v>0.21205488925923108</v>
      </c>
      <c r="L11" s="88"/>
      <c r="M11" s="79"/>
      <c r="O11" s="79"/>
      <c r="P11" s="79"/>
      <c r="Q11" s="79"/>
    </row>
    <row r="12" spans="1:17" ht="11.1" customHeight="1" x14ac:dyDescent="0.2">
      <c r="A12" s="990"/>
      <c r="B12" s="991"/>
      <c r="C12" s="93" t="s">
        <v>9</v>
      </c>
      <c r="D12" s="77">
        <v>175192</v>
      </c>
      <c r="E12" s="90">
        <v>24443.200000000001</v>
      </c>
      <c r="F12" s="78">
        <v>260704.6</v>
      </c>
      <c r="G12" s="434">
        <f>E12/$E$14</f>
        <v>0.38662123987308344</v>
      </c>
      <c r="H12" s="141">
        <f t="shared" si="0"/>
        <v>-0.29644266499339428</v>
      </c>
      <c r="I12" s="414">
        <v>34742.300000000003</v>
      </c>
      <c r="J12" s="112">
        <v>371105.5</v>
      </c>
      <c r="K12" s="117">
        <f>I12/$I$14</f>
        <v>0.41694159408204873</v>
      </c>
      <c r="L12" s="88"/>
      <c r="M12" s="79"/>
      <c r="O12" s="79"/>
      <c r="P12" s="79"/>
      <c r="Q12" s="79"/>
    </row>
    <row r="13" spans="1:17" ht="11.1" customHeight="1" x14ac:dyDescent="0.2">
      <c r="A13" s="990"/>
      <c r="B13" s="991"/>
      <c r="C13" s="93" t="s">
        <v>306</v>
      </c>
      <c r="D13" s="77">
        <v>12</v>
      </c>
      <c r="E13" s="90">
        <v>439.59800000000001</v>
      </c>
      <c r="F13" s="78">
        <v>4688.6336600000004</v>
      </c>
      <c r="G13" s="434">
        <f>E13/$E$14</f>
        <v>6.9531781356666775E-3</v>
      </c>
      <c r="H13" s="141">
        <f t="shared" si="0"/>
        <v>-0.17103903450876853</v>
      </c>
      <c r="I13" s="417">
        <v>530.29999999999995</v>
      </c>
      <c r="J13" s="118">
        <v>5664.0690800000002</v>
      </c>
      <c r="K13" s="117">
        <f>I13/$I$14</f>
        <v>6.3641188793404696E-3</v>
      </c>
      <c r="L13" s="88"/>
      <c r="M13" s="79"/>
      <c r="O13" s="79"/>
      <c r="P13" s="79"/>
      <c r="Q13" s="79"/>
    </row>
    <row r="14" spans="1:17" ht="11.1" customHeight="1" x14ac:dyDescent="0.2">
      <c r="A14" s="992"/>
      <c r="B14" s="993"/>
      <c r="C14" s="625" t="s">
        <v>2</v>
      </c>
      <c r="D14" s="626">
        <v>188895</v>
      </c>
      <c r="E14" s="627">
        <v>63222.599999999991</v>
      </c>
      <c r="F14" s="628">
        <v>674315.23970000003</v>
      </c>
      <c r="G14" s="629">
        <f>SUM(G9:G13)</f>
        <v>1.0000000000000002</v>
      </c>
      <c r="H14" s="630">
        <f>(E14-I14)/I14</f>
        <v>-0.24126693897606874</v>
      </c>
      <c r="I14" s="631">
        <v>83326.539000000004</v>
      </c>
      <c r="J14" s="632">
        <v>890065.05590000004</v>
      </c>
      <c r="K14" s="640">
        <f>SUM(K9:K12)</f>
        <v>0.99363588112065959</v>
      </c>
      <c r="L14" s="99"/>
      <c r="M14" s="79"/>
    </row>
    <row r="15" spans="1:17" ht="11.1" customHeight="1" x14ac:dyDescent="0.2">
      <c r="A15" s="994" t="str">
        <f>T!J21</f>
        <v>Únor</v>
      </c>
      <c r="B15" s="995"/>
      <c r="C15" s="93" t="s">
        <v>6</v>
      </c>
      <c r="D15" s="77">
        <v>114</v>
      </c>
      <c r="E15" s="90">
        <v>19177.777999999998</v>
      </c>
      <c r="F15" s="78">
        <v>204661.22627999994</v>
      </c>
      <c r="G15" s="434">
        <f>E15/$E$20</f>
        <v>0.28671434829214765</v>
      </c>
      <c r="H15" s="141">
        <f>(E15-I15)/I15</f>
        <v>0.11090967517301059</v>
      </c>
      <c r="I15" s="414">
        <v>17263.129873284517</v>
      </c>
      <c r="J15" s="112">
        <v>184278.25950000001</v>
      </c>
      <c r="K15" s="117">
        <f>I15/$I$20</f>
        <v>0.29041004709278012</v>
      </c>
      <c r="L15" s="88"/>
      <c r="M15" s="79"/>
      <c r="N15" s="79"/>
    </row>
    <row r="16" spans="1:17" ht="11.1" customHeight="1" x14ac:dyDescent="0.2">
      <c r="A16" s="994"/>
      <c r="B16" s="995"/>
      <c r="C16" s="93" t="s">
        <v>7</v>
      </c>
      <c r="D16" s="77">
        <v>388</v>
      </c>
      <c r="E16" s="90">
        <v>7118.1390000000001</v>
      </c>
      <c r="F16" s="78">
        <v>75963.122799999983</v>
      </c>
      <c r="G16" s="434">
        <f>E16/$E$20</f>
        <v>0.10641861556838961</v>
      </c>
      <c r="H16" s="141">
        <f>(E16-I16)/I16</f>
        <v>0.12341652266344198</v>
      </c>
      <c r="I16" s="414">
        <v>6336.1530264162611</v>
      </c>
      <c r="J16" s="112">
        <v>67636.410070000027</v>
      </c>
      <c r="K16" s="117">
        <f>I16/$I$20</f>
        <v>0.10659031776365302</v>
      </c>
      <c r="L16" s="89"/>
      <c r="M16" s="82"/>
      <c r="N16" s="79"/>
    </row>
    <row r="17" spans="1:21" ht="11.1" customHeight="1" x14ac:dyDescent="0.2">
      <c r="A17" s="994"/>
      <c r="B17" s="995"/>
      <c r="C17" s="93" t="s">
        <v>8</v>
      </c>
      <c r="D17" s="77">
        <v>13167</v>
      </c>
      <c r="E17" s="90">
        <v>13492.4</v>
      </c>
      <c r="F17" s="78">
        <v>143988.79999999999</v>
      </c>
      <c r="G17" s="434">
        <f>E17/$E$20</f>
        <v>0.20171600030498701</v>
      </c>
      <c r="H17" s="141">
        <f t="shared" ref="H17:H20" si="1">(E17-I17)/I17</f>
        <v>0.16224620765102638</v>
      </c>
      <c r="I17" s="414">
        <v>11608.9</v>
      </c>
      <c r="J17" s="112">
        <v>123920.8</v>
      </c>
      <c r="K17" s="117">
        <f>I17/$I$20</f>
        <v>0.19529142284405099</v>
      </c>
      <c r="L17" s="88"/>
      <c r="M17" s="79"/>
      <c r="N17" s="79"/>
      <c r="O17" s="79"/>
      <c r="P17" s="79"/>
    </row>
    <row r="18" spans="1:21" ht="11.1" customHeight="1" x14ac:dyDescent="0.2">
      <c r="A18" s="994"/>
      <c r="B18" s="995"/>
      <c r="C18" s="93" t="s">
        <v>9</v>
      </c>
      <c r="D18" s="77">
        <v>175142</v>
      </c>
      <c r="E18" s="90">
        <v>26668.799999999999</v>
      </c>
      <c r="F18" s="78">
        <v>284604.5</v>
      </c>
      <c r="G18" s="434">
        <f>E18/$E$20</f>
        <v>0.39870769239969445</v>
      </c>
      <c r="H18" s="141">
        <f t="shared" si="1"/>
        <v>0.12052369087784608</v>
      </c>
      <c r="I18" s="414">
        <v>23800.3</v>
      </c>
      <c r="J18" s="112">
        <v>254060</v>
      </c>
      <c r="K18" s="117">
        <f>I18/$I$20</f>
        <v>0.40038198719217727</v>
      </c>
      <c r="L18" s="88"/>
      <c r="M18" s="79"/>
      <c r="N18" s="79"/>
      <c r="O18" s="79"/>
      <c r="P18" s="79"/>
    </row>
    <row r="19" spans="1:21" ht="11.1" customHeight="1" x14ac:dyDescent="0.2">
      <c r="A19" s="994"/>
      <c r="B19" s="995"/>
      <c r="C19" s="93" t="s">
        <v>306</v>
      </c>
      <c r="D19" s="77">
        <v>12</v>
      </c>
      <c r="E19" s="90">
        <v>430.983</v>
      </c>
      <c r="F19" s="78">
        <v>4599.366</v>
      </c>
      <c r="G19" s="434">
        <f>E19/$E$20</f>
        <v>6.4433434347813748E-3</v>
      </c>
      <c r="H19" s="141">
        <f t="shared" si="1"/>
        <v>-1.0371986222732481E-2</v>
      </c>
      <c r="I19" s="417">
        <v>435.5</v>
      </c>
      <c r="J19" s="118">
        <v>4648.9944299999997</v>
      </c>
      <c r="K19" s="117">
        <f>I19/$I$20</f>
        <v>7.3262251073386974E-3</v>
      </c>
      <c r="L19" s="88"/>
      <c r="M19" s="79"/>
      <c r="N19" s="79"/>
      <c r="O19" s="79"/>
      <c r="P19" s="79"/>
    </row>
    <row r="20" spans="1:21" ht="11.1" customHeight="1" x14ac:dyDescent="0.2">
      <c r="A20" s="994"/>
      <c r="B20" s="995"/>
      <c r="C20" s="625" t="s">
        <v>2</v>
      </c>
      <c r="D20" s="626">
        <v>188823</v>
      </c>
      <c r="E20" s="627">
        <v>66888.099999999991</v>
      </c>
      <c r="F20" s="628">
        <v>713817.01507999992</v>
      </c>
      <c r="G20" s="629">
        <f>SUM(G15:G19)</f>
        <v>1.0000000000000002</v>
      </c>
      <c r="H20" s="630">
        <f t="shared" si="1"/>
        <v>0.12522911045277035</v>
      </c>
      <c r="I20" s="631">
        <v>59443.982899700772</v>
      </c>
      <c r="J20" s="632">
        <v>634544.46399999992</v>
      </c>
      <c r="K20" s="640">
        <f>SUM(K15:K18)</f>
        <v>0.99267377489266129</v>
      </c>
      <c r="L20" s="99"/>
      <c r="M20" s="79"/>
      <c r="N20" s="79"/>
      <c r="O20" s="79"/>
      <c r="P20" s="79"/>
    </row>
    <row r="21" spans="1:21" ht="11.1" customHeight="1" x14ac:dyDescent="0.2">
      <c r="A21" s="994" t="str">
        <f>T!J22</f>
        <v>Březen</v>
      </c>
      <c r="B21" s="995"/>
      <c r="C21" s="92" t="s">
        <v>6</v>
      </c>
      <c r="D21" s="104">
        <v>114</v>
      </c>
      <c r="E21" s="106">
        <v>18577.121999999999</v>
      </c>
      <c r="F21" s="105">
        <v>198159.83742999996</v>
      </c>
      <c r="G21" s="433">
        <f>E21/$E$26</f>
        <v>0.29318980904988945</v>
      </c>
      <c r="H21" s="395">
        <f>(E21-I21)/I21</f>
        <v>0.17266103409937153</v>
      </c>
      <c r="I21" s="413">
        <v>15841.851532371946</v>
      </c>
      <c r="J21" s="113">
        <v>169126.42359000002</v>
      </c>
      <c r="K21" s="116">
        <f>I21/$I$26</f>
        <v>0.34485235977884826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4"/>
      <c r="B22" s="995"/>
      <c r="C22" s="93" t="s">
        <v>7</v>
      </c>
      <c r="D22" s="77">
        <v>386</v>
      </c>
      <c r="E22" s="90">
        <v>6464.3330000000005</v>
      </c>
      <c r="F22" s="78">
        <v>68954.427509999965</v>
      </c>
      <c r="G22" s="434">
        <f>E22/$E$26</f>
        <v>0.10202207628850686</v>
      </c>
      <c r="H22" s="141">
        <f t="shared" ref="H22:H26" si="2">(E22-I22)/I22</f>
        <v>0.40099009335351887</v>
      </c>
      <c r="I22" s="414">
        <v>4614.1175663323002</v>
      </c>
      <c r="J22" s="112">
        <v>49259.76885</v>
      </c>
      <c r="K22" s="117">
        <f>I22/$I$26</f>
        <v>0.1004421312619439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4"/>
      <c r="B23" s="995"/>
      <c r="C23" s="93" t="s">
        <v>8</v>
      </c>
      <c r="D23" s="77">
        <v>13201</v>
      </c>
      <c r="E23" s="90">
        <v>12652.614</v>
      </c>
      <c r="F23" s="78">
        <v>134963.62000999998</v>
      </c>
      <c r="G23" s="434">
        <f>E23/$E$26</f>
        <v>0.19968741566330661</v>
      </c>
      <c r="H23" s="141">
        <f t="shared" si="2"/>
        <v>0.49268722570902745</v>
      </c>
      <c r="I23" s="414">
        <v>8476.4</v>
      </c>
      <c r="J23" s="112">
        <v>90493.5</v>
      </c>
      <c r="K23" s="117">
        <f>I23/$I$26</f>
        <v>0.18451798619979634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4"/>
      <c r="B24" s="995"/>
      <c r="C24" s="93" t="s">
        <v>9</v>
      </c>
      <c r="D24" s="77">
        <v>175092</v>
      </c>
      <c r="E24" s="90">
        <v>25191.1</v>
      </c>
      <c r="F24" s="78">
        <v>268710.09999999998</v>
      </c>
      <c r="G24" s="434">
        <f>E24/$E$26</f>
        <v>0.39757362839931126</v>
      </c>
      <c r="H24" s="141">
        <f t="shared" si="2"/>
        <v>0.5182678399228543</v>
      </c>
      <c r="I24" s="414">
        <v>16592</v>
      </c>
      <c r="J24" s="112">
        <v>177134.3</v>
      </c>
      <c r="K24" s="117">
        <f>I24/$I$26</f>
        <v>0.36118192003999589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9"/>
      <c r="B25" s="1054"/>
      <c r="C25" s="93" t="s">
        <v>306</v>
      </c>
      <c r="D25" s="77">
        <v>13</v>
      </c>
      <c r="E25" s="90">
        <v>476.93099999999998</v>
      </c>
      <c r="F25" s="78">
        <v>5087.35023</v>
      </c>
      <c r="G25" s="434">
        <f>E25/$E$26</f>
        <v>7.5270705989858291E-3</v>
      </c>
      <c r="H25" s="141">
        <f t="shared" si="2"/>
        <v>0.15284263959390862</v>
      </c>
      <c r="I25" s="417">
        <v>413.7</v>
      </c>
      <c r="J25" s="118">
        <v>4416.4342900000001</v>
      </c>
      <c r="K25" s="117">
        <f>I25/$I$26</f>
        <v>9.0056027194157593E-3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6"/>
      <c r="B26" s="997"/>
      <c r="C26" s="693" t="s">
        <v>2</v>
      </c>
      <c r="D26" s="694">
        <v>188806</v>
      </c>
      <c r="E26" s="695">
        <v>63362.1</v>
      </c>
      <c r="F26" s="696">
        <v>675875.33517999982</v>
      </c>
      <c r="G26" s="697">
        <f>SUM(G21:G25)</f>
        <v>1</v>
      </c>
      <c r="H26" s="698">
        <f t="shared" si="2"/>
        <v>0.37929393296565944</v>
      </c>
      <c r="I26" s="699">
        <v>45938.06909870424</v>
      </c>
      <c r="J26" s="700">
        <v>490430.42673000001</v>
      </c>
      <c r="K26" s="701">
        <f>SUM(K21:K24)</f>
        <v>0.99099439728058436</v>
      </c>
      <c r="L26" s="107"/>
    </row>
    <row r="27" spans="1:21" ht="11.1" customHeight="1" thickTop="1" x14ac:dyDescent="0.2">
      <c r="A27" s="1052" t="str">
        <f>T!E17</f>
        <v>I. čtvrtletí</v>
      </c>
      <c r="B27" s="1053"/>
      <c r="C27" s="93" t="s">
        <v>6</v>
      </c>
      <c r="D27" s="77">
        <f>D21</f>
        <v>114</v>
      </c>
      <c r="E27" s="90">
        <f>E9+E15+E21</f>
        <v>56859.025999999998</v>
      </c>
      <c r="F27" s="78">
        <f>F9+F15+F21</f>
        <v>606579.88188999996</v>
      </c>
      <c r="G27" s="434">
        <f>E27/$E$32</f>
        <v>0.29388640677139111</v>
      </c>
      <c r="H27" s="141">
        <f>(E27-I27)/I27</f>
        <v>4.2430959438128149E-2</v>
      </c>
      <c r="I27" s="414">
        <f>I9+I15+I21</f>
        <v>54544.644405656465</v>
      </c>
      <c r="J27" s="112">
        <f>J9+J15+J21</f>
        <v>582415.4625100001</v>
      </c>
      <c r="K27" s="117">
        <f>I27/$I$32</f>
        <v>0.28904166003824106</v>
      </c>
      <c r="L27" s="87"/>
    </row>
    <row r="28" spans="1:21" ht="11.1" customHeight="1" x14ac:dyDescent="0.2">
      <c r="A28" s="994"/>
      <c r="B28" s="995"/>
      <c r="C28" s="93" t="s">
        <v>7</v>
      </c>
      <c r="D28" s="77">
        <f>D22</f>
        <v>386</v>
      </c>
      <c r="E28" s="90">
        <f t="shared" ref="E28:F31" si="3">E10+E16+E22</f>
        <v>20233.448</v>
      </c>
      <c r="F28" s="78">
        <f t="shared" si="3"/>
        <v>215855.33816999994</v>
      </c>
      <c r="G28" s="434">
        <f>E28/$E$32</f>
        <v>0.10458032343564574</v>
      </c>
      <c r="H28" s="141">
        <f t="shared" ref="H28:H31" si="4">(E28-I28)/I28</f>
        <v>1.7024665565476098E-2</v>
      </c>
      <c r="I28" s="414">
        <f t="shared" ref="I28:J28" si="5">I10+I16+I22</f>
        <v>19894.746592748561</v>
      </c>
      <c r="J28" s="112">
        <f t="shared" si="5"/>
        <v>212437.68631999998</v>
      </c>
      <c r="K28" s="117">
        <f>I28/$I$32</f>
        <v>0.10542575983155272</v>
      </c>
      <c r="L28" s="87"/>
    </row>
    <row r="29" spans="1:21" ht="11.1" customHeight="1" x14ac:dyDescent="0.2">
      <c r="A29" s="994"/>
      <c r="B29" s="995"/>
      <c r="C29" s="93" t="s">
        <v>8</v>
      </c>
      <c r="D29" s="77">
        <f>D23</f>
        <v>13201</v>
      </c>
      <c r="E29" s="90">
        <f t="shared" si="3"/>
        <v>38729.714</v>
      </c>
      <c r="F29" s="78">
        <f t="shared" si="3"/>
        <v>413177.82000999991</v>
      </c>
      <c r="G29" s="434">
        <f>E29/$E$32</f>
        <v>0.20018169995989102</v>
      </c>
      <c r="H29" s="141">
        <f t="shared" si="4"/>
        <v>2.5814101935897438E-2</v>
      </c>
      <c r="I29" s="414">
        <f t="shared" ref="I29:J29" si="6">I11+I17+I23</f>
        <v>37755.1</v>
      </c>
      <c r="J29" s="112">
        <f t="shared" si="6"/>
        <v>403157.5</v>
      </c>
      <c r="K29" s="117">
        <f>I29/$I$32</f>
        <v>0.20007091251250508</v>
      </c>
      <c r="L29" s="87"/>
    </row>
    <row r="30" spans="1:21" ht="11.1" customHeight="1" x14ac:dyDescent="0.2">
      <c r="A30" s="994"/>
      <c r="B30" s="995"/>
      <c r="C30" s="93" t="s">
        <v>9</v>
      </c>
      <c r="D30" s="77">
        <f>D24</f>
        <v>175092</v>
      </c>
      <c r="E30" s="90">
        <f t="shared" si="3"/>
        <v>76303.100000000006</v>
      </c>
      <c r="F30" s="78">
        <f t="shared" si="3"/>
        <v>814019.2</v>
      </c>
      <c r="G30" s="434">
        <f>E30/$E$32</f>
        <v>0.39438670448765928</v>
      </c>
      <c r="H30" s="141">
        <f t="shared" si="4"/>
        <v>1.5552089183944547E-2</v>
      </c>
      <c r="I30" s="414">
        <f t="shared" ref="I30:J30" si="7">I12+I18+I24</f>
        <v>75134.600000000006</v>
      </c>
      <c r="J30" s="112">
        <f t="shared" si="7"/>
        <v>802299.8</v>
      </c>
      <c r="K30" s="117">
        <f>I30/$I$32</f>
        <v>0.39815145459188472</v>
      </c>
      <c r="L30" s="87"/>
    </row>
    <row r="31" spans="1:21" ht="11.1" customHeight="1" x14ac:dyDescent="0.2">
      <c r="A31" s="994"/>
      <c r="B31" s="995"/>
      <c r="C31" s="93" t="s">
        <v>306</v>
      </c>
      <c r="D31" s="77">
        <f>D25</f>
        <v>13</v>
      </c>
      <c r="E31" s="90">
        <f>E13+E19+E25</f>
        <v>1347.5119999999999</v>
      </c>
      <c r="F31" s="78">
        <f t="shared" si="3"/>
        <v>14375.349890000001</v>
      </c>
      <c r="G31" s="434">
        <f>E31/$E$32</f>
        <v>6.9648653454128951E-3</v>
      </c>
      <c r="H31" s="141">
        <f t="shared" si="4"/>
        <v>-2.3188111634650278E-2</v>
      </c>
      <c r="I31" s="414">
        <f>I13+I19+I25</f>
        <v>1379.5</v>
      </c>
      <c r="J31" s="112">
        <f t="shared" ref="J31" si="8">J13+J19+J25</f>
        <v>14729.497800000001</v>
      </c>
      <c r="K31" s="117">
        <f>I31/$I$32</f>
        <v>7.3102130258164005E-3</v>
      </c>
      <c r="L31" s="87"/>
    </row>
    <row r="32" spans="1:21" ht="11.1" customHeight="1" x14ac:dyDescent="0.2">
      <c r="A32" s="994"/>
      <c r="B32" s="995"/>
      <c r="C32" s="660" t="s">
        <v>2</v>
      </c>
      <c r="D32" s="655">
        <f>SUM(D27:D31)</f>
        <v>188806</v>
      </c>
      <c r="E32" s="661">
        <f>SUM(E27:E31)</f>
        <v>193472.8</v>
      </c>
      <c r="F32" s="662">
        <f>SUM(F27:F31)</f>
        <v>2064007.5899599998</v>
      </c>
      <c r="G32" s="663">
        <f>SUM(G27:G31)</f>
        <v>1</v>
      </c>
      <c r="H32" s="664">
        <f>(E32-I32)/I32</f>
        <v>2.5246381080950456E-2</v>
      </c>
      <c r="I32" s="674">
        <f>SUM(I27:I31)</f>
        <v>188708.59099840504</v>
      </c>
      <c r="J32" s="675">
        <f>SUM(J27:J31)</f>
        <v>2015039.9466300001</v>
      </c>
      <c r="K32" s="676">
        <f>SUM(K27:K30)</f>
        <v>0.99268978697418353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55" t="s">
        <v>117</v>
      </c>
      <c r="B35" s="1055"/>
      <c r="C35" s="1055"/>
      <c r="D35" s="1056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5">
        <f>T!G17</f>
        <v>2018</v>
      </c>
      <c r="F36" s="976"/>
      <c r="G36" s="976"/>
      <c r="H36" s="410"/>
      <c r="I36" s="1006">
        <f>E36-1</f>
        <v>2017</v>
      </c>
      <c r="J36" s="1007"/>
      <c r="K36" s="1008"/>
      <c r="L36" s="87"/>
    </row>
    <row r="37" spans="1:12" ht="24.95" customHeight="1" x14ac:dyDescent="0.25">
      <c r="A37" s="74"/>
      <c r="B37" s="75"/>
      <c r="C37" s="76"/>
      <c r="D37" s="76"/>
      <c r="E37" s="981" t="s">
        <v>39</v>
      </c>
      <c r="F37" s="982"/>
      <c r="G37" s="432"/>
      <c r="H37" s="982" t="s">
        <v>108</v>
      </c>
      <c r="I37" s="1048" t="s">
        <v>39</v>
      </c>
      <c r="J37" s="1049"/>
      <c r="K37" s="411"/>
      <c r="L37" s="87"/>
    </row>
    <row r="38" spans="1:12" ht="24.95" customHeight="1" x14ac:dyDescent="0.25">
      <c r="A38" s="74"/>
      <c r="B38" s="94"/>
      <c r="C38" s="94"/>
      <c r="D38" s="1010" t="s">
        <v>0</v>
      </c>
      <c r="E38" s="981"/>
      <c r="F38" s="982"/>
      <c r="G38" s="593" t="s">
        <v>107</v>
      </c>
      <c r="H38" s="982"/>
      <c r="I38" s="1048"/>
      <c r="J38" s="1049"/>
      <c r="K38" s="114" t="s">
        <v>107</v>
      </c>
      <c r="L38" s="87"/>
    </row>
    <row r="39" spans="1:12" ht="15" customHeight="1" x14ac:dyDescent="0.25">
      <c r="A39" s="1009" t="s">
        <v>140</v>
      </c>
      <c r="B39" s="1009"/>
      <c r="C39" s="126" t="s">
        <v>45</v>
      </c>
      <c r="D39" s="1011"/>
      <c r="E39" s="822" t="s">
        <v>342</v>
      </c>
      <c r="F39" s="816" t="s">
        <v>1</v>
      </c>
      <c r="G39" s="594" t="s">
        <v>66</v>
      </c>
      <c r="H39" s="1009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8" t="str">
        <f>T!J20</f>
        <v>Leden</v>
      </c>
      <c r="B40" s="989"/>
      <c r="C40" s="92" t="s">
        <v>6</v>
      </c>
      <c r="D40" s="77">
        <v>75</v>
      </c>
      <c r="E40" s="90">
        <v>15500.409</v>
      </c>
      <c r="F40" s="78">
        <v>165322.98570999998</v>
      </c>
      <c r="G40" s="433">
        <f>E40/$E$45</f>
        <v>0.30168880939220066</v>
      </c>
      <c r="H40" s="141">
        <f>(E40-I40)/I40</f>
        <v>-0.13129482190276398</v>
      </c>
      <c r="I40" s="414">
        <v>17843.118000000002</v>
      </c>
      <c r="J40" s="112">
        <v>190594.08487999998</v>
      </c>
      <c r="K40" s="116">
        <f>I40/$I$45</f>
        <v>0.26924654140520565</v>
      </c>
      <c r="L40" s="87"/>
    </row>
    <row r="41" spans="1:12" ht="11.1" customHeight="1" x14ac:dyDescent="0.2">
      <c r="A41" s="990"/>
      <c r="B41" s="991"/>
      <c r="C41" s="93" t="s">
        <v>7</v>
      </c>
      <c r="D41" s="77">
        <v>286</v>
      </c>
      <c r="E41" s="90">
        <v>5568.7539999999999</v>
      </c>
      <c r="F41" s="78">
        <v>59395.177410000004</v>
      </c>
      <c r="G41" s="434">
        <f t="shared" ref="G41" si="9">E41/$E$45</f>
        <v>0.10838622155441544</v>
      </c>
      <c r="H41" s="141">
        <f>(E41-I41)/I41</f>
        <v>-0.19052195833438723</v>
      </c>
      <c r="I41" s="414">
        <v>6879.4380000000001</v>
      </c>
      <c r="J41" s="112">
        <v>73483.794509999949</v>
      </c>
      <c r="K41" s="117">
        <f t="shared" ref="K41:K44" si="10">I41/$I$45</f>
        <v>0.1038083640040684</v>
      </c>
      <c r="L41" s="88"/>
    </row>
    <row r="42" spans="1:12" ht="11.1" customHeight="1" x14ac:dyDescent="0.2">
      <c r="A42" s="990"/>
      <c r="B42" s="991"/>
      <c r="C42" s="93" t="s">
        <v>8</v>
      </c>
      <c r="D42" s="77">
        <v>11106</v>
      </c>
      <c r="E42" s="90">
        <v>10496.7</v>
      </c>
      <c r="F42" s="78">
        <v>111954.8</v>
      </c>
      <c r="G42" s="434">
        <f>E42/$E$45</f>
        <v>0.20430021721021122</v>
      </c>
      <c r="H42" s="141">
        <f t="shared" ref="H42:H44" si="11">(E42-I42)/I42</f>
        <v>-0.27016033708333914</v>
      </c>
      <c r="I42" s="414">
        <v>14382.2</v>
      </c>
      <c r="J42" s="112">
        <v>153626.20000000001</v>
      </c>
      <c r="K42" s="117">
        <f t="shared" si="10"/>
        <v>0.21702247375138967</v>
      </c>
      <c r="L42" s="88"/>
    </row>
    <row r="43" spans="1:12" ht="11.1" customHeight="1" x14ac:dyDescent="0.2">
      <c r="A43" s="990"/>
      <c r="B43" s="991"/>
      <c r="C43" s="93" t="s">
        <v>9</v>
      </c>
      <c r="D43" s="77">
        <v>125460</v>
      </c>
      <c r="E43" s="90">
        <v>19601.900000000001</v>
      </c>
      <c r="F43" s="78">
        <v>209068.7</v>
      </c>
      <c r="G43" s="434">
        <f>E43/$E$45</f>
        <v>0.38151727950049436</v>
      </c>
      <c r="H43" s="141">
        <f t="shared" si="11"/>
        <v>-0.27389613276040892</v>
      </c>
      <c r="I43" s="414">
        <v>26996</v>
      </c>
      <c r="J43" s="112">
        <v>288361.8</v>
      </c>
      <c r="K43" s="117">
        <f t="shared" si="10"/>
        <v>0.40736039697629811</v>
      </c>
      <c r="L43" s="88"/>
    </row>
    <row r="44" spans="1:12" ht="11.1" customHeight="1" x14ac:dyDescent="0.2">
      <c r="A44" s="990"/>
      <c r="B44" s="991"/>
      <c r="C44" s="93" t="s">
        <v>306</v>
      </c>
      <c r="D44" s="77">
        <v>9</v>
      </c>
      <c r="E44" s="90">
        <v>211.03700000000001</v>
      </c>
      <c r="F44" s="78">
        <v>2250.8555300000003</v>
      </c>
      <c r="G44" s="434">
        <f>E44/$E$45</f>
        <v>4.1074723426783033E-3</v>
      </c>
      <c r="H44" s="141">
        <f t="shared" si="11"/>
        <v>0.24285630153121315</v>
      </c>
      <c r="I44" s="417">
        <v>169.8</v>
      </c>
      <c r="J44" s="118">
        <v>1814.2171700000001</v>
      </c>
      <c r="K44" s="117">
        <f t="shared" si="10"/>
        <v>2.5622238630380583E-3</v>
      </c>
      <c r="L44" s="88"/>
    </row>
    <row r="45" spans="1:12" ht="11.1" customHeight="1" x14ac:dyDescent="0.2">
      <c r="A45" s="992"/>
      <c r="B45" s="993"/>
      <c r="C45" s="625" t="s">
        <v>2</v>
      </c>
      <c r="D45" s="626">
        <v>136936</v>
      </c>
      <c r="E45" s="627">
        <v>51378.8</v>
      </c>
      <c r="F45" s="628">
        <v>547992.51864999987</v>
      </c>
      <c r="G45" s="629">
        <f>SUM(G40:G44)</f>
        <v>0.99999999999999989</v>
      </c>
      <c r="H45" s="630">
        <f>(E45-I45)/I45</f>
        <v>-0.22471149932709189</v>
      </c>
      <c r="I45" s="631">
        <v>66270.556000000011</v>
      </c>
      <c r="J45" s="632">
        <v>707880.09655999986</v>
      </c>
      <c r="K45" s="640">
        <f>SUM(K40:K43)</f>
        <v>0.99743777613696183</v>
      </c>
      <c r="L45" s="99"/>
    </row>
    <row r="46" spans="1:12" ht="11.1" customHeight="1" x14ac:dyDescent="0.2">
      <c r="A46" s="994" t="str">
        <f>T!J21</f>
        <v>Únor</v>
      </c>
      <c r="B46" s="995"/>
      <c r="C46" s="93" t="s">
        <v>6</v>
      </c>
      <c r="D46" s="77">
        <v>75</v>
      </c>
      <c r="E46" s="90">
        <v>16653.060000000001</v>
      </c>
      <c r="F46" s="78">
        <v>177718.40880000003</v>
      </c>
      <c r="G46" s="434">
        <f>E46/$E$51</f>
        <v>0.30133540338953607</v>
      </c>
      <c r="H46" s="141">
        <f>(E46-I46)/I46</f>
        <v>0.21063565805110004</v>
      </c>
      <c r="I46" s="414">
        <v>13755.633157880344</v>
      </c>
      <c r="J46" s="112">
        <v>146836.35789999997</v>
      </c>
      <c r="K46" s="117">
        <f>I46/$I$51</f>
        <v>0.2951520231349431</v>
      </c>
      <c r="L46" s="88"/>
    </row>
    <row r="47" spans="1:12" ht="11.1" customHeight="1" x14ac:dyDescent="0.2">
      <c r="A47" s="994"/>
      <c r="B47" s="995"/>
      <c r="C47" s="93" t="s">
        <v>7</v>
      </c>
      <c r="D47" s="77">
        <v>286</v>
      </c>
      <c r="E47" s="90">
        <v>5796.0430000000006</v>
      </c>
      <c r="F47" s="78">
        <v>61854.640480000016</v>
      </c>
      <c r="G47" s="434">
        <f t="shared" ref="G47:G50" si="12">E47/$E$51</f>
        <v>0.10487880038071663</v>
      </c>
      <c r="H47" s="141">
        <f>(E47-I47)/I47</f>
        <v>0.22098698140746204</v>
      </c>
      <c r="I47" s="414">
        <v>4747.0145777629486</v>
      </c>
      <c r="J47" s="112">
        <v>50672.903659999989</v>
      </c>
      <c r="K47" s="117">
        <f t="shared" ref="K47:K50" si="13">I47/$I$51</f>
        <v>0.1018557953964586</v>
      </c>
      <c r="L47" s="89"/>
    </row>
    <row r="48" spans="1:12" ht="11.1" customHeight="1" x14ac:dyDescent="0.2">
      <c r="A48" s="994"/>
      <c r="B48" s="995"/>
      <c r="C48" s="93" t="s">
        <v>8</v>
      </c>
      <c r="D48" s="77">
        <v>11087</v>
      </c>
      <c r="E48" s="90">
        <v>11253.8</v>
      </c>
      <c r="F48" s="78">
        <v>120098.2</v>
      </c>
      <c r="G48" s="434">
        <f t="shared" si="12"/>
        <v>0.2036363504764386</v>
      </c>
      <c r="H48" s="141">
        <f t="shared" ref="H48:H50" si="14">(E48-I48)/I48</f>
        <v>0.19100433908350081</v>
      </c>
      <c r="I48" s="414">
        <v>9449</v>
      </c>
      <c r="J48" s="112">
        <v>100864.5</v>
      </c>
      <c r="K48" s="117">
        <f t="shared" si="13"/>
        <v>0.20274540870584162</v>
      </c>
      <c r="L48" s="88"/>
    </row>
    <row r="49" spans="1:12" ht="11.1" customHeight="1" x14ac:dyDescent="0.2">
      <c r="A49" s="994"/>
      <c r="B49" s="995"/>
      <c r="C49" s="93" t="s">
        <v>9</v>
      </c>
      <c r="D49" s="77">
        <v>125421</v>
      </c>
      <c r="E49" s="90">
        <v>21386.7</v>
      </c>
      <c r="F49" s="78">
        <v>228234.9</v>
      </c>
      <c r="G49" s="434">
        <f t="shared" si="12"/>
        <v>0.38699013104324315</v>
      </c>
      <c r="H49" s="141">
        <f t="shared" si="14"/>
        <v>0.1564316496969238</v>
      </c>
      <c r="I49" s="414">
        <v>18493.7</v>
      </c>
      <c r="J49" s="112">
        <v>197413.4</v>
      </c>
      <c r="K49" s="117">
        <f t="shared" si="13"/>
        <v>0.39681582865734188</v>
      </c>
      <c r="L49" s="88"/>
    </row>
    <row r="50" spans="1:12" ht="11.1" customHeight="1" x14ac:dyDescent="0.2">
      <c r="A50" s="994"/>
      <c r="B50" s="995"/>
      <c r="C50" s="93" t="s">
        <v>306</v>
      </c>
      <c r="D50" s="77">
        <v>9</v>
      </c>
      <c r="E50" s="90">
        <v>174.59700000000001</v>
      </c>
      <c r="F50" s="78">
        <v>1863.2656299999999</v>
      </c>
      <c r="G50" s="434">
        <f t="shared" si="12"/>
        <v>3.1593147100654672E-3</v>
      </c>
      <c r="H50" s="141">
        <f t="shared" si="14"/>
        <v>9.1913696060037534E-2</v>
      </c>
      <c r="I50" s="417">
        <v>159.9</v>
      </c>
      <c r="J50" s="118">
        <v>1706.3676400000002</v>
      </c>
      <c r="K50" s="117">
        <f t="shared" si="13"/>
        <v>3.4309441054147611E-3</v>
      </c>
      <c r="L50" s="88"/>
    </row>
    <row r="51" spans="1:12" ht="11.1" customHeight="1" x14ac:dyDescent="0.2">
      <c r="A51" s="994"/>
      <c r="B51" s="995"/>
      <c r="C51" s="625" t="s">
        <v>2</v>
      </c>
      <c r="D51" s="626">
        <v>136878</v>
      </c>
      <c r="E51" s="627">
        <v>55264.200000000004</v>
      </c>
      <c r="F51" s="628">
        <v>589769.41491000005</v>
      </c>
      <c r="G51" s="629">
        <f>SUM(G46:G50)</f>
        <v>1</v>
      </c>
      <c r="H51" s="630">
        <f t="shared" ref="H51" si="15">(E51-I51)/I51</f>
        <v>0.1857935036301592</v>
      </c>
      <c r="I51" s="631">
        <v>46605.247735643294</v>
      </c>
      <c r="J51" s="632">
        <v>497493.52919999993</v>
      </c>
      <c r="K51" s="640">
        <f>SUM(K46:K49)</f>
        <v>0.99656905589458522</v>
      </c>
      <c r="L51" s="99"/>
    </row>
    <row r="52" spans="1:12" ht="11.1" customHeight="1" x14ac:dyDescent="0.2">
      <c r="A52" s="994" t="str">
        <f>T!J22</f>
        <v>Březen</v>
      </c>
      <c r="B52" s="995"/>
      <c r="C52" s="92" t="s">
        <v>6</v>
      </c>
      <c r="D52" s="104">
        <v>75</v>
      </c>
      <c r="E52" s="106">
        <v>15397.464</v>
      </c>
      <c r="F52" s="105">
        <v>164242.95390000002</v>
      </c>
      <c r="G52" s="433">
        <f>E52/$E$57</f>
        <v>0.29743323069552885</v>
      </c>
      <c r="H52" s="395">
        <f>(E52-I52)/I52</f>
        <v>6.2584024472109812E-2</v>
      </c>
      <c r="I52" s="413">
        <v>14490.584881180985</v>
      </c>
      <c r="J52" s="113">
        <v>154699.58775000001</v>
      </c>
      <c r="K52" s="116">
        <f>I52/$I$57</f>
        <v>0.37776083088946544</v>
      </c>
      <c r="L52" s="106"/>
    </row>
    <row r="53" spans="1:12" ht="11.1" customHeight="1" x14ac:dyDescent="0.2">
      <c r="A53" s="994"/>
      <c r="B53" s="995"/>
      <c r="C53" s="93" t="s">
        <v>7</v>
      </c>
      <c r="D53" s="77">
        <v>284</v>
      </c>
      <c r="E53" s="90">
        <v>5430.3190000000004</v>
      </c>
      <c r="F53" s="78">
        <v>57924.256940000007</v>
      </c>
      <c r="G53" s="434">
        <f t="shared" ref="G53:G56" si="16">E53/$E$57</f>
        <v>0.10489761975591004</v>
      </c>
      <c r="H53" s="141">
        <f t="shared" ref="H53:H56" si="17">(E53-I53)/I53</f>
        <v>0.39283003019062557</v>
      </c>
      <c r="I53" s="414">
        <v>3898.7664555572483</v>
      </c>
      <c r="J53" s="112">
        <v>41623.299690000029</v>
      </c>
      <c r="K53" s="117">
        <f t="shared" ref="K53:K56" si="18">I53/$I$57</f>
        <v>0.10163849615263071</v>
      </c>
      <c r="L53" s="90"/>
    </row>
    <row r="54" spans="1:12" ht="11.1" customHeight="1" x14ac:dyDescent="0.2">
      <c r="A54" s="994"/>
      <c r="B54" s="995"/>
      <c r="C54" s="93" t="s">
        <v>8</v>
      </c>
      <c r="D54" s="77">
        <v>11110</v>
      </c>
      <c r="E54" s="90">
        <v>10552.514000000001</v>
      </c>
      <c r="F54" s="78">
        <v>112562.25258</v>
      </c>
      <c r="G54" s="434">
        <f t="shared" si="16"/>
        <v>0.20384319982691945</v>
      </c>
      <c r="H54" s="141">
        <f t="shared" si="17"/>
        <v>0.52950502224863405</v>
      </c>
      <c r="I54" s="414">
        <v>6899.3</v>
      </c>
      <c r="J54" s="112">
        <v>73656.5</v>
      </c>
      <c r="K54" s="117">
        <f t="shared" si="18"/>
        <v>0.17986060065391068</v>
      </c>
      <c r="L54" s="90"/>
    </row>
    <row r="55" spans="1:12" ht="11.1" customHeight="1" x14ac:dyDescent="0.2">
      <c r="A55" s="994"/>
      <c r="B55" s="995"/>
      <c r="C55" s="93" t="s">
        <v>9</v>
      </c>
      <c r="D55" s="77">
        <v>125381</v>
      </c>
      <c r="E55" s="90">
        <v>20201.7</v>
      </c>
      <c r="F55" s="78">
        <v>215488.6</v>
      </c>
      <c r="G55" s="434">
        <f t="shared" si="16"/>
        <v>0.39023678811925561</v>
      </c>
      <c r="H55" s="141">
        <f t="shared" si="17"/>
        <v>0.56692211035787976</v>
      </c>
      <c r="I55" s="414">
        <v>12892.6</v>
      </c>
      <c r="J55" s="112">
        <v>137639.4</v>
      </c>
      <c r="K55" s="117">
        <f t="shared" si="18"/>
        <v>0.33610232632159914</v>
      </c>
      <c r="L55" s="90"/>
    </row>
    <row r="56" spans="1:12" ht="11.1" customHeight="1" x14ac:dyDescent="0.2">
      <c r="A56" s="989"/>
      <c r="B56" s="1054"/>
      <c r="C56" s="93" t="s">
        <v>306</v>
      </c>
      <c r="D56" s="77">
        <v>10</v>
      </c>
      <c r="E56" s="90">
        <v>185.803</v>
      </c>
      <c r="F56" s="78">
        <v>1981.92256</v>
      </c>
      <c r="G56" s="434">
        <f t="shared" si="16"/>
        <v>3.5891616023860391E-3</v>
      </c>
      <c r="H56" s="141">
        <f t="shared" si="17"/>
        <v>4.4423833614390056E-2</v>
      </c>
      <c r="I56" s="417">
        <v>177.9</v>
      </c>
      <c r="J56" s="118">
        <v>1899.54044</v>
      </c>
      <c r="K56" s="117">
        <f t="shared" si="18"/>
        <v>4.6377459823939695E-3</v>
      </c>
      <c r="L56" s="90"/>
    </row>
    <row r="57" spans="1:12" ht="11.1" customHeight="1" thickBot="1" x14ac:dyDescent="0.25">
      <c r="A57" s="996"/>
      <c r="B57" s="997"/>
      <c r="C57" s="693" t="s">
        <v>2</v>
      </c>
      <c r="D57" s="694">
        <v>136860</v>
      </c>
      <c r="E57" s="695">
        <v>51767.8</v>
      </c>
      <c r="F57" s="696">
        <v>552199.98598</v>
      </c>
      <c r="G57" s="697">
        <f>SUM(G52:G56)</f>
        <v>1</v>
      </c>
      <c r="H57" s="698">
        <f t="shared" ref="H57" si="19">(E57-I57)/I57</f>
        <v>0.34955540453836159</v>
      </c>
      <c r="I57" s="699">
        <v>38359.151336738236</v>
      </c>
      <c r="J57" s="700">
        <v>409518.32788</v>
      </c>
      <c r="K57" s="701">
        <f>SUM(K52:K55)</f>
        <v>0.99536225401760592</v>
      </c>
      <c r="L57" s="107"/>
    </row>
    <row r="58" spans="1:12" ht="11.1" customHeight="1" thickTop="1" x14ac:dyDescent="0.2">
      <c r="A58" s="1052" t="str">
        <f>T!E17</f>
        <v>I. čtvrtletí</v>
      </c>
      <c r="B58" s="1053"/>
      <c r="C58" s="93" t="s">
        <v>6</v>
      </c>
      <c r="D58" s="77">
        <f>D52</f>
        <v>75</v>
      </c>
      <c r="E58" s="90">
        <f>E40+E46+E52</f>
        <v>47550.933000000005</v>
      </c>
      <c r="F58" s="78">
        <f>F40+F46+F52</f>
        <v>507284.34841000004</v>
      </c>
      <c r="G58" s="434">
        <f>E58/$E$63</f>
        <v>0.30017481762607096</v>
      </c>
      <c r="H58" s="141">
        <f>(E58-I58)/I58</f>
        <v>3.1712258985461428E-2</v>
      </c>
      <c r="I58" s="414">
        <f>I40+I46+I52</f>
        <v>46089.336039061331</v>
      </c>
      <c r="J58" s="112">
        <f>J40+J46+J52</f>
        <v>492130.03052999993</v>
      </c>
      <c r="K58" s="117">
        <f>I58/$I$63</f>
        <v>0.30475319688495844</v>
      </c>
      <c r="L58" s="87"/>
    </row>
    <row r="59" spans="1:12" ht="11.1" customHeight="1" x14ac:dyDescent="0.2">
      <c r="A59" s="994"/>
      <c r="B59" s="995"/>
      <c r="C59" s="93" t="s">
        <v>7</v>
      </c>
      <c r="D59" s="77">
        <f>D53</f>
        <v>284</v>
      </c>
      <c r="E59" s="90">
        <f t="shared" ref="E59:F60" si="20">E41+E47+E53</f>
        <v>16795.116000000002</v>
      </c>
      <c r="F59" s="78">
        <f t="shared" si="20"/>
        <v>179174.07483000003</v>
      </c>
      <c r="G59" s="434">
        <f t="shared" ref="G59:G62" si="21">E59/$E$63</f>
        <v>0.10602254391746017</v>
      </c>
      <c r="H59" s="141">
        <f t="shared" ref="H59:H62" si="22">(E59-I59)/I59</f>
        <v>8.179575205698246E-2</v>
      </c>
      <c r="I59" s="414">
        <f t="shared" ref="I59:J59" si="23">I41+I47+I53</f>
        <v>15525.219033320198</v>
      </c>
      <c r="J59" s="112">
        <f t="shared" si="23"/>
        <v>165779.99785999994</v>
      </c>
      <c r="K59" s="117">
        <f t="shared" ref="K59:K62" si="24">I59/$I$63</f>
        <v>0.10265628753544297</v>
      </c>
      <c r="L59" s="87"/>
    </row>
    <row r="60" spans="1:12" ht="11.1" customHeight="1" x14ac:dyDescent="0.2">
      <c r="A60" s="994"/>
      <c r="B60" s="995"/>
      <c r="C60" s="93" t="s">
        <v>8</v>
      </c>
      <c r="D60" s="77">
        <f>D54</f>
        <v>11110</v>
      </c>
      <c r="E60" s="90">
        <f>E42+E48+E54</f>
        <v>32303.014000000003</v>
      </c>
      <c r="F60" s="78">
        <f t="shared" si="20"/>
        <v>344615.25257999997</v>
      </c>
      <c r="G60" s="434">
        <f t="shared" si="21"/>
        <v>0.2039192656056279</v>
      </c>
      <c r="H60" s="141">
        <f t="shared" si="22"/>
        <v>5.1171116643074561E-2</v>
      </c>
      <c r="I60" s="414">
        <f>I42+I48+I54</f>
        <v>30730.5</v>
      </c>
      <c r="J60" s="112">
        <f t="shared" ref="J60" si="25">J42+J48+J54</f>
        <v>328147.20000000001</v>
      </c>
      <c r="K60" s="117">
        <f t="shared" si="24"/>
        <v>0.20319707163791786</v>
      </c>
      <c r="L60" s="87"/>
    </row>
    <row r="61" spans="1:12" ht="11.1" customHeight="1" x14ac:dyDescent="0.2">
      <c r="A61" s="994"/>
      <c r="B61" s="995"/>
      <c r="C61" s="93" t="s">
        <v>9</v>
      </c>
      <c r="D61" s="77">
        <f>D55</f>
        <v>125381</v>
      </c>
      <c r="E61" s="90">
        <f t="shared" ref="E61:F62" si="26">E43+E49+E55</f>
        <v>61190.3</v>
      </c>
      <c r="F61" s="78">
        <f t="shared" si="26"/>
        <v>652792.19999999995</v>
      </c>
      <c r="G61" s="434">
        <f t="shared" si="21"/>
        <v>0.38627606198567266</v>
      </c>
      <c r="H61" s="141">
        <f t="shared" si="22"/>
        <v>4.8096769055004811E-2</v>
      </c>
      <c r="I61" s="414">
        <f t="shared" ref="I61:J61" si="27">I43+I49+I55</f>
        <v>58382.299999999996</v>
      </c>
      <c r="J61" s="112">
        <f t="shared" si="27"/>
        <v>623414.6</v>
      </c>
      <c r="K61" s="117">
        <f t="shared" si="24"/>
        <v>0.38603707702401235</v>
      </c>
      <c r="L61" s="87"/>
    </row>
    <row r="62" spans="1:12" ht="11.1" customHeight="1" x14ac:dyDescent="0.2">
      <c r="A62" s="994"/>
      <c r="B62" s="995"/>
      <c r="C62" s="93" t="s">
        <v>306</v>
      </c>
      <c r="D62" s="77">
        <f>D56</f>
        <v>10</v>
      </c>
      <c r="E62" s="90">
        <f>E44+E50+E56</f>
        <v>571.43700000000001</v>
      </c>
      <c r="F62" s="78">
        <f t="shared" si="26"/>
        <v>6096.0437200000006</v>
      </c>
      <c r="G62" s="434">
        <f t="shared" si="21"/>
        <v>3.6073108651682837E-3</v>
      </c>
      <c r="H62" s="141">
        <f t="shared" si="22"/>
        <v>0.1257624113475177</v>
      </c>
      <c r="I62" s="414">
        <f>I44+I50+I56</f>
        <v>507.6</v>
      </c>
      <c r="J62" s="112">
        <f t="shared" ref="J62" si="28">J44+J50+J56</f>
        <v>5420.1252500000001</v>
      </c>
      <c r="K62" s="117">
        <f t="shared" si="24"/>
        <v>3.3563669176683462E-3</v>
      </c>
      <c r="L62" s="87"/>
    </row>
    <row r="63" spans="1:12" ht="11.1" customHeight="1" x14ac:dyDescent="0.2">
      <c r="A63" s="994"/>
      <c r="B63" s="995"/>
      <c r="C63" s="660" t="s">
        <v>2</v>
      </c>
      <c r="D63" s="655">
        <f>SUM(D58:D62)</f>
        <v>136860</v>
      </c>
      <c r="E63" s="661">
        <f>SUM(E58:E62)</f>
        <v>158410.80000000002</v>
      </c>
      <c r="F63" s="662">
        <f>SUM(F58:F62)</f>
        <v>1689961.9195399999</v>
      </c>
      <c r="G63" s="663">
        <f>SUM(G58:G62)</f>
        <v>1</v>
      </c>
      <c r="H63" s="664">
        <f>(E63-I63)/I63</f>
        <v>4.7448322540143591E-2</v>
      </c>
      <c r="I63" s="674">
        <f>SUM(I58:I62)</f>
        <v>151234.95507238153</v>
      </c>
      <c r="J63" s="675">
        <f>SUM(J58:J62)</f>
        <v>1614891.95364</v>
      </c>
      <c r="K63" s="676">
        <f>SUM(K58:K61)</f>
        <v>0.99664363308233161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2" t="s">
        <v>242</v>
      </c>
      <c r="L1" s="1002"/>
    </row>
    <row r="2" spans="1:17" s="702" customFormat="1" ht="30" customHeight="1" x14ac:dyDescent="0.25">
      <c r="A2" s="904" t="s">
        <v>204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</row>
    <row r="3" spans="1:17" ht="17.100000000000001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17" ht="12.95" customHeight="1" x14ac:dyDescent="0.2">
      <c r="A4" s="1003" t="s">
        <v>118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17" ht="24.95" customHeight="1" x14ac:dyDescent="0.25">
      <c r="A6" s="74"/>
      <c r="B6" s="75"/>
      <c r="C6" s="76"/>
      <c r="D6" s="76"/>
      <c r="E6" s="981" t="s">
        <v>39</v>
      </c>
      <c r="F6" s="982"/>
      <c r="G6" s="432"/>
      <c r="H6" s="982" t="s">
        <v>108</v>
      </c>
      <c r="I6" s="1048" t="s">
        <v>39</v>
      </c>
      <c r="J6" s="1049"/>
      <c r="K6" s="411"/>
      <c r="L6" s="87"/>
    </row>
    <row r="7" spans="1:17" ht="24.95" customHeight="1" x14ac:dyDescent="0.25">
      <c r="A7" s="74"/>
      <c r="B7" s="94"/>
      <c r="C7" s="94"/>
      <c r="D7" s="1010" t="s">
        <v>0</v>
      </c>
      <c r="E7" s="981"/>
      <c r="F7" s="982"/>
      <c r="G7" s="593" t="s">
        <v>107</v>
      </c>
      <c r="H7" s="982"/>
      <c r="I7" s="1048"/>
      <c r="J7" s="1049"/>
      <c r="K7" s="114" t="s">
        <v>107</v>
      </c>
      <c r="L7" s="87"/>
    </row>
    <row r="8" spans="1:17" ht="15" customHeight="1" x14ac:dyDescent="0.25">
      <c r="A8" s="1009" t="s">
        <v>140</v>
      </c>
      <c r="B8" s="1009"/>
      <c r="C8" s="126" t="s">
        <v>45</v>
      </c>
      <c r="D8" s="1011"/>
      <c r="E8" s="822" t="s">
        <v>342</v>
      </c>
      <c r="F8" s="816" t="s">
        <v>1</v>
      </c>
      <c r="G8" s="594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8" t="str">
        <f>T!J20</f>
        <v>Leden</v>
      </c>
      <c r="B9" s="989"/>
      <c r="C9" s="92" t="s">
        <v>6</v>
      </c>
      <c r="D9" s="77">
        <v>78</v>
      </c>
      <c r="E9" s="90">
        <v>14660.787</v>
      </c>
      <c r="F9" s="78">
        <v>156367.93948999993</v>
      </c>
      <c r="G9" s="433">
        <f>E9/$E$14</f>
        <v>0.29845846133175363</v>
      </c>
      <c r="H9" s="141">
        <f>(E9-I9)/I9</f>
        <v>-0.14113725834797888</v>
      </c>
      <c r="I9" s="414">
        <v>17070</v>
      </c>
      <c r="J9" s="112">
        <v>182336.13976000008</v>
      </c>
      <c r="K9" s="116">
        <f>I9/$I$14</f>
        <v>0.26060473091172248</v>
      </c>
      <c r="L9" s="87"/>
    </row>
    <row r="10" spans="1:17" ht="11.1" customHeight="1" x14ac:dyDescent="0.2">
      <c r="A10" s="990"/>
      <c r="B10" s="991"/>
      <c r="C10" s="93" t="s">
        <v>7</v>
      </c>
      <c r="D10" s="77">
        <v>341</v>
      </c>
      <c r="E10" s="90">
        <v>5949.152</v>
      </c>
      <c r="F10" s="78">
        <v>63451.648630000003</v>
      </c>
      <c r="G10" s="434">
        <f>E10/$E$14</f>
        <v>0.12111046645372617</v>
      </c>
      <c r="H10" s="141">
        <f>(E10-I10)/I10</f>
        <v>-0.29179190046817444</v>
      </c>
      <c r="I10" s="414">
        <v>8400.2880000000005</v>
      </c>
      <c r="J10" s="112">
        <v>89729.182179999989</v>
      </c>
      <c r="K10" s="117">
        <f>I10/$I$14</f>
        <v>0.12824574070421627</v>
      </c>
      <c r="L10" s="88"/>
      <c r="M10" s="79"/>
      <c r="O10" s="79"/>
      <c r="P10" s="79"/>
      <c r="Q10" s="79"/>
    </row>
    <row r="11" spans="1:17" ht="11.1" customHeight="1" x14ac:dyDescent="0.2">
      <c r="A11" s="990"/>
      <c r="B11" s="991"/>
      <c r="C11" s="93" t="s">
        <v>8</v>
      </c>
      <c r="D11" s="77">
        <v>11672</v>
      </c>
      <c r="E11" s="90">
        <v>10856.391</v>
      </c>
      <c r="F11" s="78">
        <v>115791.07639</v>
      </c>
      <c r="G11" s="434">
        <f>E11/$E$14</f>
        <v>0.22101008312008746</v>
      </c>
      <c r="H11" s="141">
        <f t="shared" ref="H11:H13" si="0">(E11-I11)/I11</f>
        <v>-0.28291944052557416</v>
      </c>
      <c r="I11" s="414">
        <v>15139.708999999999</v>
      </c>
      <c r="J11" s="112">
        <v>161717.3542</v>
      </c>
      <c r="K11" s="117">
        <f>I11/$I$14</f>
        <v>0.23113531283109451</v>
      </c>
      <c r="L11" s="88"/>
      <c r="M11" s="79"/>
      <c r="O11" s="79"/>
      <c r="P11" s="79"/>
      <c r="Q11" s="79"/>
    </row>
    <row r="12" spans="1:17" ht="11.1" customHeight="1" x14ac:dyDescent="0.2">
      <c r="A12" s="990"/>
      <c r="B12" s="991"/>
      <c r="C12" s="93" t="s">
        <v>9</v>
      </c>
      <c r="D12" s="77">
        <v>147870</v>
      </c>
      <c r="E12" s="90">
        <v>17515.2</v>
      </c>
      <c r="F12" s="78">
        <v>186812.3</v>
      </c>
      <c r="G12" s="434">
        <f>E12/$E$14</f>
        <v>0.35656746407392254</v>
      </c>
      <c r="H12" s="141">
        <f t="shared" si="0"/>
        <v>-0.29262096790478459</v>
      </c>
      <c r="I12" s="414">
        <v>24760.7</v>
      </c>
      <c r="J12" s="112">
        <v>264484.7</v>
      </c>
      <c r="K12" s="117">
        <f>I12/$I$14</f>
        <v>0.37801731462717564</v>
      </c>
      <c r="L12" s="88"/>
      <c r="M12" s="79"/>
      <c r="O12" s="79"/>
      <c r="P12" s="79"/>
      <c r="Q12" s="79"/>
    </row>
    <row r="13" spans="1:17" ht="11.1" customHeight="1" x14ac:dyDescent="0.2">
      <c r="A13" s="990"/>
      <c r="B13" s="991"/>
      <c r="C13" s="93" t="s">
        <v>306</v>
      </c>
      <c r="D13" s="77">
        <v>11</v>
      </c>
      <c r="E13" s="90">
        <v>140.16999999999999</v>
      </c>
      <c r="F13" s="78">
        <v>1495.0112799999999</v>
      </c>
      <c r="G13" s="434">
        <f>E13/$E$14</f>
        <v>2.8535250205102836E-3</v>
      </c>
      <c r="H13" s="141">
        <f t="shared" si="0"/>
        <v>7.1636085626911122E-2</v>
      </c>
      <c r="I13" s="417">
        <v>130.80000000000001</v>
      </c>
      <c r="J13" s="118">
        <v>1397.1931300000001</v>
      </c>
      <c r="K13" s="117">
        <f>I13/$I$14</f>
        <v>1.9969009257910547E-3</v>
      </c>
      <c r="L13" s="88"/>
      <c r="M13" s="79"/>
      <c r="O13" s="79"/>
      <c r="P13" s="79"/>
      <c r="Q13" s="79"/>
    </row>
    <row r="14" spans="1:17" ht="11.1" customHeight="1" x14ac:dyDescent="0.2">
      <c r="A14" s="992"/>
      <c r="B14" s="993"/>
      <c r="C14" s="625" t="s">
        <v>2</v>
      </c>
      <c r="D14" s="626">
        <v>159972</v>
      </c>
      <c r="E14" s="627">
        <v>49121.7</v>
      </c>
      <c r="F14" s="628">
        <v>523917.97578999988</v>
      </c>
      <c r="G14" s="629">
        <f>SUM(G9:G13)</f>
        <v>1</v>
      </c>
      <c r="H14" s="630">
        <f>(E14-I14)/I14</f>
        <v>-0.25006752135756538</v>
      </c>
      <c r="I14" s="631">
        <v>65501.497000000003</v>
      </c>
      <c r="J14" s="632">
        <v>699664.56927000009</v>
      </c>
      <c r="K14" s="640">
        <f>SUM(K9:K12)</f>
        <v>0.99800309907420903</v>
      </c>
      <c r="L14" s="99"/>
      <c r="M14" s="79"/>
    </row>
    <row r="15" spans="1:17" ht="11.1" customHeight="1" x14ac:dyDescent="0.2">
      <c r="A15" s="994" t="str">
        <f>T!J21</f>
        <v>Únor</v>
      </c>
      <c r="B15" s="995"/>
      <c r="C15" s="93" t="s">
        <v>6</v>
      </c>
      <c r="D15" s="77">
        <v>78</v>
      </c>
      <c r="E15" s="90">
        <v>15627.810000000001</v>
      </c>
      <c r="F15" s="78">
        <v>166777.37413999991</v>
      </c>
      <c r="G15" s="434">
        <f>E15/$E$20</f>
        <v>0.29381436902841551</v>
      </c>
      <c r="H15" s="141">
        <f>(E15-I15)/I15</f>
        <v>0.12086770042890142</v>
      </c>
      <c r="I15" s="414">
        <v>13942.6</v>
      </c>
      <c r="J15" s="112">
        <v>148831.95127000005</v>
      </c>
      <c r="K15" s="117">
        <f>I15/$I$20</f>
        <v>0.29948947603028353</v>
      </c>
      <c r="L15" s="88"/>
      <c r="M15" s="79"/>
      <c r="N15" s="79"/>
    </row>
    <row r="16" spans="1:17" ht="11.1" customHeight="1" x14ac:dyDescent="0.2">
      <c r="A16" s="994"/>
      <c r="B16" s="995"/>
      <c r="C16" s="93" t="s">
        <v>7</v>
      </c>
      <c r="D16" s="77">
        <v>341</v>
      </c>
      <c r="E16" s="90">
        <v>6675.8319999999994</v>
      </c>
      <c r="F16" s="78">
        <v>71243.120179999998</v>
      </c>
      <c r="G16" s="434">
        <f>E16/$E$20</f>
        <v>0.12551057165525462</v>
      </c>
      <c r="H16" s="141">
        <f>(E16-I16)/I16</f>
        <v>0.19537187171401066</v>
      </c>
      <c r="I16" s="414">
        <v>5584.7323815874206</v>
      </c>
      <c r="J16" s="112">
        <v>59615.574879999986</v>
      </c>
      <c r="K16" s="117">
        <f>I16/$I$20</f>
        <v>0.11996102410819889</v>
      </c>
      <c r="L16" s="89"/>
      <c r="M16" s="82"/>
      <c r="N16" s="79"/>
    </row>
    <row r="17" spans="1:21" ht="11.1" customHeight="1" x14ac:dyDescent="0.2">
      <c r="A17" s="994"/>
      <c r="B17" s="995"/>
      <c r="C17" s="93" t="s">
        <v>8</v>
      </c>
      <c r="D17" s="77">
        <v>11654</v>
      </c>
      <c r="E17" s="90">
        <v>11638.841999999999</v>
      </c>
      <c r="F17" s="78">
        <v>124207.32213999999</v>
      </c>
      <c r="G17" s="434">
        <f>E17/$E$20</f>
        <v>0.21881882480343828</v>
      </c>
      <c r="H17" s="141">
        <f t="shared" ref="H17:H20" si="1">(E17-I17)/I17</f>
        <v>0.170153295119498</v>
      </c>
      <c r="I17" s="414">
        <v>9946.4250099055789</v>
      </c>
      <c r="J17" s="112">
        <v>106174.88172</v>
      </c>
      <c r="K17" s="117">
        <f>I17/$I$20</f>
        <v>0.21365094133024895</v>
      </c>
      <c r="L17" s="88"/>
      <c r="M17" s="79"/>
      <c r="N17" s="79"/>
      <c r="O17" s="79"/>
      <c r="P17" s="79"/>
    </row>
    <row r="18" spans="1:21" ht="11.1" customHeight="1" x14ac:dyDescent="0.2">
      <c r="A18" s="994"/>
      <c r="B18" s="995"/>
      <c r="C18" s="93" t="s">
        <v>9</v>
      </c>
      <c r="D18" s="77">
        <v>147824</v>
      </c>
      <c r="E18" s="90">
        <v>19110</v>
      </c>
      <c r="F18" s="78">
        <v>203938.2</v>
      </c>
      <c r="G18" s="434">
        <f>E18/$E$20</f>
        <v>0.35928211260138304</v>
      </c>
      <c r="H18" s="141">
        <f t="shared" si="1"/>
        <v>0.12661608390371593</v>
      </c>
      <c r="I18" s="414">
        <v>16962.3</v>
      </c>
      <c r="J18" s="112">
        <v>181067</v>
      </c>
      <c r="K18" s="117">
        <f>I18/$I$20</f>
        <v>0.36435315789511841</v>
      </c>
      <c r="L18" s="88"/>
      <c r="M18" s="79"/>
      <c r="N18" s="79"/>
      <c r="O18" s="79"/>
      <c r="P18" s="79"/>
    </row>
    <row r="19" spans="1:21" ht="11.1" customHeight="1" x14ac:dyDescent="0.2">
      <c r="A19" s="994"/>
      <c r="B19" s="995"/>
      <c r="C19" s="93" t="s">
        <v>306</v>
      </c>
      <c r="D19" s="77">
        <v>11</v>
      </c>
      <c r="E19" s="90">
        <v>136.916</v>
      </c>
      <c r="F19" s="78">
        <v>1461.13525</v>
      </c>
      <c r="G19" s="434">
        <f>E19/$E$20</f>
        <v>2.5741219115086845E-3</v>
      </c>
      <c r="H19" s="141">
        <f t="shared" si="1"/>
        <v>0.15540928270042192</v>
      </c>
      <c r="I19" s="417">
        <v>118.5</v>
      </c>
      <c r="J19" s="118">
        <v>1265.4013499999999</v>
      </c>
      <c r="K19" s="117">
        <f>I19/$I$20</f>
        <v>2.5454006361502585E-3</v>
      </c>
      <c r="L19" s="88"/>
      <c r="M19" s="79"/>
      <c r="N19" s="79"/>
      <c r="O19" s="79"/>
      <c r="P19" s="79"/>
    </row>
    <row r="20" spans="1:21" ht="11.1" customHeight="1" x14ac:dyDescent="0.2">
      <c r="A20" s="994"/>
      <c r="B20" s="995"/>
      <c r="C20" s="625" t="s">
        <v>2</v>
      </c>
      <c r="D20" s="626">
        <v>159908</v>
      </c>
      <c r="E20" s="627">
        <v>53189.399999999994</v>
      </c>
      <c r="F20" s="628">
        <v>567627.15170999989</v>
      </c>
      <c r="G20" s="629">
        <f>SUM(G15:G19)</f>
        <v>1.0000000000000002</v>
      </c>
      <c r="H20" s="630">
        <f t="shared" si="1"/>
        <v>0.14251757465359111</v>
      </c>
      <c r="I20" s="631">
        <v>46554.557391492999</v>
      </c>
      <c r="J20" s="632">
        <v>496954.80922000005</v>
      </c>
      <c r="K20" s="640">
        <f>SUM(K15:K18)</f>
        <v>0.99745459936384973</v>
      </c>
      <c r="L20" s="99"/>
      <c r="M20" s="79"/>
      <c r="N20" s="79"/>
      <c r="O20" s="79"/>
      <c r="P20" s="79"/>
    </row>
    <row r="21" spans="1:21" ht="11.1" customHeight="1" x14ac:dyDescent="0.2">
      <c r="A21" s="994" t="str">
        <f>T!J22</f>
        <v>Březen</v>
      </c>
      <c r="B21" s="995"/>
      <c r="C21" s="92" t="s">
        <v>6</v>
      </c>
      <c r="D21" s="104">
        <v>78</v>
      </c>
      <c r="E21" s="106">
        <v>15856.888000000001</v>
      </c>
      <c r="F21" s="105">
        <v>169143.56876000002</v>
      </c>
      <c r="G21" s="433">
        <f>E21/$E$26</f>
        <v>0.31139134413532671</v>
      </c>
      <c r="H21" s="395">
        <f>(E21-I21)/I21</f>
        <v>6.3906497410160842E-2</v>
      </c>
      <c r="I21" s="413">
        <v>14904.4</v>
      </c>
      <c r="J21" s="113">
        <v>159117.49727000002</v>
      </c>
      <c r="K21" s="116">
        <f>I21/$I$26</f>
        <v>0.38639691988748509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4"/>
      <c r="B22" s="995"/>
      <c r="C22" s="93" t="s">
        <v>7</v>
      </c>
      <c r="D22" s="77">
        <v>329</v>
      </c>
      <c r="E22" s="90">
        <v>5950.96</v>
      </c>
      <c r="F22" s="78">
        <v>63477.82910999997</v>
      </c>
      <c r="G22" s="434">
        <f>E22/$E$26</f>
        <v>0.11686261726106432</v>
      </c>
      <c r="H22" s="141">
        <f t="shared" ref="H22:H26" si="2">(E22-I22)/I22</f>
        <v>0.33886800180325244</v>
      </c>
      <c r="I22" s="414">
        <v>4444.7697547368061</v>
      </c>
      <c r="J22" s="112">
        <v>47452.25768000001</v>
      </c>
      <c r="K22" s="117">
        <f>I22/$I$26</f>
        <v>0.1152307602345183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4"/>
      <c r="B23" s="995"/>
      <c r="C23" s="93" t="s">
        <v>8</v>
      </c>
      <c r="D23" s="77">
        <v>11679</v>
      </c>
      <c r="E23" s="90">
        <v>10915.210999999999</v>
      </c>
      <c r="F23" s="78">
        <v>116430.74604000001</v>
      </c>
      <c r="G23" s="434">
        <f>E23/$E$26</f>
        <v>0.21434863037505866</v>
      </c>
      <c r="H23" s="141">
        <f t="shared" si="2"/>
        <v>0.5030375184014908</v>
      </c>
      <c r="I23" s="414">
        <v>7262.1014887296596</v>
      </c>
      <c r="J23" s="112">
        <v>77529.507689999999</v>
      </c>
      <c r="K23" s="117">
        <f>I23/$I$26</f>
        <v>0.18827015157641103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4"/>
      <c r="B24" s="995"/>
      <c r="C24" s="93" t="s">
        <v>9</v>
      </c>
      <c r="D24" s="77">
        <v>147777</v>
      </c>
      <c r="E24" s="90">
        <v>18051.099999999999</v>
      </c>
      <c r="F24" s="78">
        <v>192548.8</v>
      </c>
      <c r="G24" s="434">
        <f>E24/$E$26</f>
        <v>0.3544804183595921</v>
      </c>
      <c r="H24" s="141">
        <f t="shared" si="2"/>
        <v>0.52652008456659605</v>
      </c>
      <c r="I24" s="414">
        <v>11825</v>
      </c>
      <c r="J24" s="112">
        <v>126242.5</v>
      </c>
      <c r="K24" s="117">
        <f>I24/$I$26</f>
        <v>0.30656340259718684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9"/>
      <c r="B25" s="1054"/>
      <c r="C25" s="93" t="s">
        <v>306</v>
      </c>
      <c r="D25" s="77">
        <v>11</v>
      </c>
      <c r="E25" s="90">
        <v>148.541</v>
      </c>
      <c r="F25" s="78">
        <v>1584.4772499999999</v>
      </c>
      <c r="G25" s="434">
        <f>E25/$E$26</f>
        <v>2.9169898689582448E-3</v>
      </c>
      <c r="H25" s="141">
        <f t="shared" si="2"/>
        <v>8.8212454212454189E-2</v>
      </c>
      <c r="I25" s="417">
        <v>136.5</v>
      </c>
      <c r="J25" s="118">
        <v>1457.3972600000002</v>
      </c>
      <c r="K25" s="117">
        <f>I25/$I$26</f>
        <v>3.5387657043988159E-3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6"/>
      <c r="B26" s="997"/>
      <c r="C26" s="693" t="s">
        <v>2</v>
      </c>
      <c r="D26" s="694">
        <v>159874</v>
      </c>
      <c r="E26" s="695">
        <v>50922.7</v>
      </c>
      <c r="F26" s="696">
        <v>543185.42115999991</v>
      </c>
      <c r="G26" s="697">
        <f>SUM(G21:G25)</f>
        <v>1</v>
      </c>
      <c r="H26" s="698">
        <f t="shared" si="2"/>
        <v>0.32017219293325699</v>
      </c>
      <c r="I26" s="699">
        <v>38572.771243466465</v>
      </c>
      <c r="J26" s="700">
        <v>411799.15990000003</v>
      </c>
      <c r="K26" s="701">
        <f>SUM(K21:K24)</f>
        <v>0.99646123429560129</v>
      </c>
      <c r="L26" s="107"/>
    </row>
    <row r="27" spans="1:21" ht="11.1" customHeight="1" thickTop="1" x14ac:dyDescent="0.2">
      <c r="A27" s="1052" t="str">
        <f>T!E17</f>
        <v>I. čtvrtletí</v>
      </c>
      <c r="B27" s="1053"/>
      <c r="C27" s="93" t="s">
        <v>6</v>
      </c>
      <c r="D27" s="77">
        <f>D21</f>
        <v>78</v>
      </c>
      <c r="E27" s="90">
        <f>E9+E15+E21</f>
        <v>46145.485000000001</v>
      </c>
      <c r="F27" s="78">
        <f>F9+F15+F21</f>
        <v>492288.88238999993</v>
      </c>
      <c r="G27" s="434">
        <f>E27/$E$32</f>
        <v>0.30114429714592994</v>
      </c>
      <c r="H27" s="141">
        <f>(E27-I27)/I27</f>
        <v>4.976043731080005E-3</v>
      </c>
      <c r="I27" s="414">
        <f>I9+I15+I21</f>
        <v>45917</v>
      </c>
      <c r="J27" s="112">
        <f>J9+J15+J21</f>
        <v>490285.58830000018</v>
      </c>
      <c r="K27" s="117">
        <f>I27/$I$32</f>
        <v>0.30483541119332158</v>
      </c>
      <c r="L27" s="87"/>
    </row>
    <row r="28" spans="1:21" ht="11.1" customHeight="1" x14ac:dyDescent="0.2">
      <c r="A28" s="994"/>
      <c r="B28" s="995"/>
      <c r="C28" s="93" t="s">
        <v>7</v>
      </c>
      <c r="D28" s="77">
        <f>D22</f>
        <v>329</v>
      </c>
      <c r="E28" s="90">
        <f t="shared" ref="E28:F31" si="3">E10+E16+E22</f>
        <v>18575.944</v>
      </c>
      <c r="F28" s="78">
        <f t="shared" si="3"/>
        <v>198172.59791999997</v>
      </c>
      <c r="G28" s="434">
        <f>E28/$E$32</f>
        <v>0.12122615245461509</v>
      </c>
      <c r="H28" s="141">
        <f t="shared" ref="H28:H31" si="4">(E28-I28)/I28</f>
        <v>7.9303053694415159E-3</v>
      </c>
      <c r="I28" s="414">
        <f t="shared" ref="I28:J28" si="5">I10+I16+I22</f>
        <v>18429.790136324227</v>
      </c>
      <c r="J28" s="112">
        <f t="shared" si="5"/>
        <v>196797.01473999998</v>
      </c>
      <c r="K28" s="117">
        <f>I28/$I$32</f>
        <v>0.12235234563262011</v>
      </c>
      <c r="L28" s="87"/>
    </row>
    <row r="29" spans="1:21" ht="11.1" customHeight="1" x14ac:dyDescent="0.2">
      <c r="A29" s="994"/>
      <c r="B29" s="995"/>
      <c r="C29" s="93" t="s">
        <v>8</v>
      </c>
      <c r="D29" s="77">
        <f>D23</f>
        <v>11679</v>
      </c>
      <c r="E29" s="90">
        <f t="shared" si="3"/>
        <v>33410.444000000003</v>
      </c>
      <c r="F29" s="78">
        <f t="shared" si="3"/>
        <v>356429.14457</v>
      </c>
      <c r="G29" s="434">
        <f>E29/$E$32</f>
        <v>0.21803573363056974</v>
      </c>
      <c r="H29" s="141">
        <f t="shared" si="4"/>
        <v>3.2836675169178264E-2</v>
      </c>
      <c r="I29" s="414">
        <f t="shared" ref="I29:J29" si="6">I11+I17+I23</f>
        <v>32348.235498635237</v>
      </c>
      <c r="J29" s="112">
        <f t="shared" si="6"/>
        <v>345421.74361</v>
      </c>
      <c r="K29" s="117">
        <f>I29/$I$32</f>
        <v>0.21475461527549436</v>
      </c>
      <c r="L29" s="87"/>
    </row>
    <row r="30" spans="1:21" ht="11.1" customHeight="1" x14ac:dyDescent="0.2">
      <c r="A30" s="994"/>
      <c r="B30" s="995"/>
      <c r="C30" s="93" t="s">
        <v>9</v>
      </c>
      <c r="D30" s="77">
        <f>D24</f>
        <v>147777</v>
      </c>
      <c r="E30" s="90">
        <f t="shared" si="3"/>
        <v>54676.299999999996</v>
      </c>
      <c r="F30" s="78">
        <f t="shared" si="3"/>
        <v>583299.30000000005</v>
      </c>
      <c r="G30" s="434">
        <f>E30/$E$32</f>
        <v>0.35681618546299831</v>
      </c>
      <c r="H30" s="141">
        <f t="shared" si="4"/>
        <v>2.1070814969746689E-2</v>
      </c>
      <c r="I30" s="414">
        <f t="shared" ref="I30:J30" si="7">I12+I18+I24</f>
        <v>53548</v>
      </c>
      <c r="J30" s="112">
        <f t="shared" si="7"/>
        <v>571794.19999999995</v>
      </c>
      <c r="K30" s="117">
        <f>I30/$I$32</f>
        <v>0.35549636514972632</v>
      </c>
      <c r="L30" s="87"/>
    </row>
    <row r="31" spans="1:21" ht="11.1" customHeight="1" x14ac:dyDescent="0.2">
      <c r="A31" s="994"/>
      <c r="B31" s="995"/>
      <c r="C31" s="93" t="s">
        <v>306</v>
      </c>
      <c r="D31" s="77">
        <f>D25</f>
        <v>11</v>
      </c>
      <c r="E31" s="90">
        <f>E13+E19+E25</f>
        <v>425.62700000000001</v>
      </c>
      <c r="F31" s="78">
        <f t="shared" si="3"/>
        <v>4540.6237799999999</v>
      </c>
      <c r="G31" s="434">
        <f>E31/$E$32</f>
        <v>2.7776313058868211E-3</v>
      </c>
      <c r="H31" s="141">
        <f t="shared" si="4"/>
        <v>0.10323224468636598</v>
      </c>
      <c r="I31" s="414">
        <f>I13+I19+I25</f>
        <v>385.8</v>
      </c>
      <c r="J31" s="112">
        <f t="shared" ref="J31" si="8">J13+J19+J25</f>
        <v>4119.9917399999995</v>
      </c>
      <c r="K31" s="117">
        <f>I31/$I$32</f>
        <v>2.5612627488377608E-3</v>
      </c>
      <c r="L31" s="87"/>
    </row>
    <row r="32" spans="1:21" ht="11.1" customHeight="1" x14ac:dyDescent="0.2">
      <c r="A32" s="994"/>
      <c r="B32" s="995"/>
      <c r="C32" s="660" t="s">
        <v>2</v>
      </c>
      <c r="D32" s="655">
        <f>SUM(D27:D31)</f>
        <v>159874</v>
      </c>
      <c r="E32" s="661">
        <f>SUM(E27:E31)</f>
        <v>153233.80000000002</v>
      </c>
      <c r="F32" s="662">
        <f>SUM(F27:F31)</f>
        <v>1634730.5486599999</v>
      </c>
      <c r="G32" s="663">
        <f>SUM(G27:G31)</f>
        <v>0.99999999999999989</v>
      </c>
      <c r="H32" s="664">
        <f>(E32-I32)/I32</f>
        <v>1.7293996378578844E-2</v>
      </c>
      <c r="I32" s="674">
        <f>SUM(I27:I31)</f>
        <v>150628.82563495944</v>
      </c>
      <c r="J32" s="675">
        <f>SUM(J27:J31)</f>
        <v>1608418.5383900001</v>
      </c>
      <c r="K32" s="676">
        <f>SUM(K27:K30)</f>
        <v>0.99743873725116239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55" t="s">
        <v>303</v>
      </c>
      <c r="B35" s="1055"/>
      <c r="C35" s="1055"/>
      <c r="D35" s="1056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5">
        <f>T!G17</f>
        <v>2018</v>
      </c>
      <c r="F36" s="976"/>
      <c r="G36" s="976"/>
      <c r="H36" s="410"/>
      <c r="I36" s="1006">
        <f>E36-1</f>
        <v>2017</v>
      </c>
      <c r="J36" s="1007"/>
      <c r="K36" s="1008"/>
      <c r="L36" s="87"/>
    </row>
    <row r="37" spans="1:12" ht="24.95" customHeight="1" x14ac:dyDescent="0.25">
      <c r="A37" s="74"/>
      <c r="B37" s="75"/>
      <c r="C37" s="76"/>
      <c r="D37" s="76"/>
      <c r="E37" s="981" t="s">
        <v>39</v>
      </c>
      <c r="F37" s="982"/>
      <c r="G37" s="432"/>
      <c r="H37" s="982" t="s">
        <v>108</v>
      </c>
      <c r="I37" s="1048" t="s">
        <v>39</v>
      </c>
      <c r="J37" s="1049"/>
      <c r="K37" s="411"/>
      <c r="L37" s="87"/>
    </row>
    <row r="38" spans="1:12" ht="24.95" customHeight="1" x14ac:dyDescent="0.25">
      <c r="A38" s="74"/>
      <c r="B38" s="94"/>
      <c r="C38" s="94"/>
      <c r="D38" s="1010" t="s">
        <v>0</v>
      </c>
      <c r="E38" s="981"/>
      <c r="F38" s="982"/>
      <c r="G38" s="593" t="s">
        <v>107</v>
      </c>
      <c r="H38" s="982"/>
      <c r="I38" s="1048"/>
      <c r="J38" s="1049"/>
      <c r="K38" s="114" t="s">
        <v>107</v>
      </c>
      <c r="L38" s="87"/>
    </row>
    <row r="39" spans="1:12" ht="15" customHeight="1" x14ac:dyDescent="0.25">
      <c r="A39" s="1009" t="s">
        <v>140</v>
      </c>
      <c r="B39" s="1009"/>
      <c r="C39" s="126" t="s">
        <v>45</v>
      </c>
      <c r="D39" s="1011"/>
      <c r="E39" s="822" t="s">
        <v>342</v>
      </c>
      <c r="F39" s="816" t="s">
        <v>1</v>
      </c>
      <c r="G39" s="594" t="s">
        <v>66</v>
      </c>
      <c r="H39" s="1009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8" t="str">
        <f>T!J20</f>
        <v>Leden</v>
      </c>
      <c r="B40" s="989"/>
      <c r="C40" s="92" t="s">
        <v>6</v>
      </c>
      <c r="D40" s="77">
        <v>182</v>
      </c>
      <c r="E40" s="90">
        <v>27529.646776783786</v>
      </c>
      <c r="F40" s="78">
        <v>292962.24547999998</v>
      </c>
      <c r="G40" s="433">
        <f>E40/$E$45</f>
        <v>0.21739201425475269</v>
      </c>
      <c r="H40" s="141">
        <f>(E40-I40)/I40</f>
        <v>-0.39316561829425511</v>
      </c>
      <c r="I40" s="414">
        <v>45365.997060682304</v>
      </c>
      <c r="J40" s="112">
        <v>482948.18992999999</v>
      </c>
      <c r="K40" s="116">
        <f>I40/$I$45</f>
        <v>0.24338673018632456</v>
      </c>
      <c r="L40" s="87"/>
    </row>
    <row r="41" spans="1:12" ht="11.1" customHeight="1" x14ac:dyDescent="0.2">
      <c r="A41" s="990"/>
      <c r="B41" s="991"/>
      <c r="C41" s="93" t="s">
        <v>7</v>
      </c>
      <c r="D41" s="77">
        <v>1639</v>
      </c>
      <c r="E41" s="90">
        <v>24000.756374451452</v>
      </c>
      <c r="F41" s="78">
        <v>255408.84911000001</v>
      </c>
      <c r="G41" s="434">
        <f t="shared" ref="G41" si="9">E41/$E$45</f>
        <v>0.18952559813733838</v>
      </c>
      <c r="H41" s="141">
        <f>(E41-I41)/I41</f>
        <v>-0.28431119178401326</v>
      </c>
      <c r="I41" s="414">
        <v>33535.184704478845</v>
      </c>
      <c r="J41" s="112">
        <v>357002.16229000001</v>
      </c>
      <c r="K41" s="117">
        <f t="shared" ref="K41:K44" si="10">I41/$I$45</f>
        <v>0.17991490279602804</v>
      </c>
      <c r="L41" s="88"/>
    </row>
    <row r="42" spans="1:12" ht="11.1" customHeight="1" x14ac:dyDescent="0.2">
      <c r="A42" s="990"/>
      <c r="B42" s="991"/>
      <c r="C42" s="93" t="s">
        <v>8</v>
      </c>
      <c r="D42" s="77">
        <v>38727</v>
      </c>
      <c r="E42" s="90">
        <v>31155.9415271996</v>
      </c>
      <c r="F42" s="78">
        <v>331552.18294999999</v>
      </c>
      <c r="G42" s="434">
        <f>E42/$E$45</f>
        <v>0.24602759852019049</v>
      </c>
      <c r="H42" s="141">
        <f t="shared" ref="H42:H44" si="11">(E42-I42)/I42</f>
        <v>-0.31543166298457825</v>
      </c>
      <c r="I42" s="414">
        <v>45511.806261787024</v>
      </c>
      <c r="J42" s="112">
        <v>484500.48474047991</v>
      </c>
      <c r="K42" s="117">
        <f t="shared" si="10"/>
        <v>0.24416899062337585</v>
      </c>
      <c r="L42" s="88"/>
    </row>
    <row r="43" spans="1:12" ht="11.1" customHeight="1" x14ac:dyDescent="0.2">
      <c r="A43" s="990"/>
      <c r="B43" s="991"/>
      <c r="C43" s="93" t="s">
        <v>9</v>
      </c>
      <c r="D43" s="77">
        <v>384136</v>
      </c>
      <c r="E43" s="90">
        <v>43248.148722478552</v>
      </c>
      <c r="F43" s="78">
        <v>460233.82426000002</v>
      </c>
      <c r="G43" s="434">
        <f>E43/$E$45</f>
        <v>0.34151553922215305</v>
      </c>
      <c r="H43" s="141">
        <f t="shared" si="11"/>
        <v>-0.29503594450677983</v>
      </c>
      <c r="I43" s="414">
        <v>61348.019640831859</v>
      </c>
      <c r="J43" s="112">
        <v>653086.47788843967</v>
      </c>
      <c r="K43" s="117">
        <f t="shared" si="10"/>
        <v>0.32912963168904097</v>
      </c>
      <c r="L43" s="88"/>
    </row>
    <row r="44" spans="1:12" ht="11.1" customHeight="1" x14ac:dyDescent="0.2">
      <c r="A44" s="990"/>
      <c r="B44" s="991"/>
      <c r="C44" s="93" t="s">
        <v>306</v>
      </c>
      <c r="D44" s="77">
        <v>26</v>
      </c>
      <c r="E44" s="90">
        <v>701.46823345893984</v>
      </c>
      <c r="F44" s="78">
        <v>7464.8145000000004</v>
      </c>
      <c r="G44" s="434">
        <f>E44/$E$45</f>
        <v>5.539249865565382E-3</v>
      </c>
      <c r="H44" s="141">
        <f t="shared" si="11"/>
        <v>0.10695034051394003</v>
      </c>
      <c r="I44" s="417">
        <v>633.69440144284965</v>
      </c>
      <c r="J44" s="118">
        <v>6746.0571200000004</v>
      </c>
      <c r="K44" s="117">
        <f t="shared" si="10"/>
        <v>3.3997447052304601E-3</v>
      </c>
      <c r="L44" s="88"/>
    </row>
    <row r="45" spans="1:12" ht="11.1" customHeight="1" x14ac:dyDescent="0.2">
      <c r="A45" s="992"/>
      <c r="B45" s="993"/>
      <c r="C45" s="625" t="s">
        <v>2</v>
      </c>
      <c r="D45" s="626">
        <v>424710</v>
      </c>
      <c r="E45" s="627">
        <v>126635.96163437233</v>
      </c>
      <c r="F45" s="628">
        <v>1347621.9162999999</v>
      </c>
      <c r="G45" s="629">
        <f>SUM(G40:G44)</f>
        <v>1</v>
      </c>
      <c r="H45" s="630">
        <f>(E45-I45)/I45</f>
        <v>-0.32060321335022429</v>
      </c>
      <c r="I45" s="631">
        <v>186394.7020692229</v>
      </c>
      <c r="J45" s="632">
        <v>1984283.3719689194</v>
      </c>
      <c r="K45" s="640">
        <f>SUM(K40:K43)</f>
        <v>0.99660025529476937</v>
      </c>
      <c r="L45" s="99"/>
    </row>
    <row r="46" spans="1:12" ht="11.1" customHeight="1" x14ac:dyDescent="0.2">
      <c r="A46" s="994" t="str">
        <f>T!J21</f>
        <v>Únor</v>
      </c>
      <c r="B46" s="995"/>
      <c r="C46" s="93" t="s">
        <v>6</v>
      </c>
      <c r="D46" s="77">
        <v>182</v>
      </c>
      <c r="E46" s="90">
        <v>32667.082677960054</v>
      </c>
      <c r="F46" s="78">
        <v>347688.83400999999</v>
      </c>
      <c r="G46" s="434">
        <f>E46/$E$51</f>
        <v>0.23017430001002376</v>
      </c>
      <c r="H46" s="141">
        <f>(E46-I46)/I46</f>
        <v>0.19871678106307539</v>
      </c>
      <c r="I46" s="414">
        <v>27251.710490771165</v>
      </c>
      <c r="J46" s="112">
        <v>290268.92220000009</v>
      </c>
      <c r="K46" s="117">
        <f>I46/$I$51</f>
        <v>0.22366627843956188</v>
      </c>
      <c r="L46" s="88"/>
    </row>
    <row r="47" spans="1:12" ht="11.1" customHeight="1" x14ac:dyDescent="0.2">
      <c r="A47" s="994"/>
      <c r="B47" s="995"/>
      <c r="C47" s="93" t="s">
        <v>7</v>
      </c>
      <c r="D47" s="77">
        <v>1642</v>
      </c>
      <c r="E47" s="90">
        <v>26468.213752184452</v>
      </c>
      <c r="F47" s="78">
        <v>281711.78625</v>
      </c>
      <c r="G47" s="434">
        <f t="shared" ref="G47:G50" si="12">E47/$E$51</f>
        <v>0.18649668331219296</v>
      </c>
      <c r="H47" s="141">
        <f>(E47-I47)/I47</f>
        <v>0.15800992122657659</v>
      </c>
      <c r="I47" s="414">
        <v>22856.638157425314</v>
      </c>
      <c r="J47" s="112">
        <v>243455.19566999999</v>
      </c>
      <c r="K47" s="117">
        <f t="shared" ref="K47:K50" si="13">I47/$I$51</f>
        <v>0.18759406665656012</v>
      </c>
      <c r="L47" s="89"/>
    </row>
    <row r="48" spans="1:12" ht="11.1" customHeight="1" x14ac:dyDescent="0.2">
      <c r="A48" s="994"/>
      <c r="B48" s="995"/>
      <c r="C48" s="93" t="s">
        <v>8</v>
      </c>
      <c r="D48" s="77">
        <v>38722</v>
      </c>
      <c r="E48" s="90">
        <v>34513.905769772813</v>
      </c>
      <c r="F48" s="78">
        <v>367345.30466999998</v>
      </c>
      <c r="G48" s="434">
        <f t="shared" si="12"/>
        <v>0.24318713058908098</v>
      </c>
      <c r="H48" s="141">
        <f t="shared" ref="H48:H50" si="14">(E48-I48)/I48</f>
        <v>0.15174418956507726</v>
      </c>
      <c r="I48" s="414">
        <v>29966.641970041965</v>
      </c>
      <c r="J48" s="112">
        <v>319186.69027970498</v>
      </c>
      <c r="K48" s="117">
        <f t="shared" si="13"/>
        <v>0.24594886581669392</v>
      </c>
      <c r="L48" s="88"/>
    </row>
    <row r="49" spans="1:12" ht="11.1" customHeight="1" x14ac:dyDescent="0.2">
      <c r="A49" s="994"/>
      <c r="B49" s="995"/>
      <c r="C49" s="93" t="s">
        <v>9</v>
      </c>
      <c r="D49" s="77">
        <v>383920</v>
      </c>
      <c r="E49" s="90">
        <v>47616.493660860251</v>
      </c>
      <c r="F49" s="78">
        <v>506801.38863</v>
      </c>
      <c r="G49" s="434">
        <f t="shared" si="12"/>
        <v>0.33550878128198564</v>
      </c>
      <c r="H49" s="141">
        <f t="shared" si="14"/>
        <v>0.15636099401087114</v>
      </c>
      <c r="I49" s="414">
        <v>41177.879492199994</v>
      </c>
      <c r="J49" s="112">
        <v>438602.06562321901</v>
      </c>
      <c r="K49" s="117">
        <f t="shared" si="13"/>
        <v>0.33796421927981896</v>
      </c>
      <c r="L49" s="88"/>
    </row>
    <row r="50" spans="1:12" ht="11.1" customHeight="1" x14ac:dyDescent="0.2">
      <c r="A50" s="994"/>
      <c r="B50" s="995"/>
      <c r="C50" s="93" t="s">
        <v>306</v>
      </c>
      <c r="D50" s="77">
        <v>26</v>
      </c>
      <c r="E50" s="90">
        <v>657.54525057782291</v>
      </c>
      <c r="F50" s="78">
        <v>6998.5171200000004</v>
      </c>
      <c r="G50" s="434">
        <f t="shared" si="12"/>
        <v>4.6331048067166231E-3</v>
      </c>
      <c r="H50" s="141">
        <f t="shared" si="14"/>
        <v>0.11813385799881412</v>
      </c>
      <c r="I50" s="417">
        <v>588.07382128170946</v>
      </c>
      <c r="J50" s="118">
        <v>6263.8095000000003</v>
      </c>
      <c r="K50" s="117">
        <f t="shared" si="13"/>
        <v>4.8265698073651411E-3</v>
      </c>
      <c r="L50" s="88"/>
    </row>
    <row r="51" spans="1:12" ht="11.1" customHeight="1" x14ac:dyDescent="0.2">
      <c r="A51" s="994"/>
      <c r="B51" s="995"/>
      <c r="C51" s="625" t="s">
        <v>2</v>
      </c>
      <c r="D51" s="626">
        <v>424492</v>
      </c>
      <c r="E51" s="627">
        <v>141923.2411113554</v>
      </c>
      <c r="F51" s="628">
        <v>1510545.8306799999</v>
      </c>
      <c r="G51" s="629">
        <f>SUM(G46:G50)</f>
        <v>1</v>
      </c>
      <c r="H51" s="630">
        <f t="shared" ref="H51" si="15">(E51-I51)/I51</f>
        <v>0.16482388047559285</v>
      </c>
      <c r="I51" s="631">
        <v>121840.94393172015</v>
      </c>
      <c r="J51" s="632">
        <v>1297776.683272924</v>
      </c>
      <c r="K51" s="640">
        <f>SUM(K46:K49)</f>
        <v>0.99517343019263493</v>
      </c>
      <c r="L51" s="99"/>
    </row>
    <row r="52" spans="1:12" ht="11.1" customHeight="1" x14ac:dyDescent="0.2">
      <c r="A52" s="994" t="str">
        <f>T!J22</f>
        <v>Březen</v>
      </c>
      <c r="B52" s="995"/>
      <c r="C52" s="92" t="s">
        <v>6</v>
      </c>
      <c r="D52" s="104">
        <v>182</v>
      </c>
      <c r="E52" s="106">
        <v>30011.567500587324</v>
      </c>
      <c r="F52" s="105">
        <v>319368.07139999996</v>
      </c>
      <c r="G52" s="433">
        <f>E52/$E$57</f>
        <v>0.22405393992219808</v>
      </c>
      <c r="H52" s="395">
        <f>(E52-I52)/I52</f>
        <v>0.37271040116120058</v>
      </c>
      <c r="I52" s="413">
        <v>21862.999999999996</v>
      </c>
      <c r="J52" s="113">
        <v>233258.6</v>
      </c>
      <c r="K52" s="116">
        <f>I52/$I$57</f>
        <v>0.24102800987351625</v>
      </c>
      <c r="L52" s="106"/>
    </row>
    <row r="53" spans="1:12" ht="11.1" customHeight="1" x14ac:dyDescent="0.2">
      <c r="A53" s="994"/>
      <c r="B53" s="995"/>
      <c r="C53" s="93" t="s">
        <v>7</v>
      </c>
      <c r="D53" s="77">
        <v>1645</v>
      </c>
      <c r="E53" s="90">
        <v>25269.514280881453</v>
      </c>
      <c r="F53" s="78">
        <v>268905.53622000001</v>
      </c>
      <c r="G53" s="434">
        <f t="shared" ref="G53:G56" si="16">E53/$E$57</f>
        <v>0.188651733517116</v>
      </c>
      <c r="H53" s="141">
        <f t="shared" ref="H53:H56" si="17">(E53-I53)/I53</f>
        <v>0.48436390705256488</v>
      </c>
      <c r="I53" s="414">
        <v>17023.8</v>
      </c>
      <c r="J53" s="112">
        <v>181628.6</v>
      </c>
      <c r="K53" s="117">
        <f t="shared" ref="K53:K56" si="18">I53/$I$57</f>
        <v>0.1876783897216652</v>
      </c>
      <c r="L53" s="90"/>
    </row>
    <row r="54" spans="1:12" ht="11.1" customHeight="1" x14ac:dyDescent="0.2">
      <c r="A54" s="994"/>
      <c r="B54" s="995"/>
      <c r="C54" s="93" t="s">
        <v>8</v>
      </c>
      <c r="D54" s="77">
        <v>38741</v>
      </c>
      <c r="E54" s="90">
        <v>32332.738076292346</v>
      </c>
      <c r="F54" s="78">
        <v>344068.83223886503</v>
      </c>
      <c r="G54" s="434">
        <f t="shared" si="16"/>
        <v>0.24138283861127885</v>
      </c>
      <c r="H54" s="141">
        <f t="shared" si="17"/>
        <v>0.5000110450611156</v>
      </c>
      <c r="I54" s="414">
        <v>21555</v>
      </c>
      <c r="J54" s="112">
        <v>229972.5</v>
      </c>
      <c r="K54" s="117">
        <f t="shared" si="18"/>
        <v>0.2376324727998739</v>
      </c>
      <c r="L54" s="90"/>
    </row>
    <row r="55" spans="1:12" ht="11.1" customHeight="1" x14ac:dyDescent="0.2">
      <c r="A55" s="994"/>
      <c r="B55" s="995"/>
      <c r="C55" s="93" t="s">
        <v>9</v>
      </c>
      <c r="D55" s="77">
        <v>383655</v>
      </c>
      <c r="E55" s="90">
        <v>45581.402098770741</v>
      </c>
      <c r="F55" s="78">
        <v>485054.4904340689</v>
      </c>
      <c r="G55" s="434">
        <f t="shared" si="16"/>
        <v>0.34029188002951433</v>
      </c>
      <c r="H55" s="141">
        <f t="shared" si="17"/>
        <v>0.53989662600618038</v>
      </c>
      <c r="I55" s="414">
        <v>29600.3</v>
      </c>
      <c r="J55" s="112">
        <v>315808.90000000002</v>
      </c>
      <c r="K55" s="117">
        <f t="shared" si="18"/>
        <v>0.32632764948355869</v>
      </c>
      <c r="L55" s="90"/>
    </row>
    <row r="56" spans="1:12" ht="11.1" customHeight="1" x14ac:dyDescent="0.2">
      <c r="A56" s="989"/>
      <c r="B56" s="1054"/>
      <c r="C56" s="93" t="s">
        <v>306</v>
      </c>
      <c r="D56" s="77">
        <v>26</v>
      </c>
      <c r="E56" s="90">
        <v>752.73499976507071</v>
      </c>
      <c r="F56" s="78">
        <v>8010.2295000000004</v>
      </c>
      <c r="G56" s="434">
        <f t="shared" si="16"/>
        <v>5.6196079198928342E-3</v>
      </c>
      <c r="H56" s="141">
        <f t="shared" si="17"/>
        <v>0.13159200205212065</v>
      </c>
      <c r="I56" s="417">
        <v>665.2</v>
      </c>
      <c r="J56" s="118">
        <v>7096.8</v>
      </c>
      <c r="K56" s="117">
        <f t="shared" si="18"/>
        <v>7.3334781213860419E-3</v>
      </c>
      <c r="L56" s="90"/>
    </row>
    <row r="57" spans="1:12" ht="11.1" customHeight="1" thickBot="1" x14ac:dyDescent="0.25">
      <c r="A57" s="996"/>
      <c r="B57" s="997"/>
      <c r="C57" s="693" t="s">
        <v>2</v>
      </c>
      <c r="D57" s="694">
        <v>424249</v>
      </c>
      <c r="E57" s="695">
        <v>133947.95695629693</v>
      </c>
      <c r="F57" s="696">
        <v>1425407.1597929338</v>
      </c>
      <c r="G57" s="697">
        <f>SUM(G52:G56)</f>
        <v>1.0000000000000002</v>
      </c>
      <c r="H57" s="698">
        <f t="shared" ref="H57" si="19">(E57-I57)/I57</f>
        <v>0.47670536942778524</v>
      </c>
      <c r="I57" s="699">
        <v>90707.299999999988</v>
      </c>
      <c r="J57" s="700">
        <v>967765.4</v>
      </c>
      <c r="K57" s="701">
        <f>SUM(K52:K55)</f>
        <v>0.99266652187861393</v>
      </c>
      <c r="L57" s="107"/>
    </row>
    <row r="58" spans="1:12" ht="11.1" customHeight="1" thickTop="1" x14ac:dyDescent="0.2">
      <c r="A58" s="1052" t="str">
        <f>T!E17</f>
        <v>I. čtvrtletí</v>
      </c>
      <c r="B58" s="1053"/>
      <c r="C58" s="93" t="s">
        <v>6</v>
      </c>
      <c r="D58" s="77">
        <f>D52</f>
        <v>182</v>
      </c>
      <c r="E58" s="90">
        <f>E40+E46+E52</f>
        <v>90208.296955331156</v>
      </c>
      <c r="F58" s="78">
        <f>F40+F46+F52</f>
        <v>960019.15088999993</v>
      </c>
      <c r="G58" s="434">
        <f>E58/$E$63</f>
        <v>0.2241160058422618</v>
      </c>
      <c r="H58" s="141">
        <f>(E58-I58)/I58</f>
        <v>-4.521992591763338E-2</v>
      </c>
      <c r="I58" s="414">
        <f>I40+I46+I52</f>
        <v>94480.707551453466</v>
      </c>
      <c r="J58" s="112">
        <f>J40+J46+J52</f>
        <v>1006475.71213</v>
      </c>
      <c r="K58" s="117">
        <f>I58/$I$63</f>
        <v>0.23682761782991929</v>
      </c>
      <c r="L58" s="87"/>
    </row>
    <row r="59" spans="1:12" ht="11.1" customHeight="1" x14ac:dyDescent="0.2">
      <c r="A59" s="994"/>
      <c r="B59" s="995"/>
      <c r="C59" s="93" t="s">
        <v>7</v>
      </c>
      <c r="D59" s="77">
        <f>D53</f>
        <v>1645</v>
      </c>
      <c r="E59" s="90">
        <f t="shared" ref="E59:F60" si="20">E41+E47+E53</f>
        <v>75738.484407517361</v>
      </c>
      <c r="F59" s="78">
        <f t="shared" si="20"/>
        <v>806026.17157999997</v>
      </c>
      <c r="G59" s="434">
        <f t="shared" ref="G59:G62" si="21">E59/$E$63</f>
        <v>0.1881668004702983</v>
      </c>
      <c r="H59" s="141">
        <f t="shared" ref="H59:H62" si="22">(E59-I59)/I59</f>
        <v>3.1639880655681851E-2</v>
      </c>
      <c r="I59" s="414">
        <f t="shared" ref="I59:J59" si="23">I41+I47+I53</f>
        <v>73415.622861904165</v>
      </c>
      <c r="J59" s="112">
        <f t="shared" si="23"/>
        <v>782085.95795999991</v>
      </c>
      <c r="K59" s="117">
        <f t="shared" ref="K59:K62" si="24">I59/$I$63</f>
        <v>0.18402536903542749</v>
      </c>
      <c r="L59" s="87"/>
    </row>
    <row r="60" spans="1:12" ht="11.1" customHeight="1" x14ac:dyDescent="0.2">
      <c r="A60" s="994"/>
      <c r="B60" s="995"/>
      <c r="C60" s="93" t="s">
        <v>8</v>
      </c>
      <c r="D60" s="77">
        <f>D54</f>
        <v>38741</v>
      </c>
      <c r="E60" s="90">
        <f>E42+E48+E54</f>
        <v>98002.585373264752</v>
      </c>
      <c r="F60" s="78">
        <f t="shared" si="20"/>
        <v>1042966.3198588651</v>
      </c>
      <c r="G60" s="434">
        <f t="shared" si="21"/>
        <v>0.24348035310928604</v>
      </c>
      <c r="H60" s="141">
        <f t="shared" si="22"/>
        <v>9.9876605345441474E-3</v>
      </c>
      <c r="I60" s="414">
        <f>I42+I48+I54</f>
        <v>97033.448231828981</v>
      </c>
      <c r="J60" s="112">
        <f t="shared" ref="J60" si="25">J42+J48+J54</f>
        <v>1033659.6750201848</v>
      </c>
      <c r="K60" s="117">
        <f t="shared" si="24"/>
        <v>0.24322637912138848</v>
      </c>
      <c r="L60" s="87"/>
    </row>
    <row r="61" spans="1:12" ht="11.1" customHeight="1" x14ac:dyDescent="0.2">
      <c r="A61" s="994"/>
      <c r="B61" s="995"/>
      <c r="C61" s="93" t="s">
        <v>9</v>
      </c>
      <c r="D61" s="77">
        <f>D55</f>
        <v>383655</v>
      </c>
      <c r="E61" s="90">
        <f t="shared" ref="E61:F62" si="26">E43+E49+E55</f>
        <v>136446.04448210954</v>
      </c>
      <c r="F61" s="78">
        <f t="shared" si="26"/>
        <v>1452089.703324069</v>
      </c>
      <c r="G61" s="434">
        <f t="shared" si="21"/>
        <v>0.33899035381909803</v>
      </c>
      <c r="H61" s="141">
        <f t="shared" si="22"/>
        <v>3.269484309261203E-2</v>
      </c>
      <c r="I61" s="414">
        <f t="shared" ref="I61:J61" si="27">I43+I49+I55</f>
        <v>132126.19913303186</v>
      </c>
      <c r="J61" s="112">
        <f t="shared" si="27"/>
        <v>1407497.4435116588</v>
      </c>
      <c r="K61" s="117">
        <f t="shared" si="24"/>
        <v>0.33119071400430161</v>
      </c>
      <c r="L61" s="87"/>
    </row>
    <row r="62" spans="1:12" ht="11.1" customHeight="1" x14ac:dyDescent="0.2">
      <c r="A62" s="994"/>
      <c r="B62" s="995"/>
      <c r="C62" s="93" t="s">
        <v>306</v>
      </c>
      <c r="D62" s="77">
        <f>D56</f>
        <v>26</v>
      </c>
      <c r="E62" s="90">
        <f>E44+E50+E56</f>
        <v>2111.7484838018336</v>
      </c>
      <c r="F62" s="78">
        <f t="shared" si="26"/>
        <v>22473.561120000002</v>
      </c>
      <c r="G62" s="434">
        <f t="shared" si="21"/>
        <v>5.2464867590558076E-3</v>
      </c>
      <c r="H62" s="141">
        <f t="shared" si="22"/>
        <v>0.11912244115733878</v>
      </c>
      <c r="I62" s="414">
        <f>I44+I50+I56</f>
        <v>1886.9682227245592</v>
      </c>
      <c r="J62" s="112">
        <f t="shared" ref="J62" si="28">J44+J50+J56</f>
        <v>20106.66662</v>
      </c>
      <c r="K62" s="117">
        <f t="shared" si="24"/>
        <v>4.7299200089631335E-3</v>
      </c>
      <c r="L62" s="87"/>
    </row>
    <row r="63" spans="1:12" ht="11.1" customHeight="1" x14ac:dyDescent="0.2">
      <c r="A63" s="994"/>
      <c r="B63" s="995"/>
      <c r="C63" s="660" t="s">
        <v>2</v>
      </c>
      <c r="D63" s="655">
        <f>SUM(D58:D62)</f>
        <v>424249</v>
      </c>
      <c r="E63" s="661">
        <f>SUM(E58:E62)</f>
        <v>402507.15970202466</v>
      </c>
      <c r="F63" s="662">
        <f>SUM(F58:F62)</f>
        <v>4283574.9067729339</v>
      </c>
      <c r="G63" s="663">
        <f>SUM(G58:G62)</f>
        <v>1</v>
      </c>
      <c r="H63" s="664">
        <f>(E63-I63)/I63</f>
        <v>8.9341439341384214E-3</v>
      </c>
      <c r="I63" s="674">
        <f>SUM(I58:I62)</f>
        <v>398942.94600094302</v>
      </c>
      <c r="J63" s="675">
        <f>SUM(J58:J62)</f>
        <v>4249825.4552418431</v>
      </c>
      <c r="K63" s="676">
        <f>SUM(K58:K61)</f>
        <v>0.99527007999103678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2" t="s">
        <v>243</v>
      </c>
      <c r="L1" s="1002"/>
    </row>
    <row r="2" spans="1:17" s="702" customFormat="1" ht="30" customHeight="1" x14ac:dyDescent="0.25">
      <c r="A2" s="904" t="s">
        <v>204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</row>
    <row r="3" spans="1:17" ht="17.100000000000001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17" ht="12.95" customHeight="1" x14ac:dyDescent="0.2">
      <c r="A4" s="1003" t="s">
        <v>119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17" ht="24.95" customHeight="1" x14ac:dyDescent="0.25">
      <c r="A6" s="74"/>
      <c r="B6" s="75"/>
      <c r="C6" s="76"/>
      <c r="D6" s="76"/>
      <c r="E6" s="981" t="s">
        <v>39</v>
      </c>
      <c r="F6" s="982"/>
      <c r="G6" s="432"/>
      <c r="H6" s="982" t="s">
        <v>108</v>
      </c>
      <c r="I6" s="1048" t="s">
        <v>39</v>
      </c>
      <c r="J6" s="1049"/>
      <c r="K6" s="411"/>
      <c r="L6" s="87"/>
    </row>
    <row r="7" spans="1:17" ht="24.95" customHeight="1" x14ac:dyDescent="0.25">
      <c r="A7" s="74"/>
      <c r="B7" s="94"/>
      <c r="C7" s="94"/>
      <c r="D7" s="1010" t="s">
        <v>0</v>
      </c>
      <c r="E7" s="981"/>
      <c r="F7" s="982"/>
      <c r="G7" s="593" t="s">
        <v>107</v>
      </c>
      <c r="H7" s="982"/>
      <c r="I7" s="1048"/>
      <c r="J7" s="1049"/>
      <c r="K7" s="114" t="s">
        <v>107</v>
      </c>
      <c r="L7" s="87"/>
    </row>
    <row r="8" spans="1:17" ht="15" customHeight="1" x14ac:dyDescent="0.25">
      <c r="A8" s="1009" t="s">
        <v>140</v>
      </c>
      <c r="B8" s="1009"/>
      <c r="C8" s="126" t="s">
        <v>45</v>
      </c>
      <c r="D8" s="1011"/>
      <c r="E8" s="822" t="s">
        <v>342</v>
      </c>
      <c r="F8" s="816" t="s">
        <v>1</v>
      </c>
      <c r="G8" s="594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8" t="str">
        <f>T!J20</f>
        <v>Leden</v>
      </c>
      <c r="B9" s="989"/>
      <c r="C9" s="92" t="s">
        <v>6</v>
      </c>
      <c r="D9" s="77">
        <v>189</v>
      </c>
      <c r="E9" s="90">
        <v>61911.542999999998</v>
      </c>
      <c r="F9" s="78">
        <v>660326.64416000014</v>
      </c>
      <c r="G9" s="433">
        <f>E9/$E$14</f>
        <v>0.45566890354950013</v>
      </c>
      <c r="H9" s="141">
        <f>(E9-I9)/I9</f>
        <v>-0.10358371378313647</v>
      </c>
      <c r="I9" s="414">
        <v>69065.616000000009</v>
      </c>
      <c r="J9" s="112">
        <v>737746.72561999992</v>
      </c>
      <c r="K9" s="116">
        <f>I9/$I$14</f>
        <v>0.40695787884167411</v>
      </c>
      <c r="L9" s="87"/>
    </row>
    <row r="10" spans="1:17" ht="11.1" customHeight="1" x14ac:dyDescent="0.2">
      <c r="A10" s="990"/>
      <c r="B10" s="991"/>
      <c r="C10" s="93" t="s">
        <v>7</v>
      </c>
      <c r="D10" s="77">
        <v>630</v>
      </c>
      <c r="E10" s="90">
        <v>11734.168</v>
      </c>
      <c r="F10" s="78">
        <v>125153.00780999994</v>
      </c>
      <c r="G10" s="434">
        <f>E10/$E$14</f>
        <v>8.6363466448019732E-2</v>
      </c>
      <c r="H10" s="141">
        <f>(E10-I10)/I10</f>
        <v>-0.25305416521054425</v>
      </c>
      <c r="I10" s="414">
        <v>15709.53</v>
      </c>
      <c r="J10" s="112">
        <v>167803.6626200001</v>
      </c>
      <c r="K10" s="117">
        <f>I10/$I$14</f>
        <v>9.2565843565337119E-2</v>
      </c>
      <c r="L10" s="88"/>
      <c r="M10" s="79"/>
      <c r="O10" s="79"/>
      <c r="P10" s="79"/>
      <c r="Q10" s="79"/>
    </row>
    <row r="11" spans="1:17" ht="11.1" customHeight="1" x14ac:dyDescent="0.2">
      <c r="A11" s="990"/>
      <c r="B11" s="991"/>
      <c r="C11" s="93" t="s">
        <v>8</v>
      </c>
      <c r="D11" s="77">
        <v>18512</v>
      </c>
      <c r="E11" s="90">
        <v>18558.439999999999</v>
      </c>
      <c r="F11" s="78">
        <v>197938.86796999999</v>
      </c>
      <c r="G11" s="434">
        <f>E11/$E$14</f>
        <v>0.13659010253369366</v>
      </c>
      <c r="H11" s="141">
        <f t="shared" ref="H11:H13" si="0">(E11-I11)/I11</f>
        <v>-0.25756754682978295</v>
      </c>
      <c r="I11" s="414">
        <v>24996.805999999997</v>
      </c>
      <c r="J11" s="112">
        <v>267007.64689000003</v>
      </c>
      <c r="K11" s="117">
        <f>I11/$I$14</f>
        <v>0.14728960279709705</v>
      </c>
      <c r="L11" s="88"/>
      <c r="M11" s="79"/>
      <c r="O11" s="79"/>
      <c r="P11" s="79"/>
      <c r="Q11" s="79"/>
    </row>
    <row r="12" spans="1:17" ht="11.1" customHeight="1" x14ac:dyDescent="0.2">
      <c r="A12" s="990"/>
      <c r="B12" s="991"/>
      <c r="C12" s="93" t="s">
        <v>9</v>
      </c>
      <c r="D12" s="77">
        <v>238298</v>
      </c>
      <c r="E12" s="90">
        <v>43011.4</v>
      </c>
      <c r="F12" s="78">
        <v>458747.6</v>
      </c>
      <c r="G12" s="434">
        <f>E12/$E$14</f>
        <v>0.31656386722794116</v>
      </c>
      <c r="H12" s="141">
        <f t="shared" si="0"/>
        <v>-0.27593892564348599</v>
      </c>
      <c r="I12" s="414">
        <v>59403</v>
      </c>
      <c r="J12" s="112">
        <v>634522.19999999995</v>
      </c>
      <c r="K12" s="117">
        <f>I12/$I$14</f>
        <v>0.35002248987154427</v>
      </c>
      <c r="L12" s="88"/>
      <c r="M12" s="79"/>
      <c r="O12" s="79"/>
      <c r="P12" s="79"/>
      <c r="Q12" s="79"/>
    </row>
    <row r="13" spans="1:17" ht="11.1" customHeight="1" x14ac:dyDescent="0.2">
      <c r="A13" s="990"/>
      <c r="B13" s="991"/>
      <c r="C13" s="93" t="s">
        <v>306</v>
      </c>
      <c r="D13" s="77">
        <v>23</v>
      </c>
      <c r="E13" s="90">
        <v>654.03</v>
      </c>
      <c r="F13" s="78">
        <v>6975.6939000000002</v>
      </c>
      <c r="G13" s="434">
        <f>E13/$E$14</f>
        <v>4.8136602408452257E-3</v>
      </c>
      <c r="H13" s="141">
        <f t="shared" si="0"/>
        <v>0.21793296089385469</v>
      </c>
      <c r="I13" s="417">
        <v>537</v>
      </c>
      <c r="J13" s="118">
        <v>5736.2855599999994</v>
      </c>
      <c r="K13" s="117">
        <f>I13/$I$14</f>
        <v>3.1641849243475794E-3</v>
      </c>
      <c r="L13" s="88"/>
      <c r="M13" s="79"/>
      <c r="O13" s="79"/>
      <c r="P13" s="79"/>
      <c r="Q13" s="79"/>
    </row>
    <row r="14" spans="1:17" ht="11.1" customHeight="1" x14ac:dyDescent="0.2">
      <c r="A14" s="992"/>
      <c r="B14" s="993"/>
      <c r="C14" s="625" t="s">
        <v>2</v>
      </c>
      <c r="D14" s="626">
        <v>257652</v>
      </c>
      <c r="E14" s="627">
        <v>135869.58100000001</v>
      </c>
      <c r="F14" s="628">
        <v>1449141.8138400002</v>
      </c>
      <c r="G14" s="629">
        <f>SUM(G9:G13)</f>
        <v>0.99999999999999978</v>
      </c>
      <c r="H14" s="630">
        <f>(E14-I14)/I14</f>
        <v>-0.19941065199697888</v>
      </c>
      <c r="I14" s="631">
        <v>169711.95199999999</v>
      </c>
      <c r="J14" s="632">
        <v>1812816.5206899999</v>
      </c>
      <c r="K14" s="640">
        <f>SUM(K9:K12)</f>
        <v>0.99683581507565255</v>
      </c>
      <c r="L14" s="99"/>
      <c r="M14" s="79"/>
    </row>
    <row r="15" spans="1:17" ht="11.1" customHeight="1" x14ac:dyDescent="0.2">
      <c r="A15" s="994" t="str">
        <f>T!J21</f>
        <v>Únor</v>
      </c>
      <c r="B15" s="995"/>
      <c r="C15" s="93" t="s">
        <v>6</v>
      </c>
      <c r="D15" s="77">
        <v>189</v>
      </c>
      <c r="E15" s="90">
        <v>54136.024999999994</v>
      </c>
      <c r="F15" s="78">
        <v>577705.9357700001</v>
      </c>
      <c r="G15" s="434">
        <f>E15/$E$20</f>
        <v>0.40266229601451836</v>
      </c>
      <c r="H15" s="141">
        <f>(E15-I15)/I15</f>
        <v>4.0689935837757304E-2</v>
      </c>
      <c r="I15" s="414">
        <v>52019.360556629574</v>
      </c>
      <c r="J15" s="112">
        <v>555262.61872000003</v>
      </c>
      <c r="K15" s="117">
        <f>I15/$I$20</f>
        <v>0.43174007610430104</v>
      </c>
      <c r="L15" s="88"/>
      <c r="M15" s="79"/>
      <c r="N15" s="79"/>
    </row>
    <row r="16" spans="1:17" ht="11.1" customHeight="1" x14ac:dyDescent="0.2">
      <c r="A16" s="994"/>
      <c r="B16" s="995"/>
      <c r="C16" s="93" t="s">
        <v>7</v>
      </c>
      <c r="D16" s="77">
        <v>628</v>
      </c>
      <c r="E16" s="90">
        <v>12836.19</v>
      </c>
      <c r="F16" s="78">
        <v>136985.6352300001</v>
      </c>
      <c r="G16" s="434">
        <f>E16/$E$20</f>
        <v>9.5475235528995728E-2</v>
      </c>
      <c r="H16" s="141">
        <f>(E16-I16)/I16</f>
        <v>0.1817224963606513</v>
      </c>
      <c r="I16" s="414">
        <v>10862.270998082538</v>
      </c>
      <c r="J16" s="112">
        <v>115950.81155000004</v>
      </c>
      <c r="K16" s="117">
        <f>I16/$I$20</f>
        <v>9.0152544306506738E-2</v>
      </c>
      <c r="L16" s="89"/>
      <c r="M16" s="82"/>
      <c r="N16" s="79"/>
    </row>
    <row r="17" spans="1:21" ht="11.1" customHeight="1" x14ac:dyDescent="0.2">
      <c r="A17" s="994"/>
      <c r="B17" s="995"/>
      <c r="C17" s="93" t="s">
        <v>8</v>
      </c>
      <c r="D17" s="77">
        <v>18482</v>
      </c>
      <c r="E17" s="90">
        <v>19896.618000000002</v>
      </c>
      <c r="F17" s="78">
        <v>212333.37812000001</v>
      </c>
      <c r="G17" s="434">
        <f>E17/$E$20</f>
        <v>0.14799050884884501</v>
      </c>
      <c r="H17" s="141">
        <f t="shared" ref="H17:H20" si="1">(E17-I17)/I17</f>
        <v>0.21154258591642217</v>
      </c>
      <c r="I17" s="414">
        <v>16422.549426894486</v>
      </c>
      <c r="J17" s="112">
        <v>175305.09886</v>
      </c>
      <c r="K17" s="117">
        <f>I17/$I$20</f>
        <v>0.13630065159442747</v>
      </c>
      <c r="L17" s="88"/>
      <c r="M17" s="79"/>
      <c r="N17" s="79"/>
      <c r="O17" s="79"/>
      <c r="P17" s="79"/>
    </row>
    <row r="18" spans="1:21" ht="11.1" customHeight="1" x14ac:dyDescent="0.2">
      <c r="A18" s="994"/>
      <c r="B18" s="995"/>
      <c r="C18" s="93" t="s">
        <v>9</v>
      </c>
      <c r="D18" s="77">
        <v>238224</v>
      </c>
      <c r="E18" s="90">
        <v>46927.7</v>
      </c>
      <c r="F18" s="78">
        <v>500803.1</v>
      </c>
      <c r="G18" s="434">
        <f>E18/$E$20</f>
        <v>0.34904696879167824</v>
      </c>
      <c r="H18" s="141">
        <f t="shared" si="1"/>
        <v>0.1531819108912594</v>
      </c>
      <c r="I18" s="414">
        <v>40694.1</v>
      </c>
      <c r="J18" s="112">
        <v>434395.9</v>
      </c>
      <c r="K18" s="117">
        <f>I18/$I$20</f>
        <v>0.33774490195568024</v>
      </c>
      <c r="L18" s="88"/>
      <c r="M18" s="79"/>
      <c r="N18" s="79"/>
      <c r="O18" s="79"/>
      <c r="P18" s="79"/>
    </row>
    <row r="19" spans="1:21" ht="11.1" customHeight="1" x14ac:dyDescent="0.2">
      <c r="A19" s="994"/>
      <c r="B19" s="995"/>
      <c r="C19" s="93" t="s">
        <v>306</v>
      </c>
      <c r="D19" s="77">
        <v>23</v>
      </c>
      <c r="E19" s="90">
        <v>648.697</v>
      </c>
      <c r="F19" s="78">
        <v>6922.7606299999998</v>
      </c>
      <c r="G19" s="434">
        <f>E19/$E$20</f>
        <v>4.8249908159627534E-3</v>
      </c>
      <c r="H19" s="141">
        <f t="shared" si="1"/>
        <v>0.32549448304045775</v>
      </c>
      <c r="I19" s="417">
        <v>489.4</v>
      </c>
      <c r="J19" s="118">
        <v>5224.3680899999999</v>
      </c>
      <c r="K19" s="117">
        <f>I19/$I$20</f>
        <v>4.0618260390845335E-3</v>
      </c>
      <c r="L19" s="88"/>
      <c r="M19" s="79"/>
      <c r="N19" s="79"/>
      <c r="O19" s="79"/>
      <c r="P19" s="79"/>
    </row>
    <row r="20" spans="1:21" ht="11.1" customHeight="1" x14ac:dyDescent="0.2">
      <c r="A20" s="994"/>
      <c r="B20" s="995"/>
      <c r="C20" s="625" t="s">
        <v>2</v>
      </c>
      <c r="D20" s="626">
        <v>257546</v>
      </c>
      <c r="E20" s="627">
        <v>134445.22999999998</v>
      </c>
      <c r="F20" s="628">
        <v>1434750.80975</v>
      </c>
      <c r="G20" s="629">
        <f>SUM(G15:G19)</f>
        <v>1</v>
      </c>
      <c r="H20" s="630">
        <f t="shared" si="1"/>
        <v>0.11584212514243775</v>
      </c>
      <c r="I20" s="631">
        <v>120487.68098160659</v>
      </c>
      <c r="J20" s="632">
        <v>1286138.7972200001</v>
      </c>
      <c r="K20" s="640">
        <f>SUM(K15:K18)</f>
        <v>0.99593817396091544</v>
      </c>
      <c r="L20" s="99"/>
      <c r="M20" s="79"/>
      <c r="N20" s="79"/>
      <c r="O20" s="79"/>
      <c r="P20" s="79"/>
    </row>
    <row r="21" spans="1:21" ht="11.1" customHeight="1" x14ac:dyDescent="0.2">
      <c r="A21" s="994" t="str">
        <f>T!J22</f>
        <v>Březen</v>
      </c>
      <c r="B21" s="995"/>
      <c r="C21" s="92" t="s">
        <v>6</v>
      </c>
      <c r="D21" s="104">
        <v>188</v>
      </c>
      <c r="E21" s="106">
        <v>58671.217000000004</v>
      </c>
      <c r="F21" s="105">
        <v>625782.72331999976</v>
      </c>
      <c r="G21" s="433">
        <f>E21/$E$26</f>
        <v>0.43848125053603915</v>
      </c>
      <c r="H21" s="395">
        <f>(E21-I21)/I21</f>
        <v>0.25598589233726116</v>
      </c>
      <c r="I21" s="413">
        <v>46713.277082132568</v>
      </c>
      <c r="J21" s="113">
        <v>498692.08559999976</v>
      </c>
      <c r="K21" s="116">
        <f>I21/$I$26</f>
        <v>0.48680286083830449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4"/>
      <c r="B22" s="995"/>
      <c r="C22" s="93" t="s">
        <v>7</v>
      </c>
      <c r="D22" s="77">
        <v>633</v>
      </c>
      <c r="E22" s="90">
        <v>11471.781000000001</v>
      </c>
      <c r="F22" s="78">
        <v>122367.87579999994</v>
      </c>
      <c r="G22" s="434">
        <f>E22/$E$26</f>
        <v>8.5734728815248087E-2</v>
      </c>
      <c r="H22" s="141">
        <f t="shared" ref="H22:H26" si="2">(E22-I22)/I22</f>
        <v>0.37968612307122052</v>
      </c>
      <c r="I22" s="414">
        <v>8314.7759538694863</v>
      </c>
      <c r="J22" s="112">
        <v>88767.658510000183</v>
      </c>
      <c r="K22" s="117">
        <f>I22/$I$26</f>
        <v>8.6648956665072038E-2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4"/>
      <c r="B23" s="995"/>
      <c r="C23" s="93" t="s">
        <v>8</v>
      </c>
      <c r="D23" s="77">
        <v>18511</v>
      </c>
      <c r="E23" s="90">
        <v>18659.225999999999</v>
      </c>
      <c r="F23" s="78">
        <v>199035.20566000001</v>
      </c>
      <c r="G23" s="434">
        <f>E23/$E$26</f>
        <v>0.13945033304004201</v>
      </c>
      <c r="H23" s="141">
        <f t="shared" si="2"/>
        <v>0.55606644510847125</v>
      </c>
      <c r="I23" s="414">
        <v>11991.278430722339</v>
      </c>
      <c r="J23" s="112">
        <v>128017.78311999999</v>
      </c>
      <c r="K23" s="117">
        <f>I23/$I$26</f>
        <v>0.1249620880787454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4"/>
      <c r="B24" s="995"/>
      <c r="C24" s="93" t="s">
        <v>9</v>
      </c>
      <c r="D24" s="77">
        <v>238149</v>
      </c>
      <c r="E24" s="90">
        <v>44327.4</v>
      </c>
      <c r="F24" s="78">
        <v>472834.5</v>
      </c>
      <c r="G24" s="434">
        <f>E24/$E$26</f>
        <v>0.33128226716366255</v>
      </c>
      <c r="H24" s="141">
        <f t="shared" si="2"/>
        <v>0.56251299820580702</v>
      </c>
      <c r="I24" s="414">
        <v>28369.3</v>
      </c>
      <c r="J24" s="112">
        <v>302867</v>
      </c>
      <c r="K24" s="117">
        <f>I24/$I$26</f>
        <v>0.29563878328849713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9"/>
      <c r="B25" s="1054"/>
      <c r="C25" s="93" t="s">
        <v>306</v>
      </c>
      <c r="D25" s="77">
        <v>23</v>
      </c>
      <c r="E25" s="90">
        <v>675.90800000000002</v>
      </c>
      <c r="F25" s="78">
        <v>7209.8186699999997</v>
      </c>
      <c r="G25" s="434">
        <f>E25/$E$26</f>
        <v>5.0514204450082074E-3</v>
      </c>
      <c r="H25" s="141">
        <f t="shared" si="2"/>
        <v>0.18434904503241625</v>
      </c>
      <c r="I25" s="417">
        <v>570.70000000000005</v>
      </c>
      <c r="J25" s="118">
        <v>6092.8421000000008</v>
      </c>
      <c r="K25" s="117">
        <f>I25/$I$26</f>
        <v>5.9473111293808917E-3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6"/>
      <c r="B26" s="997"/>
      <c r="C26" s="693" t="s">
        <v>2</v>
      </c>
      <c r="D26" s="694">
        <v>257504</v>
      </c>
      <c r="E26" s="695">
        <v>133805.53200000001</v>
      </c>
      <c r="F26" s="696">
        <v>1427230.1234499996</v>
      </c>
      <c r="G26" s="697">
        <f>SUM(G21:G25)</f>
        <v>1.0000000000000002</v>
      </c>
      <c r="H26" s="698">
        <f t="shared" si="2"/>
        <v>0.39439833474037334</v>
      </c>
      <c r="I26" s="699">
        <v>95959.331466724398</v>
      </c>
      <c r="J26" s="700">
        <v>1024437.36933</v>
      </c>
      <c r="K26" s="701">
        <f>SUM(K21:K24)</f>
        <v>0.99405268887061904</v>
      </c>
      <c r="L26" s="107"/>
    </row>
    <row r="27" spans="1:21" ht="11.1" customHeight="1" thickTop="1" x14ac:dyDescent="0.2">
      <c r="A27" s="1052" t="str">
        <f>T!E17</f>
        <v>I. čtvrtletí</v>
      </c>
      <c r="B27" s="1053"/>
      <c r="C27" s="93" t="s">
        <v>6</v>
      </c>
      <c r="D27" s="77">
        <f>D21</f>
        <v>188</v>
      </c>
      <c r="E27" s="90">
        <f>E9+E15+E21</f>
        <v>174718.785</v>
      </c>
      <c r="F27" s="78">
        <f>F9+F15+F21</f>
        <v>1863815.3032499999</v>
      </c>
      <c r="G27" s="434">
        <f>E27/$E$32</f>
        <v>0.43234345418735826</v>
      </c>
      <c r="H27" s="141">
        <f>(E27-I27)/I27</f>
        <v>4.1243166786088428E-2</v>
      </c>
      <c r="I27" s="414">
        <f>I9+I15+I21</f>
        <v>167798.25363876217</v>
      </c>
      <c r="J27" s="112">
        <f>J9+J15+J21</f>
        <v>1791701.4299399997</v>
      </c>
      <c r="K27" s="117">
        <f>I27/$I$32</f>
        <v>0.43453155070083577</v>
      </c>
      <c r="L27" s="87"/>
    </row>
    <row r="28" spans="1:21" ht="11.1" customHeight="1" x14ac:dyDescent="0.2">
      <c r="A28" s="994"/>
      <c r="B28" s="995"/>
      <c r="C28" s="93" t="s">
        <v>7</v>
      </c>
      <c r="D28" s="77">
        <f>D22</f>
        <v>633</v>
      </c>
      <c r="E28" s="90">
        <f t="shared" ref="E28:F31" si="3">E10+E16+E22</f>
        <v>36042.139000000003</v>
      </c>
      <c r="F28" s="78">
        <f t="shared" si="3"/>
        <v>384506.51883999998</v>
      </c>
      <c r="G28" s="434">
        <f>E28/$E$32</f>
        <v>8.9186648542461527E-2</v>
      </c>
      <c r="H28" s="141">
        <f t="shared" ref="H28:H31" si="4">(E28-I28)/I28</f>
        <v>3.3123400144401946E-2</v>
      </c>
      <c r="I28" s="414">
        <f t="shared" ref="I28:J28" si="5">I10+I16+I22</f>
        <v>34886.576951952025</v>
      </c>
      <c r="J28" s="112">
        <f t="shared" si="5"/>
        <v>372522.13268000039</v>
      </c>
      <c r="K28" s="117">
        <f>I28/$I$32</f>
        <v>9.0342527725055397E-2</v>
      </c>
      <c r="L28" s="87"/>
    </row>
    <row r="29" spans="1:21" ht="11.1" customHeight="1" x14ac:dyDescent="0.2">
      <c r="A29" s="994"/>
      <c r="B29" s="995"/>
      <c r="C29" s="93" t="s">
        <v>8</v>
      </c>
      <c r="D29" s="77">
        <f>D23</f>
        <v>18511</v>
      </c>
      <c r="E29" s="90">
        <f t="shared" si="3"/>
        <v>57114.284</v>
      </c>
      <c r="F29" s="78">
        <f t="shared" si="3"/>
        <v>609307.45175000001</v>
      </c>
      <c r="G29" s="434">
        <f>E29/$E$32</f>
        <v>0.14132989093300855</v>
      </c>
      <c r="H29" s="141">
        <f t="shared" si="4"/>
        <v>6.9342935570778655E-2</v>
      </c>
      <c r="I29" s="414">
        <f t="shared" ref="I29:J29" si="6">I11+I17+I23</f>
        <v>53410.633857616827</v>
      </c>
      <c r="J29" s="112">
        <f t="shared" si="6"/>
        <v>570330.52887000004</v>
      </c>
      <c r="K29" s="117">
        <f>I29/$I$32</f>
        <v>0.13831255719757685</v>
      </c>
      <c r="L29" s="87"/>
    </row>
    <row r="30" spans="1:21" ht="11.1" customHeight="1" x14ac:dyDescent="0.2">
      <c r="A30" s="994"/>
      <c r="B30" s="995"/>
      <c r="C30" s="93" t="s">
        <v>9</v>
      </c>
      <c r="D30" s="77">
        <f>D24</f>
        <v>238149</v>
      </c>
      <c r="E30" s="90">
        <f t="shared" si="3"/>
        <v>134266.5</v>
      </c>
      <c r="F30" s="78">
        <f t="shared" si="3"/>
        <v>1432385.2</v>
      </c>
      <c r="G30" s="434">
        <f>E30/$E$32</f>
        <v>0.33224385341076484</v>
      </c>
      <c r="H30" s="141">
        <f t="shared" si="4"/>
        <v>4.5148770417790106E-2</v>
      </c>
      <c r="I30" s="414">
        <f t="shared" ref="I30:J30" si="7">I12+I18+I24</f>
        <v>128466.40000000001</v>
      </c>
      <c r="J30" s="112">
        <f t="shared" si="7"/>
        <v>1371785.1</v>
      </c>
      <c r="K30" s="117">
        <f>I30/$I$32</f>
        <v>0.33267750286084352</v>
      </c>
      <c r="L30" s="87"/>
    </row>
    <row r="31" spans="1:21" ht="11.1" customHeight="1" x14ac:dyDescent="0.2">
      <c r="A31" s="994"/>
      <c r="B31" s="995"/>
      <c r="C31" s="93" t="s">
        <v>306</v>
      </c>
      <c r="D31" s="77">
        <f>D25</f>
        <v>23</v>
      </c>
      <c r="E31" s="90">
        <f>E13+E19+E25</f>
        <v>1978.6349999999998</v>
      </c>
      <c r="F31" s="78">
        <f t="shared" si="3"/>
        <v>21108.2732</v>
      </c>
      <c r="G31" s="434">
        <f>E31/$E$32</f>
        <v>4.8961529264068739E-3</v>
      </c>
      <c r="H31" s="141">
        <f t="shared" si="4"/>
        <v>0.23889236741594114</v>
      </c>
      <c r="I31" s="414">
        <f>I13+I19+I25</f>
        <v>1597.1000000000001</v>
      </c>
      <c r="J31" s="112">
        <f t="shared" ref="J31" si="8">J13+J19+J25</f>
        <v>17053.495750000002</v>
      </c>
      <c r="K31" s="117">
        <f>I31/$I$32</f>
        <v>4.1358615156885633E-3</v>
      </c>
      <c r="L31" s="87"/>
    </row>
    <row r="32" spans="1:21" ht="11.1" customHeight="1" x14ac:dyDescent="0.2">
      <c r="A32" s="994"/>
      <c r="B32" s="995"/>
      <c r="C32" s="660" t="s">
        <v>2</v>
      </c>
      <c r="D32" s="655">
        <f>SUM(D27:D31)</f>
        <v>257504</v>
      </c>
      <c r="E32" s="661">
        <f>SUM(E27:E31)</f>
        <v>404120.34299999999</v>
      </c>
      <c r="F32" s="662">
        <f>SUM(F27:F31)</f>
        <v>4311122.7470399998</v>
      </c>
      <c r="G32" s="663">
        <f>SUM(G27:G31)</f>
        <v>1</v>
      </c>
      <c r="H32" s="664">
        <f>(E32-I32)/I32</f>
        <v>4.6512913606262501E-2</v>
      </c>
      <c r="I32" s="674">
        <f>SUM(I27:I31)</f>
        <v>386158.96444833098</v>
      </c>
      <c r="J32" s="675">
        <f>SUM(J27:J31)</f>
        <v>4123392.6872399999</v>
      </c>
      <c r="K32" s="676">
        <f>SUM(K27:K30)</f>
        <v>0.99586413848431155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55" t="s">
        <v>120</v>
      </c>
      <c r="B35" s="1055"/>
      <c r="C35" s="1055"/>
      <c r="D35" s="1056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5">
        <f>T!G17</f>
        <v>2018</v>
      </c>
      <c r="F36" s="976"/>
      <c r="G36" s="976"/>
      <c r="H36" s="410"/>
      <c r="I36" s="1006">
        <f>E36-1</f>
        <v>2017</v>
      </c>
      <c r="J36" s="1007"/>
      <c r="K36" s="1008"/>
      <c r="L36" s="87"/>
    </row>
    <row r="37" spans="1:12" ht="24.95" customHeight="1" x14ac:dyDescent="0.25">
      <c r="A37" s="74"/>
      <c r="B37" s="75"/>
      <c r="C37" s="76"/>
      <c r="D37" s="76"/>
      <c r="E37" s="981" t="s">
        <v>39</v>
      </c>
      <c r="F37" s="982"/>
      <c r="G37" s="432"/>
      <c r="H37" s="982" t="s">
        <v>108</v>
      </c>
      <c r="I37" s="1048" t="s">
        <v>39</v>
      </c>
      <c r="J37" s="1049"/>
      <c r="K37" s="411"/>
      <c r="L37" s="87"/>
    </row>
    <row r="38" spans="1:12" ht="24.95" customHeight="1" x14ac:dyDescent="0.25">
      <c r="A38" s="74"/>
      <c r="B38" s="94"/>
      <c r="C38" s="94"/>
      <c r="D38" s="1010" t="s">
        <v>0</v>
      </c>
      <c r="E38" s="981"/>
      <c r="F38" s="982"/>
      <c r="G38" s="593" t="s">
        <v>107</v>
      </c>
      <c r="H38" s="982"/>
      <c r="I38" s="1048"/>
      <c r="J38" s="1049"/>
      <c r="K38" s="114" t="s">
        <v>107</v>
      </c>
      <c r="L38" s="87"/>
    </row>
    <row r="39" spans="1:12" ht="15" customHeight="1" x14ac:dyDescent="0.25">
      <c r="A39" s="1009" t="s">
        <v>140</v>
      </c>
      <c r="B39" s="1009"/>
      <c r="C39" s="126" t="s">
        <v>45</v>
      </c>
      <c r="D39" s="1011"/>
      <c r="E39" s="822" t="s">
        <v>342</v>
      </c>
      <c r="F39" s="816" t="s">
        <v>1</v>
      </c>
      <c r="G39" s="594" t="s">
        <v>66</v>
      </c>
      <c r="H39" s="1009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8" t="str">
        <f>T!J20</f>
        <v>Leden</v>
      </c>
      <c r="B40" s="989"/>
      <c r="C40" s="92" t="s">
        <v>6</v>
      </c>
      <c r="D40" s="77">
        <v>130</v>
      </c>
      <c r="E40" s="90">
        <v>65555.72</v>
      </c>
      <c r="F40" s="78">
        <v>698822.68532999989</v>
      </c>
      <c r="G40" s="433">
        <f>E40/$E$45</f>
        <v>0.63396411594595214</v>
      </c>
      <c r="H40" s="141">
        <f>(E40-I40)/I40</f>
        <v>-0.37467595444787338</v>
      </c>
      <c r="I40" s="414">
        <v>104834.79800000001</v>
      </c>
      <c r="J40" s="112">
        <v>1118068.2622499999</v>
      </c>
      <c r="K40" s="116">
        <f>I40/$I$45</f>
        <v>0.6614202493939273</v>
      </c>
      <c r="L40" s="87"/>
    </row>
    <row r="41" spans="1:12" ht="11.1" customHeight="1" x14ac:dyDescent="0.2">
      <c r="A41" s="990"/>
      <c r="B41" s="991"/>
      <c r="C41" s="93" t="s">
        <v>7</v>
      </c>
      <c r="D41" s="77">
        <v>329</v>
      </c>
      <c r="E41" s="90">
        <v>5348.1990000000005</v>
      </c>
      <c r="F41" s="78">
        <v>57042.176469999977</v>
      </c>
      <c r="G41" s="434">
        <f t="shared" ref="G41" si="9">E41/$E$45</f>
        <v>5.1720372393713708E-2</v>
      </c>
      <c r="H41" s="141">
        <f>(E41-I41)/I41</f>
        <v>-0.26493330425062467</v>
      </c>
      <c r="I41" s="414">
        <v>7275.8009999999995</v>
      </c>
      <c r="J41" s="112">
        <v>77717.935030000037</v>
      </c>
      <c r="K41" s="117">
        <f t="shared" ref="K41:K44" si="10">I41/$I$45</f>
        <v>4.5904243664976439E-2</v>
      </c>
      <c r="L41" s="88"/>
    </row>
    <row r="42" spans="1:12" ht="11.1" customHeight="1" x14ac:dyDescent="0.2">
      <c r="A42" s="990"/>
      <c r="B42" s="991"/>
      <c r="C42" s="93" t="s">
        <v>8</v>
      </c>
      <c r="D42" s="77">
        <v>12514</v>
      </c>
      <c r="E42" s="90">
        <v>10438.054</v>
      </c>
      <c r="F42" s="78">
        <v>111329.20792</v>
      </c>
      <c r="G42" s="434">
        <f>E42/$E$45</f>
        <v>0.10094239947797248</v>
      </c>
      <c r="H42" s="141">
        <f t="shared" ref="H42:H44" si="11">(E42-I42)/I42</f>
        <v>-0.29323758212397327</v>
      </c>
      <c r="I42" s="414">
        <v>14768.83</v>
      </c>
      <c r="J42" s="112">
        <v>157755.06727</v>
      </c>
      <c r="K42" s="117">
        <f t="shared" si="10"/>
        <v>9.3179015061931186E-2</v>
      </c>
      <c r="L42" s="88"/>
    </row>
    <row r="43" spans="1:12" ht="11.1" customHeight="1" x14ac:dyDescent="0.2">
      <c r="A43" s="990"/>
      <c r="B43" s="991"/>
      <c r="C43" s="93" t="s">
        <v>9</v>
      </c>
      <c r="D43" s="77">
        <v>212064</v>
      </c>
      <c r="E43" s="90">
        <v>21741</v>
      </c>
      <c r="F43" s="78">
        <v>231883.4</v>
      </c>
      <c r="G43" s="434">
        <f>E43/$E$45</f>
        <v>0.21024883633008601</v>
      </c>
      <c r="H43" s="141">
        <f t="shared" si="11"/>
        <v>-0.30525730500805276</v>
      </c>
      <c r="I43" s="414">
        <v>31293.599999999999</v>
      </c>
      <c r="J43" s="112">
        <v>334267</v>
      </c>
      <c r="K43" s="117">
        <f t="shared" si="10"/>
        <v>0.19743654884930287</v>
      </c>
      <c r="L43" s="88"/>
    </row>
    <row r="44" spans="1:12" ht="11.1" customHeight="1" x14ac:dyDescent="0.2">
      <c r="A44" s="990"/>
      <c r="B44" s="991"/>
      <c r="C44" s="93" t="s">
        <v>306</v>
      </c>
      <c r="D44" s="77">
        <v>11</v>
      </c>
      <c r="E44" s="90">
        <v>323.06900000000002</v>
      </c>
      <c r="F44" s="78">
        <v>3445.7682100000002</v>
      </c>
      <c r="G44" s="434">
        <f>E44/$E$45</f>
        <v>3.1242758522756339E-3</v>
      </c>
      <c r="H44" s="141">
        <f t="shared" si="11"/>
        <v>-1.0508422664624758E-2</v>
      </c>
      <c r="I44" s="417">
        <v>326.5</v>
      </c>
      <c r="J44" s="118">
        <v>3487.2344500000004</v>
      </c>
      <c r="K44" s="117">
        <f t="shared" si="10"/>
        <v>2.0599430298622527E-3</v>
      </c>
      <c r="L44" s="88"/>
    </row>
    <row r="45" spans="1:12" ht="11.1" customHeight="1" x14ac:dyDescent="0.2">
      <c r="A45" s="992"/>
      <c r="B45" s="993"/>
      <c r="C45" s="625" t="s">
        <v>2</v>
      </c>
      <c r="D45" s="626">
        <v>225048</v>
      </c>
      <c r="E45" s="627">
        <v>103406.042</v>
      </c>
      <c r="F45" s="628">
        <v>1102523.2379299996</v>
      </c>
      <c r="G45" s="629">
        <f>SUM(G40:G44)</f>
        <v>1</v>
      </c>
      <c r="H45" s="630">
        <f>(E45-I45)/I45</f>
        <v>-0.34759401083141395</v>
      </c>
      <c r="I45" s="631">
        <v>158499.52900000001</v>
      </c>
      <c r="J45" s="632">
        <v>1691295.4990000001</v>
      </c>
      <c r="K45" s="640">
        <f>SUM(K40:K43)</f>
        <v>0.99794005697013777</v>
      </c>
      <c r="L45" s="99"/>
    </row>
    <row r="46" spans="1:12" ht="11.1" customHeight="1" x14ac:dyDescent="0.2">
      <c r="A46" s="994" t="str">
        <f>T!J21</f>
        <v>Únor</v>
      </c>
      <c r="B46" s="995"/>
      <c r="C46" s="93" t="s">
        <v>6</v>
      </c>
      <c r="D46" s="77">
        <v>130</v>
      </c>
      <c r="E46" s="90">
        <v>80113.709999999992</v>
      </c>
      <c r="F46" s="78">
        <v>854091.8634899999</v>
      </c>
      <c r="G46" s="434">
        <f>E46/$E$51</f>
        <v>0.66137794102660918</v>
      </c>
      <c r="H46" s="141">
        <f>(E46-I46)/I46</f>
        <v>3.3103521966772895E-2</v>
      </c>
      <c r="I46" s="414">
        <v>77546.642999999996</v>
      </c>
      <c r="J46" s="112">
        <v>827072.74013999989</v>
      </c>
      <c r="K46" s="117">
        <f>I46/$I$51</f>
        <v>0.68022231653020548</v>
      </c>
      <c r="L46" s="88"/>
    </row>
    <row r="47" spans="1:12" ht="11.1" customHeight="1" x14ac:dyDescent="0.2">
      <c r="A47" s="994"/>
      <c r="B47" s="995"/>
      <c r="C47" s="93" t="s">
        <v>7</v>
      </c>
      <c r="D47" s="77">
        <v>330</v>
      </c>
      <c r="E47" s="90">
        <v>5794.2889999999998</v>
      </c>
      <c r="F47" s="78">
        <v>61835.614620000029</v>
      </c>
      <c r="G47" s="434">
        <f t="shared" ref="G47:G50" si="12">E47/$E$51</f>
        <v>4.7834695566253645E-2</v>
      </c>
      <c r="H47" s="141">
        <f>(E47-I47)/I47</f>
        <v>0.15087483164778548</v>
      </c>
      <c r="I47" s="414">
        <v>5034.6821745192947</v>
      </c>
      <c r="J47" s="112">
        <v>53743.087920000013</v>
      </c>
      <c r="K47" s="117">
        <f t="shared" ref="K47:K50" si="13">I47/$I$51</f>
        <v>4.4163138973596153E-2</v>
      </c>
      <c r="L47" s="89"/>
    </row>
    <row r="48" spans="1:12" ht="11.1" customHeight="1" x14ac:dyDescent="0.2">
      <c r="A48" s="994"/>
      <c r="B48" s="995"/>
      <c r="C48" s="93" t="s">
        <v>8</v>
      </c>
      <c r="D48" s="77">
        <v>12494</v>
      </c>
      <c r="E48" s="90">
        <v>11192.109</v>
      </c>
      <c r="F48" s="78">
        <v>119439.55877</v>
      </c>
      <c r="G48" s="434">
        <f t="shared" si="12"/>
        <v>9.2396345221877535E-2</v>
      </c>
      <c r="H48" s="141">
        <f t="shared" ref="H48:H50" si="14">(E48-I48)/I48</f>
        <v>0.1534588973908956</v>
      </c>
      <c r="I48" s="414">
        <v>9703.0843711174803</v>
      </c>
      <c r="J48" s="112">
        <v>103577.29584000001</v>
      </c>
      <c r="K48" s="117">
        <f t="shared" si="13"/>
        <v>8.5113349502564092E-2</v>
      </c>
      <c r="L48" s="88"/>
    </row>
    <row r="49" spans="1:12" ht="11.1" customHeight="1" x14ac:dyDescent="0.2">
      <c r="A49" s="994"/>
      <c r="B49" s="995"/>
      <c r="C49" s="93" t="s">
        <v>9</v>
      </c>
      <c r="D49" s="77">
        <v>211999</v>
      </c>
      <c r="E49" s="90">
        <v>23720.6</v>
      </c>
      <c r="F49" s="78">
        <v>253141.2</v>
      </c>
      <c r="G49" s="434">
        <f t="shared" si="12"/>
        <v>0.1958251788353802</v>
      </c>
      <c r="H49" s="141">
        <f t="shared" si="14"/>
        <v>0.10648996860670677</v>
      </c>
      <c r="I49" s="414">
        <v>21437.7</v>
      </c>
      <c r="J49" s="112">
        <v>228840.3</v>
      </c>
      <c r="K49" s="117">
        <f t="shared" si="13"/>
        <v>0.18804685013998076</v>
      </c>
      <c r="L49" s="88"/>
    </row>
    <row r="50" spans="1:12" ht="11.1" customHeight="1" x14ac:dyDescent="0.2">
      <c r="A50" s="994"/>
      <c r="B50" s="995"/>
      <c r="C50" s="93" t="s">
        <v>306</v>
      </c>
      <c r="D50" s="77">
        <v>11</v>
      </c>
      <c r="E50" s="90">
        <v>310.80399999999997</v>
      </c>
      <c r="F50" s="78">
        <v>3316.8405599999996</v>
      </c>
      <c r="G50" s="434">
        <f t="shared" si="12"/>
        <v>2.5658393498794929E-3</v>
      </c>
      <c r="H50" s="141">
        <f t="shared" si="14"/>
        <v>0.1108077197998569</v>
      </c>
      <c r="I50" s="417">
        <v>279.8</v>
      </c>
      <c r="J50" s="118">
        <v>2987.1253500000007</v>
      </c>
      <c r="K50" s="117">
        <f t="shared" si="13"/>
        <v>2.4543448536534524E-3</v>
      </c>
      <c r="L50" s="88"/>
    </row>
    <row r="51" spans="1:12" ht="11.1" customHeight="1" x14ac:dyDescent="0.2">
      <c r="A51" s="994"/>
      <c r="B51" s="995"/>
      <c r="C51" s="625" t="s">
        <v>2</v>
      </c>
      <c r="D51" s="626">
        <v>224964</v>
      </c>
      <c r="E51" s="627">
        <v>121131.51199999999</v>
      </c>
      <c r="F51" s="628">
        <v>1291825.0774399999</v>
      </c>
      <c r="G51" s="629">
        <f>SUM(G46:G50)</f>
        <v>1</v>
      </c>
      <c r="H51" s="630">
        <f t="shared" ref="H51" si="15">(E51-I51)/I51</f>
        <v>6.2539324847967703E-2</v>
      </c>
      <c r="I51" s="631">
        <v>114001.90954563678</v>
      </c>
      <c r="J51" s="632">
        <v>1216220.5492499999</v>
      </c>
      <c r="K51" s="640">
        <f>SUM(K46:K49)</f>
        <v>0.99754565514634652</v>
      </c>
      <c r="L51" s="99"/>
    </row>
    <row r="52" spans="1:12" ht="11.1" customHeight="1" x14ac:dyDescent="0.2">
      <c r="A52" s="994" t="str">
        <f>T!J22</f>
        <v>Březen</v>
      </c>
      <c r="B52" s="995"/>
      <c r="C52" s="92" t="s">
        <v>6</v>
      </c>
      <c r="D52" s="104">
        <v>128</v>
      </c>
      <c r="E52" s="106">
        <v>65600.676000000007</v>
      </c>
      <c r="F52" s="105">
        <v>699446.78420999995</v>
      </c>
      <c r="G52" s="433">
        <f>E52/$E$57</f>
        <v>0.62845111426874745</v>
      </c>
      <c r="H52" s="395">
        <f>(E52-I52)/I52</f>
        <v>6.7257986574455961E-2</v>
      </c>
      <c r="I52" s="413">
        <v>61466.559000000001</v>
      </c>
      <c r="J52" s="113">
        <v>656050.83447000012</v>
      </c>
      <c r="K52" s="116">
        <f>I52/$I$57</f>
        <v>0.70058738453181646</v>
      </c>
      <c r="L52" s="106"/>
    </row>
    <row r="53" spans="1:12" ht="11.1" customHeight="1" x14ac:dyDescent="0.2">
      <c r="A53" s="994"/>
      <c r="B53" s="995"/>
      <c r="C53" s="93" t="s">
        <v>7</v>
      </c>
      <c r="D53" s="77">
        <v>327</v>
      </c>
      <c r="E53" s="90">
        <v>5541.4000000000005</v>
      </c>
      <c r="F53" s="78">
        <v>59108.992890000009</v>
      </c>
      <c r="G53" s="434">
        <f t="shared" ref="G53:G56" si="16">E53/$E$57</f>
        <v>5.3086328022120342E-2</v>
      </c>
      <c r="H53" s="141">
        <f t="shared" ref="H53:H56" si="17">(E53-I53)/I53</f>
        <v>0.41169924840873284</v>
      </c>
      <c r="I53" s="414">
        <v>3925.3403345268234</v>
      </c>
      <c r="J53" s="112">
        <v>41906.455690000024</v>
      </c>
      <c r="K53" s="117">
        <f t="shared" ref="K53:K56" si="18">I53/$I$57</f>
        <v>4.4740489188005349E-2</v>
      </c>
      <c r="L53" s="90"/>
    </row>
    <row r="54" spans="1:12" ht="11.1" customHeight="1" x14ac:dyDescent="0.2">
      <c r="A54" s="994"/>
      <c r="B54" s="995"/>
      <c r="C54" s="93" t="s">
        <v>8</v>
      </c>
      <c r="D54" s="77">
        <v>12520</v>
      </c>
      <c r="E54" s="90">
        <v>10495.861999999999</v>
      </c>
      <c r="F54" s="78">
        <v>111957.72981999999</v>
      </c>
      <c r="G54" s="434">
        <f t="shared" si="16"/>
        <v>0.10054982008281443</v>
      </c>
      <c r="H54" s="141">
        <f t="shared" si="17"/>
        <v>0.48147250507569223</v>
      </c>
      <c r="I54" s="414">
        <v>7084.7497770225164</v>
      </c>
      <c r="J54" s="112">
        <v>75635.72656000001</v>
      </c>
      <c r="K54" s="117">
        <f t="shared" si="18"/>
        <v>8.0751003425237694E-2</v>
      </c>
      <c r="L54" s="90"/>
    </row>
    <row r="55" spans="1:12" ht="11.1" customHeight="1" x14ac:dyDescent="0.2">
      <c r="A55" s="994"/>
      <c r="B55" s="995"/>
      <c r="C55" s="93" t="s">
        <v>9</v>
      </c>
      <c r="D55" s="77">
        <v>211932</v>
      </c>
      <c r="E55" s="90">
        <v>22406.2</v>
      </c>
      <c r="F55" s="78">
        <v>239003.9</v>
      </c>
      <c r="G55" s="434">
        <f t="shared" si="16"/>
        <v>0.21465024775855066</v>
      </c>
      <c r="H55" s="141">
        <f t="shared" si="17"/>
        <v>0.49924389427902316</v>
      </c>
      <c r="I55" s="414">
        <v>14945</v>
      </c>
      <c r="J55" s="112">
        <v>159550.70000000001</v>
      </c>
      <c r="K55" s="117">
        <f t="shared" si="18"/>
        <v>0.17034105426054511</v>
      </c>
      <c r="L55" s="90"/>
    </row>
    <row r="56" spans="1:12" ht="11.1" customHeight="1" x14ac:dyDescent="0.2">
      <c r="A56" s="989"/>
      <c r="B56" s="1054"/>
      <c r="C56" s="93" t="s">
        <v>306</v>
      </c>
      <c r="D56" s="77">
        <v>11</v>
      </c>
      <c r="E56" s="90">
        <v>340.55399999999997</v>
      </c>
      <c r="F56" s="78">
        <v>3632.6478099999995</v>
      </c>
      <c r="G56" s="434">
        <f t="shared" si="16"/>
        <v>3.2624898677672009E-3</v>
      </c>
      <c r="H56" s="141">
        <f t="shared" si="17"/>
        <v>8.4221585482330302E-2</v>
      </c>
      <c r="I56" s="417">
        <v>314.10000000000002</v>
      </c>
      <c r="J56" s="118">
        <v>3353.0144299999997</v>
      </c>
      <c r="K56" s="117">
        <f t="shared" si="18"/>
        <v>3.5800685943952644E-3</v>
      </c>
      <c r="L56" s="90"/>
    </row>
    <row r="57" spans="1:12" ht="11.1" customHeight="1" thickBot="1" x14ac:dyDescent="0.25">
      <c r="A57" s="996"/>
      <c r="B57" s="997"/>
      <c r="C57" s="693" t="s">
        <v>2</v>
      </c>
      <c r="D57" s="694">
        <v>224918</v>
      </c>
      <c r="E57" s="695">
        <v>104384.692</v>
      </c>
      <c r="F57" s="696">
        <v>1113150.05473</v>
      </c>
      <c r="G57" s="697">
        <f>SUM(G52:G56)</f>
        <v>1</v>
      </c>
      <c r="H57" s="698">
        <f t="shared" ref="H57" si="19">(E57-I57)/I57</f>
        <v>0.18976236091952417</v>
      </c>
      <c r="I57" s="699">
        <v>87735.749111549347</v>
      </c>
      <c r="J57" s="700">
        <v>936496.73115000012</v>
      </c>
      <c r="K57" s="701">
        <f>SUM(K52:K55)</f>
        <v>0.99641993140560459</v>
      </c>
      <c r="L57" s="107"/>
    </row>
    <row r="58" spans="1:12" ht="11.1" customHeight="1" thickTop="1" x14ac:dyDescent="0.2">
      <c r="A58" s="1052" t="str">
        <f>T!E17</f>
        <v>I. čtvrtletí</v>
      </c>
      <c r="B58" s="1053"/>
      <c r="C58" s="93" t="s">
        <v>6</v>
      </c>
      <c r="D58" s="77">
        <f>D52</f>
        <v>128</v>
      </c>
      <c r="E58" s="90">
        <f>E40+E46+E52</f>
        <v>211270.106</v>
      </c>
      <c r="F58" s="78">
        <f>F40+F46+F52</f>
        <v>2252361.3330299994</v>
      </c>
      <c r="G58" s="434">
        <f>E58/$E$63</f>
        <v>0.64231017685559633</v>
      </c>
      <c r="H58" s="141">
        <f>(E58-I58)/I58</f>
        <v>-0.13359918473803353</v>
      </c>
      <c r="I58" s="414">
        <f>I40+I46+I52</f>
        <v>243848</v>
      </c>
      <c r="J58" s="112">
        <f>J40+J46+J52</f>
        <v>2601191.8368600002</v>
      </c>
      <c r="K58" s="117">
        <f>I58/$I$63</f>
        <v>0.67690957056897194</v>
      </c>
      <c r="L58" s="87"/>
    </row>
    <row r="59" spans="1:12" ht="11.1" customHeight="1" x14ac:dyDescent="0.2">
      <c r="A59" s="994"/>
      <c r="B59" s="995"/>
      <c r="C59" s="93" t="s">
        <v>7</v>
      </c>
      <c r="D59" s="77">
        <f>D53</f>
        <v>327</v>
      </c>
      <c r="E59" s="90">
        <f t="shared" ref="E59:F60" si="20">E41+E47+E53</f>
        <v>16683.888000000003</v>
      </c>
      <c r="F59" s="78">
        <f t="shared" si="20"/>
        <v>177986.78398000001</v>
      </c>
      <c r="G59" s="434">
        <f t="shared" ref="G59:G62" si="21">E59/$E$63</f>
        <v>5.072289333692559E-2</v>
      </c>
      <c r="H59" s="141">
        <f t="shared" ref="H59:H62" si="22">(E59-I59)/I59</f>
        <v>2.7597275290916892E-2</v>
      </c>
      <c r="I59" s="414">
        <f t="shared" ref="I59:J59" si="23">I41+I47+I53</f>
        <v>16235.823509046117</v>
      </c>
      <c r="J59" s="112">
        <f t="shared" si="23"/>
        <v>173367.47864000007</v>
      </c>
      <c r="K59" s="117">
        <f t="shared" ref="K59:K62" si="24">I59/$I$63</f>
        <v>4.5069815292075495E-2</v>
      </c>
      <c r="L59" s="87"/>
    </row>
    <row r="60" spans="1:12" ht="11.1" customHeight="1" x14ac:dyDescent="0.2">
      <c r="A60" s="994"/>
      <c r="B60" s="995"/>
      <c r="C60" s="93" t="s">
        <v>8</v>
      </c>
      <c r="D60" s="77">
        <f>D54</f>
        <v>12520</v>
      </c>
      <c r="E60" s="90">
        <f>E42+E48+E54</f>
        <v>32126.025000000001</v>
      </c>
      <c r="F60" s="78">
        <f t="shared" si="20"/>
        <v>342726.49651000003</v>
      </c>
      <c r="G60" s="434">
        <f t="shared" si="21"/>
        <v>9.7670575312805069E-2</v>
      </c>
      <c r="H60" s="141">
        <f t="shared" si="22"/>
        <v>1.8042491728124058E-2</v>
      </c>
      <c r="I60" s="414">
        <f>I42+I48+I54</f>
        <v>31556.664148139997</v>
      </c>
      <c r="J60" s="112">
        <f t="shared" ref="J60" si="25">J42+J48+J54</f>
        <v>336968.08967000002</v>
      </c>
      <c r="K60" s="117">
        <f t="shared" si="24"/>
        <v>8.7599684955819671E-2</v>
      </c>
      <c r="L60" s="87"/>
    </row>
    <row r="61" spans="1:12" ht="11.1" customHeight="1" x14ac:dyDescent="0.2">
      <c r="A61" s="994"/>
      <c r="B61" s="995"/>
      <c r="C61" s="93" t="s">
        <v>9</v>
      </c>
      <c r="D61" s="77">
        <f>D55</f>
        <v>211932</v>
      </c>
      <c r="E61" s="90">
        <f t="shared" ref="E61:F62" si="26">E43+E49+E55</f>
        <v>67867.8</v>
      </c>
      <c r="F61" s="78">
        <f t="shared" si="26"/>
        <v>724028.5</v>
      </c>
      <c r="G61" s="434">
        <f t="shared" si="21"/>
        <v>0.20633387016334551</v>
      </c>
      <c r="H61" s="141">
        <f t="shared" si="22"/>
        <v>2.8296464197954084E-3</v>
      </c>
      <c r="I61" s="414">
        <f t="shared" ref="I61:J61" si="27">I43+I49+I55</f>
        <v>67676.3</v>
      </c>
      <c r="J61" s="112">
        <f t="shared" si="27"/>
        <v>722658</v>
      </c>
      <c r="K61" s="117">
        <f t="shared" si="24"/>
        <v>0.18786594587897754</v>
      </c>
      <c r="L61" s="87"/>
    </row>
    <row r="62" spans="1:12" ht="11.1" customHeight="1" x14ac:dyDescent="0.2">
      <c r="A62" s="994"/>
      <c r="B62" s="995"/>
      <c r="C62" s="93" t="s">
        <v>306</v>
      </c>
      <c r="D62" s="77">
        <f>D56</f>
        <v>11</v>
      </c>
      <c r="E62" s="90">
        <f>E44+E50+E56</f>
        <v>974.42700000000002</v>
      </c>
      <c r="F62" s="78">
        <f t="shared" si="26"/>
        <v>10395.256579999999</v>
      </c>
      <c r="G62" s="434">
        <f t="shared" si="21"/>
        <v>2.9624843313273493E-3</v>
      </c>
      <c r="H62" s="141">
        <f t="shared" si="22"/>
        <v>5.8699478487614129E-2</v>
      </c>
      <c r="I62" s="414">
        <f>I44+I50+I56</f>
        <v>920.4</v>
      </c>
      <c r="J62" s="112">
        <f t="shared" ref="J62" si="28">J44+J50+J56</f>
        <v>9827.3742300000013</v>
      </c>
      <c r="K62" s="117">
        <f t="shared" si="24"/>
        <v>2.5549833041553826E-3</v>
      </c>
      <c r="L62" s="87"/>
    </row>
    <row r="63" spans="1:12" ht="11.1" customHeight="1" x14ac:dyDescent="0.2">
      <c r="A63" s="994"/>
      <c r="B63" s="995"/>
      <c r="C63" s="660" t="s">
        <v>2</v>
      </c>
      <c r="D63" s="655">
        <f>SUM(D58:D62)</f>
        <v>224918</v>
      </c>
      <c r="E63" s="661">
        <f>SUM(E58:E62)</f>
        <v>328922.24600000004</v>
      </c>
      <c r="F63" s="662">
        <f>SUM(F58:F62)</f>
        <v>3507498.370099999</v>
      </c>
      <c r="G63" s="663">
        <f>SUM(G58:G62)</f>
        <v>0.99999999999999989</v>
      </c>
      <c r="H63" s="664">
        <f>(E63-I63)/I63</f>
        <v>-8.6928675689602691E-2</v>
      </c>
      <c r="I63" s="674">
        <f>SUM(I58:I62)</f>
        <v>360237.18765718612</v>
      </c>
      <c r="J63" s="675">
        <f>SUM(J58:J62)</f>
        <v>3844012.7794000003</v>
      </c>
      <c r="K63" s="676">
        <f>SUM(K58:K61)</f>
        <v>0.99744501669584473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2" t="s">
        <v>244</v>
      </c>
      <c r="L1" s="1002"/>
    </row>
    <row r="2" spans="1:17" s="702" customFormat="1" ht="30" customHeight="1" x14ac:dyDescent="0.25">
      <c r="A2" s="904" t="s">
        <v>204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</row>
    <row r="3" spans="1:17" ht="17.100000000000001" customHeight="1" x14ac:dyDescent="0.2">
      <c r="A3" s="1017" t="str">
        <f>T!E17&amp;" "&amp;T!G17</f>
        <v>I. čtvrtletí 2018</v>
      </c>
      <c r="B3" s="1017"/>
      <c r="C3" s="1017"/>
      <c r="D3" s="101"/>
      <c r="E3" s="101"/>
      <c r="F3" s="69"/>
      <c r="G3" s="67"/>
      <c r="H3" s="67"/>
      <c r="I3" s="67"/>
    </row>
    <row r="4" spans="1:17" ht="12.95" customHeight="1" x14ac:dyDescent="0.2">
      <c r="A4" s="1003" t="s">
        <v>121</v>
      </c>
      <c r="B4" s="1003"/>
      <c r="C4" s="1003"/>
      <c r="D4" s="1004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5">
        <f>T!G17</f>
        <v>2018</v>
      </c>
      <c r="F5" s="976"/>
      <c r="G5" s="976"/>
      <c r="H5" s="410"/>
      <c r="I5" s="1006">
        <f>E5-1</f>
        <v>2017</v>
      </c>
      <c r="J5" s="1007"/>
      <c r="K5" s="1008"/>
      <c r="L5" s="71"/>
    </row>
    <row r="6" spans="1:17" ht="24.95" customHeight="1" x14ac:dyDescent="0.25">
      <c r="A6" s="74"/>
      <c r="B6" s="75"/>
      <c r="C6" s="76"/>
      <c r="D6" s="76"/>
      <c r="E6" s="981" t="s">
        <v>39</v>
      </c>
      <c r="F6" s="982"/>
      <c r="G6" s="432"/>
      <c r="H6" s="982" t="s">
        <v>108</v>
      </c>
      <c r="I6" s="1048" t="s">
        <v>39</v>
      </c>
      <c r="J6" s="1049"/>
      <c r="K6" s="411"/>
      <c r="L6" s="87"/>
    </row>
    <row r="7" spans="1:17" ht="24.95" customHeight="1" x14ac:dyDescent="0.25">
      <c r="A7" s="74"/>
      <c r="B7" s="94"/>
      <c r="C7" s="94"/>
      <c r="D7" s="1010" t="s">
        <v>0</v>
      </c>
      <c r="E7" s="981"/>
      <c r="F7" s="982"/>
      <c r="G7" s="593" t="s">
        <v>107</v>
      </c>
      <c r="H7" s="982"/>
      <c r="I7" s="1048"/>
      <c r="J7" s="1049"/>
      <c r="K7" s="114" t="s">
        <v>107</v>
      </c>
      <c r="L7" s="87"/>
    </row>
    <row r="8" spans="1:17" ht="15" customHeight="1" x14ac:dyDescent="0.25">
      <c r="A8" s="1009" t="s">
        <v>140</v>
      </c>
      <c r="B8" s="1009"/>
      <c r="C8" s="126" t="s">
        <v>45</v>
      </c>
      <c r="D8" s="1011"/>
      <c r="E8" s="822" t="s">
        <v>342</v>
      </c>
      <c r="F8" s="816" t="s">
        <v>1</v>
      </c>
      <c r="G8" s="594" t="s">
        <v>66</v>
      </c>
      <c r="H8" s="1009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8" t="str">
        <f>T!J20</f>
        <v>Leden</v>
      </c>
      <c r="B9" s="989"/>
      <c r="C9" s="92" t="s">
        <v>6</v>
      </c>
      <c r="D9" s="77">
        <v>99</v>
      </c>
      <c r="E9" s="90">
        <v>14092.913</v>
      </c>
      <c r="F9" s="78">
        <v>150295.23717000001</v>
      </c>
      <c r="G9" s="433">
        <f>E9/$E$14</f>
        <v>0.29698040730630682</v>
      </c>
      <c r="H9" s="141">
        <f>(E9-I9)/I9</f>
        <v>-0.17905396234588025</v>
      </c>
      <c r="I9" s="414">
        <v>17166.674000000003</v>
      </c>
      <c r="J9" s="112">
        <v>183408.42883000002</v>
      </c>
      <c r="K9" s="116">
        <f>I9/$I$14</f>
        <v>0.27636666005265187</v>
      </c>
      <c r="L9" s="87"/>
    </row>
    <row r="10" spans="1:17" ht="11.1" customHeight="1" x14ac:dyDescent="0.2">
      <c r="A10" s="990"/>
      <c r="B10" s="991"/>
      <c r="C10" s="93" t="s">
        <v>7</v>
      </c>
      <c r="D10" s="77">
        <v>325</v>
      </c>
      <c r="E10" s="90">
        <v>5485.3130000000001</v>
      </c>
      <c r="F10" s="78">
        <v>58499.09965000004</v>
      </c>
      <c r="G10" s="434">
        <f>E10/$E$14</f>
        <v>0.11559217664528118</v>
      </c>
      <c r="H10" s="141">
        <f>(E10-I10)/I10</f>
        <v>-0.23662252086956326</v>
      </c>
      <c r="I10" s="414">
        <v>7185.5839999999998</v>
      </c>
      <c r="J10" s="112">
        <v>76765.750500000009</v>
      </c>
      <c r="K10" s="117">
        <f>I10/$I$14</f>
        <v>0.11568087391930283</v>
      </c>
      <c r="L10" s="88"/>
      <c r="M10" s="79"/>
      <c r="O10" s="79"/>
      <c r="P10" s="79"/>
      <c r="Q10" s="79"/>
    </row>
    <row r="11" spans="1:17" ht="11.1" customHeight="1" x14ac:dyDescent="0.2">
      <c r="A11" s="990"/>
      <c r="B11" s="991"/>
      <c r="C11" s="93" t="s">
        <v>8</v>
      </c>
      <c r="D11" s="77">
        <v>10478</v>
      </c>
      <c r="E11" s="90">
        <v>10250.797479999999</v>
      </c>
      <c r="F11" s="78">
        <v>109323.78815800001</v>
      </c>
      <c r="G11" s="434">
        <f>E11/$E$14</f>
        <v>0.21601538381914817</v>
      </c>
      <c r="H11" s="141">
        <f t="shared" ref="H11:H13" si="0">(E11-I11)/I11</f>
        <v>-0.2413092728534515</v>
      </c>
      <c r="I11" s="414">
        <v>13511.16748</v>
      </c>
      <c r="J11" s="112">
        <v>144340.04316599999</v>
      </c>
      <c r="K11" s="117">
        <f>I11/$I$14</f>
        <v>0.21751658066435028</v>
      </c>
      <c r="L11" s="88"/>
      <c r="M11" s="79"/>
      <c r="O11" s="79"/>
      <c r="P11" s="79"/>
      <c r="Q11" s="79"/>
    </row>
    <row r="12" spans="1:17" ht="11.1" customHeight="1" x14ac:dyDescent="0.2">
      <c r="A12" s="990"/>
      <c r="B12" s="991"/>
      <c r="C12" s="93" t="s">
        <v>9</v>
      </c>
      <c r="D12" s="77">
        <v>107364</v>
      </c>
      <c r="E12" s="90">
        <v>17449.22452</v>
      </c>
      <c r="F12" s="78">
        <v>186091.389842</v>
      </c>
      <c r="G12" s="434">
        <f>E12/$E$14</f>
        <v>0.36770806753215574</v>
      </c>
      <c r="H12" s="141">
        <f t="shared" si="0"/>
        <v>-0.2759244617667499</v>
      </c>
      <c r="I12" s="414">
        <v>24098.624520000001</v>
      </c>
      <c r="J12" s="112">
        <v>257453.37932400001</v>
      </c>
      <c r="K12" s="117">
        <f>I12/$I$14</f>
        <v>0.3879642830320737</v>
      </c>
      <c r="L12" s="88"/>
      <c r="M12" s="79"/>
      <c r="O12" s="79"/>
      <c r="P12" s="79"/>
      <c r="Q12" s="79"/>
    </row>
    <row r="13" spans="1:17" ht="11.1" customHeight="1" x14ac:dyDescent="0.2">
      <c r="A13" s="990"/>
      <c r="B13" s="991"/>
      <c r="C13" s="93" t="s">
        <v>306</v>
      </c>
      <c r="D13" s="77">
        <v>11</v>
      </c>
      <c r="E13" s="90">
        <v>175.768</v>
      </c>
      <c r="F13" s="78">
        <v>1873.9782099999998</v>
      </c>
      <c r="G13" s="434">
        <f>E13/$E$14</f>
        <v>3.7039646971080381E-3</v>
      </c>
      <c r="H13" s="141">
        <f t="shared" si="0"/>
        <v>0.14488194105194591</v>
      </c>
      <c r="I13" s="417">
        <v>153.52500000000001</v>
      </c>
      <c r="J13" s="118">
        <v>1640.03397</v>
      </c>
      <c r="K13" s="117">
        <f>I13/$I$14</f>
        <v>2.4716023316213366E-3</v>
      </c>
      <c r="L13" s="88"/>
      <c r="M13" s="79"/>
      <c r="O13" s="79"/>
      <c r="P13" s="79"/>
      <c r="Q13" s="79"/>
    </row>
    <row r="14" spans="1:17" ht="11.1" customHeight="1" x14ac:dyDescent="0.2">
      <c r="A14" s="992"/>
      <c r="B14" s="993"/>
      <c r="C14" s="625" t="s">
        <v>2</v>
      </c>
      <c r="D14" s="626">
        <v>118277</v>
      </c>
      <c r="E14" s="627">
        <v>47454.016000000003</v>
      </c>
      <c r="F14" s="628">
        <v>506083.49303000001</v>
      </c>
      <c r="G14" s="629">
        <f>SUM(G9:G13)</f>
        <v>1</v>
      </c>
      <c r="H14" s="630">
        <f>(E14-I14)/I14</f>
        <v>-0.23603675889662135</v>
      </c>
      <c r="I14" s="631">
        <v>62115.575000000004</v>
      </c>
      <c r="J14" s="632">
        <v>663607.63578999997</v>
      </c>
      <c r="K14" s="640">
        <f>SUM(K9:K12)</f>
        <v>0.99752839766837864</v>
      </c>
      <c r="L14" s="99"/>
      <c r="M14" s="79"/>
    </row>
    <row r="15" spans="1:17" ht="11.1" customHeight="1" x14ac:dyDescent="0.2">
      <c r="A15" s="994" t="str">
        <f>T!J21</f>
        <v>Únor</v>
      </c>
      <c r="B15" s="995"/>
      <c r="C15" s="93" t="s">
        <v>6</v>
      </c>
      <c r="D15" s="77">
        <v>99</v>
      </c>
      <c r="E15" s="90">
        <v>14253.525</v>
      </c>
      <c r="F15" s="78">
        <v>152088.32280999995</v>
      </c>
      <c r="G15" s="434">
        <f>E15/$E$20</f>
        <v>0.28486274390361627</v>
      </c>
      <c r="H15" s="141">
        <f>(E15-I15)/I15</f>
        <v>0.11370921941199794</v>
      </c>
      <c r="I15" s="414">
        <v>12798.246392828996</v>
      </c>
      <c r="J15" s="112">
        <v>136611.30317000003</v>
      </c>
      <c r="K15" s="117">
        <f>I15/$I$20</f>
        <v>0.29622965254453604</v>
      </c>
      <c r="L15" s="88"/>
      <c r="M15" s="79"/>
      <c r="N15" s="79"/>
    </row>
    <row r="16" spans="1:17" ht="11.1" customHeight="1" x14ac:dyDescent="0.2">
      <c r="A16" s="994"/>
      <c r="B16" s="995"/>
      <c r="C16" s="93" t="s">
        <v>7</v>
      </c>
      <c r="D16" s="77">
        <v>325</v>
      </c>
      <c r="E16" s="90">
        <v>5861.8989999999994</v>
      </c>
      <c r="F16" s="78">
        <v>62549.85620999994</v>
      </c>
      <c r="G16" s="434">
        <f>E16/$E$20</f>
        <v>0.1171525383107592</v>
      </c>
      <c r="H16" s="141">
        <f>(E16-I16)/I16</f>
        <v>0.2036828706624926</v>
      </c>
      <c r="I16" s="414">
        <v>4869.9696098306031</v>
      </c>
      <c r="J16" s="112">
        <v>51983.615719999936</v>
      </c>
      <c r="K16" s="117">
        <f>I16/$I$20</f>
        <v>0.11272086512030985</v>
      </c>
      <c r="L16" s="89"/>
      <c r="M16" s="82"/>
      <c r="N16" s="79"/>
    </row>
    <row r="17" spans="1:21" ht="11.1" customHeight="1" x14ac:dyDescent="0.2">
      <c r="A17" s="994"/>
      <c r="B17" s="995"/>
      <c r="C17" s="93" t="s">
        <v>8</v>
      </c>
      <c r="D17" s="77">
        <v>10466</v>
      </c>
      <c r="E17" s="90">
        <v>10919.000320000001</v>
      </c>
      <c r="F17" s="78">
        <v>116514.55537399999</v>
      </c>
      <c r="G17" s="434">
        <f>E17/$E$20</f>
        <v>0.21822085356707652</v>
      </c>
      <c r="H17" s="141">
        <f t="shared" ref="H17:H20" si="1">(E17-I17)/I17</f>
        <v>0.22674336774927631</v>
      </c>
      <c r="I17" s="414">
        <v>8900.8024066461821</v>
      </c>
      <c r="J17" s="112">
        <v>95010.165612000012</v>
      </c>
      <c r="K17" s="117">
        <f>I17/$I$20</f>
        <v>0.20601897505002964</v>
      </c>
      <c r="L17" s="88"/>
      <c r="M17" s="79"/>
      <c r="N17" s="79"/>
      <c r="O17" s="79"/>
      <c r="P17" s="79"/>
    </row>
    <row r="18" spans="1:21" ht="11.1" customHeight="1" x14ac:dyDescent="0.2">
      <c r="A18" s="994"/>
      <c r="B18" s="995"/>
      <c r="C18" s="93" t="s">
        <v>9</v>
      </c>
      <c r="D18" s="77">
        <v>108336</v>
      </c>
      <c r="E18" s="90">
        <v>18850.217679999998</v>
      </c>
      <c r="F18" s="78">
        <v>201143.103466</v>
      </c>
      <c r="G18" s="434">
        <f>E18/$E$20</f>
        <v>0.37672959717019183</v>
      </c>
      <c r="H18" s="141">
        <f t="shared" si="1"/>
        <v>0.14319140937806676</v>
      </c>
      <c r="I18" s="414">
        <v>16489.117679999999</v>
      </c>
      <c r="J18" s="112">
        <v>176009.57213799999</v>
      </c>
      <c r="K18" s="117">
        <f>I18/$I$20</f>
        <v>0.38165897508030822</v>
      </c>
      <c r="L18" s="88"/>
      <c r="M18" s="79"/>
      <c r="N18" s="79"/>
      <c r="O18" s="79"/>
      <c r="P18" s="79"/>
    </row>
    <row r="19" spans="1:21" ht="11.1" customHeight="1" x14ac:dyDescent="0.2">
      <c r="A19" s="994"/>
      <c r="B19" s="995"/>
      <c r="C19" s="93" t="s">
        <v>306</v>
      </c>
      <c r="D19" s="77">
        <v>11</v>
      </c>
      <c r="E19" s="90">
        <v>151.82400000000001</v>
      </c>
      <c r="F19" s="78">
        <v>1619.7464500000001</v>
      </c>
      <c r="G19" s="434">
        <f>E19/$E$20</f>
        <v>3.0342670483562936E-3</v>
      </c>
      <c r="H19" s="141">
        <f t="shared" si="1"/>
        <v>4.2296259173571882E-2</v>
      </c>
      <c r="I19" s="417">
        <v>145.66300000000001</v>
      </c>
      <c r="J19" s="118">
        <v>1554.9307099999999</v>
      </c>
      <c r="K19" s="117">
        <f>I19/$I$20</f>
        <v>3.3715322048161246E-3</v>
      </c>
      <c r="L19" s="88"/>
      <c r="M19" s="79"/>
      <c r="N19" s="79"/>
      <c r="O19" s="79"/>
      <c r="P19" s="79"/>
    </row>
    <row r="20" spans="1:21" ht="11.1" customHeight="1" x14ac:dyDescent="0.2">
      <c r="A20" s="994"/>
      <c r="B20" s="995"/>
      <c r="C20" s="625" t="s">
        <v>2</v>
      </c>
      <c r="D20" s="626">
        <v>119237</v>
      </c>
      <c r="E20" s="627">
        <v>50036.465999999993</v>
      </c>
      <c r="F20" s="628">
        <v>533915.58430999983</v>
      </c>
      <c r="G20" s="629">
        <f>SUM(G15:G19)</f>
        <v>1</v>
      </c>
      <c r="H20" s="630">
        <f t="shared" si="1"/>
        <v>0.15814967791537324</v>
      </c>
      <c r="I20" s="631">
        <v>43203.799089305787</v>
      </c>
      <c r="J20" s="632">
        <v>461169.58734999999</v>
      </c>
      <c r="K20" s="640">
        <f>SUM(K15:K18)</f>
        <v>0.99662846779518377</v>
      </c>
      <c r="L20" s="99"/>
      <c r="M20" s="79"/>
      <c r="N20" s="79"/>
      <c r="O20" s="79"/>
      <c r="P20" s="79"/>
    </row>
    <row r="21" spans="1:21" ht="11.1" customHeight="1" x14ac:dyDescent="0.2">
      <c r="A21" s="994" t="str">
        <f>T!J22</f>
        <v>Březen</v>
      </c>
      <c r="B21" s="995"/>
      <c r="C21" s="92" t="s">
        <v>6</v>
      </c>
      <c r="D21" s="104">
        <v>99</v>
      </c>
      <c r="E21" s="106">
        <v>13816.307999999999</v>
      </c>
      <c r="F21" s="105">
        <v>147382.80417790002</v>
      </c>
      <c r="G21" s="433">
        <f>E21/$E$26</f>
        <v>0.29127464263257496</v>
      </c>
      <c r="H21" s="395">
        <f>(E21-I21)/I21</f>
        <v>0.13919760140486578</v>
      </c>
      <c r="I21" s="413">
        <v>12128.104889758932</v>
      </c>
      <c r="J21" s="113">
        <v>129471.48077290002</v>
      </c>
      <c r="K21" s="116">
        <f>I21/$I$26</f>
        <v>0.35301830710937082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4"/>
      <c r="B22" s="995"/>
      <c r="C22" s="93" t="s">
        <v>7</v>
      </c>
      <c r="D22" s="77">
        <v>321</v>
      </c>
      <c r="E22" s="90">
        <v>5412.9359999999997</v>
      </c>
      <c r="F22" s="78">
        <v>57740.567449999988</v>
      </c>
      <c r="G22" s="434">
        <f>E22/$E$26</f>
        <v>0.11411521797234107</v>
      </c>
      <c r="H22" s="141">
        <f t="shared" ref="H22:H26" si="2">(E22-I22)/I22</f>
        <v>0.42474444251694576</v>
      </c>
      <c r="I22" s="414">
        <v>3799.23292800324</v>
      </c>
      <c r="J22" s="112">
        <v>40558.741900000015</v>
      </c>
      <c r="K22" s="117">
        <f>I22/$I$26</f>
        <v>0.11058601395263333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4"/>
      <c r="B23" s="995"/>
      <c r="C23" s="93" t="s">
        <v>8</v>
      </c>
      <c r="D23" s="77">
        <v>10489</v>
      </c>
      <c r="E23" s="90">
        <v>10320.391</v>
      </c>
      <c r="F23" s="78">
        <v>110089.14533000001</v>
      </c>
      <c r="G23" s="434">
        <f>E23/$E$26</f>
        <v>0.21757391340388785</v>
      </c>
      <c r="H23" s="141">
        <f t="shared" si="2"/>
        <v>0.55917574343381415</v>
      </c>
      <c r="I23" s="414">
        <v>6619.1326048153678</v>
      </c>
      <c r="J23" s="112">
        <v>70662.301240000001</v>
      </c>
      <c r="K23" s="117">
        <f>I23/$I$26</f>
        <v>0.19266612615277329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4"/>
      <c r="B24" s="995"/>
      <c r="C24" s="93" t="s">
        <v>9</v>
      </c>
      <c r="D24" s="77">
        <v>108352</v>
      </c>
      <c r="E24" s="90">
        <v>17714.774000000001</v>
      </c>
      <c r="F24" s="78">
        <v>188966.83100000001</v>
      </c>
      <c r="G24" s="434">
        <f>E24/$E$26</f>
        <v>0.37346188765962884</v>
      </c>
      <c r="H24" s="141">
        <f t="shared" si="2"/>
        <v>0.5235273595764377</v>
      </c>
      <c r="I24" s="414">
        <v>11627.4735</v>
      </c>
      <c r="J24" s="112">
        <v>124127.91395</v>
      </c>
      <c r="K24" s="117">
        <f>I24/$I$26</f>
        <v>0.33844619981767482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9"/>
      <c r="B25" s="1054"/>
      <c r="C25" s="93" t="s">
        <v>306</v>
      </c>
      <c r="D25" s="77">
        <v>11</v>
      </c>
      <c r="E25" s="90">
        <v>169.54500000000002</v>
      </c>
      <c r="F25" s="78">
        <v>1808.6337300000002</v>
      </c>
      <c r="G25" s="434">
        <f>E25/$E$26</f>
        <v>3.5743383315672995E-3</v>
      </c>
      <c r="H25" s="141">
        <f t="shared" si="2"/>
        <v>-6.5929525320639878E-2</v>
      </c>
      <c r="I25" s="417">
        <v>181.512</v>
      </c>
      <c r="J25" s="118">
        <v>1937.5714800000001</v>
      </c>
      <c r="K25" s="117">
        <f>I25/$I$26</f>
        <v>5.2833529675475758E-3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6"/>
      <c r="B26" s="997"/>
      <c r="C26" s="693" t="s">
        <v>2</v>
      </c>
      <c r="D26" s="694">
        <v>119272</v>
      </c>
      <c r="E26" s="695">
        <v>47433.953999999998</v>
      </c>
      <c r="F26" s="696">
        <v>505987.98168790003</v>
      </c>
      <c r="G26" s="697">
        <f>SUM(G21:G25)</f>
        <v>1</v>
      </c>
      <c r="H26" s="698">
        <f t="shared" si="2"/>
        <v>0.38068183717007792</v>
      </c>
      <c r="I26" s="699">
        <v>34355.455922577545</v>
      </c>
      <c r="J26" s="700">
        <v>366758.00934290001</v>
      </c>
      <c r="K26" s="701">
        <f>SUM(K21:K24)</f>
        <v>0.99471664703245222</v>
      </c>
      <c r="L26" s="107"/>
    </row>
    <row r="27" spans="1:21" ht="11.1" customHeight="1" thickTop="1" x14ac:dyDescent="0.2">
      <c r="A27" s="1052" t="str">
        <f>T!E17</f>
        <v>I. čtvrtletí</v>
      </c>
      <c r="B27" s="1053"/>
      <c r="C27" s="93" t="s">
        <v>6</v>
      </c>
      <c r="D27" s="77">
        <f>D21</f>
        <v>99</v>
      </c>
      <c r="E27" s="90">
        <f>E9+E15+E21</f>
        <v>42162.745999999999</v>
      </c>
      <c r="F27" s="78">
        <f>F9+F15+F21</f>
        <v>449766.36415789998</v>
      </c>
      <c r="G27" s="434">
        <f>E27/$E$32</f>
        <v>0.29092917084045095</v>
      </c>
      <c r="H27" s="141">
        <f>(E27-I27)/I27</f>
        <v>1.6563484554509042E-3</v>
      </c>
      <c r="I27" s="414">
        <f>I9+I15+I21</f>
        <v>42093.025282587929</v>
      </c>
      <c r="J27" s="112">
        <f>J9+J15+J21</f>
        <v>449491.21277290012</v>
      </c>
      <c r="K27" s="117">
        <f>I27/$I$32</f>
        <v>0.30136442821521037</v>
      </c>
      <c r="L27" s="87"/>
    </row>
    <row r="28" spans="1:21" ht="11.1" customHeight="1" x14ac:dyDescent="0.2">
      <c r="A28" s="994"/>
      <c r="B28" s="995"/>
      <c r="C28" s="93" t="s">
        <v>7</v>
      </c>
      <c r="D28" s="77">
        <f>D22</f>
        <v>321</v>
      </c>
      <c r="E28" s="90">
        <f t="shared" ref="E28:F31" si="3">E10+E16+E22</f>
        <v>16760.148000000001</v>
      </c>
      <c r="F28" s="78">
        <f t="shared" si="3"/>
        <v>178789.52330999996</v>
      </c>
      <c r="G28" s="434">
        <f>E28/$E$32</f>
        <v>0.11564749508495588</v>
      </c>
      <c r="H28" s="141">
        <f t="shared" ref="H28:H31" si="4">(E28-I28)/I28</f>
        <v>5.7103352353922832E-2</v>
      </c>
      <c r="I28" s="414">
        <f t="shared" ref="I28:J28" si="5">I10+I16+I22</f>
        <v>15854.786537833843</v>
      </c>
      <c r="J28" s="112">
        <f t="shared" si="5"/>
        <v>169308.10811999996</v>
      </c>
      <c r="K28" s="117">
        <f>I28/$I$32</f>
        <v>0.11351212338318177</v>
      </c>
      <c r="L28" s="87"/>
    </row>
    <row r="29" spans="1:21" ht="11.1" customHeight="1" x14ac:dyDescent="0.2">
      <c r="A29" s="994"/>
      <c r="B29" s="995"/>
      <c r="C29" s="93" t="s">
        <v>8</v>
      </c>
      <c r="D29" s="77">
        <f>D23</f>
        <v>10489</v>
      </c>
      <c r="E29" s="90">
        <f t="shared" si="3"/>
        <v>31490.1888</v>
      </c>
      <c r="F29" s="78">
        <f t="shared" si="3"/>
        <v>335927.488862</v>
      </c>
      <c r="G29" s="434">
        <f>E29/$E$32</f>
        <v>0.21728695083553751</v>
      </c>
      <c r="H29" s="141">
        <f t="shared" si="4"/>
        <v>8.4705233267034871E-2</v>
      </c>
      <c r="I29" s="414">
        <f t="shared" ref="I29:J29" si="6">I11+I17+I23</f>
        <v>29031.102491461552</v>
      </c>
      <c r="J29" s="112">
        <f t="shared" si="6"/>
        <v>310012.51001800003</v>
      </c>
      <c r="K29" s="117">
        <f>I29/$I$32</f>
        <v>0.20784777392599385</v>
      </c>
      <c r="L29" s="87"/>
    </row>
    <row r="30" spans="1:21" ht="11.1" customHeight="1" x14ac:dyDescent="0.2">
      <c r="A30" s="994"/>
      <c r="B30" s="995"/>
      <c r="C30" s="93" t="s">
        <v>9</v>
      </c>
      <c r="D30" s="77">
        <f>D24</f>
        <v>108352</v>
      </c>
      <c r="E30" s="90">
        <f t="shared" si="3"/>
        <v>54014.216199999995</v>
      </c>
      <c r="F30" s="78">
        <f t="shared" si="3"/>
        <v>576201.32430800004</v>
      </c>
      <c r="G30" s="434">
        <f>E30/$E$32</f>
        <v>0.37270606455905064</v>
      </c>
      <c r="H30" s="141">
        <f t="shared" si="4"/>
        <v>3.4453568291971923E-2</v>
      </c>
      <c r="I30" s="414">
        <f t="shared" ref="I30:J30" si="7">I12+I18+I24</f>
        <v>52215.215700000001</v>
      </c>
      <c r="J30" s="112">
        <f t="shared" si="7"/>
        <v>557590.86541199998</v>
      </c>
      <c r="K30" s="117">
        <f>I30/$I$32</f>
        <v>0.37383410952107549</v>
      </c>
      <c r="L30" s="87"/>
    </row>
    <row r="31" spans="1:21" ht="11.1" customHeight="1" x14ac:dyDescent="0.2">
      <c r="A31" s="994"/>
      <c r="B31" s="995"/>
      <c r="C31" s="93" t="s">
        <v>306</v>
      </c>
      <c r="D31" s="77">
        <f>D25</f>
        <v>11</v>
      </c>
      <c r="E31" s="90">
        <f>E13+E19+E25</f>
        <v>497.137</v>
      </c>
      <c r="F31" s="78">
        <f t="shared" si="3"/>
        <v>5302.3583900000003</v>
      </c>
      <c r="G31" s="434">
        <f>E31/$E$32</f>
        <v>3.4303186800050756E-3</v>
      </c>
      <c r="H31" s="141">
        <f t="shared" si="4"/>
        <v>3.41938839192844E-2</v>
      </c>
      <c r="I31" s="414">
        <f>I13+I19+I25</f>
        <v>480.7</v>
      </c>
      <c r="J31" s="112">
        <f t="shared" ref="J31" si="8">J13+J19+J25</f>
        <v>5132.5361599999997</v>
      </c>
      <c r="K31" s="117">
        <f>I31/$I$32</f>
        <v>3.4415649545383566E-3</v>
      </c>
      <c r="L31" s="87"/>
    </row>
    <row r="32" spans="1:21" ht="11.1" customHeight="1" x14ac:dyDescent="0.2">
      <c r="A32" s="994"/>
      <c r="B32" s="995"/>
      <c r="C32" s="660" t="s">
        <v>2</v>
      </c>
      <c r="D32" s="655">
        <f>SUM(D27:D31)</f>
        <v>119272</v>
      </c>
      <c r="E32" s="661">
        <f>SUM(E27:E31)</f>
        <v>144924.43599999999</v>
      </c>
      <c r="F32" s="662">
        <f>SUM(F27:F31)</f>
        <v>1545987.0590279</v>
      </c>
      <c r="G32" s="663">
        <f>SUM(G27:G31)</f>
        <v>1</v>
      </c>
      <c r="H32" s="664">
        <f>(E32-I32)/I32</f>
        <v>3.7584480952437993E-2</v>
      </c>
      <c r="I32" s="674">
        <f>SUM(I27:I31)</f>
        <v>139674.83001188334</v>
      </c>
      <c r="J32" s="675">
        <f>SUM(J27:J31)</f>
        <v>1491535.2324829001</v>
      </c>
      <c r="K32" s="676">
        <f>SUM(K27:K30)</f>
        <v>0.99655843504546149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55" t="s">
        <v>122</v>
      </c>
      <c r="B35" s="1055"/>
      <c r="C35" s="1055"/>
      <c r="D35" s="1056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5">
        <f>T!G17</f>
        <v>2018</v>
      </c>
      <c r="F36" s="976"/>
      <c r="G36" s="976"/>
      <c r="H36" s="410"/>
      <c r="I36" s="1006">
        <f>E36-1</f>
        <v>2017</v>
      </c>
      <c r="J36" s="1007"/>
      <c r="K36" s="1008"/>
      <c r="L36" s="87"/>
    </row>
    <row r="37" spans="1:12" ht="24.95" customHeight="1" x14ac:dyDescent="0.25">
      <c r="A37" s="74"/>
      <c r="B37" s="75"/>
      <c r="C37" s="76"/>
      <c r="D37" s="76"/>
      <c r="E37" s="981" t="s">
        <v>39</v>
      </c>
      <c r="F37" s="982"/>
      <c r="G37" s="432"/>
      <c r="H37" s="982" t="s">
        <v>108</v>
      </c>
      <c r="I37" s="1048" t="s">
        <v>39</v>
      </c>
      <c r="J37" s="1049"/>
      <c r="K37" s="411"/>
      <c r="L37" s="87"/>
    </row>
    <row r="38" spans="1:12" ht="24.95" customHeight="1" x14ac:dyDescent="0.25">
      <c r="A38" s="74"/>
      <c r="B38" s="94"/>
      <c r="C38" s="94"/>
      <c r="D38" s="1010" t="s">
        <v>0</v>
      </c>
      <c r="E38" s="981"/>
      <c r="F38" s="982"/>
      <c r="G38" s="593" t="s">
        <v>107</v>
      </c>
      <c r="H38" s="982"/>
      <c r="I38" s="1048"/>
      <c r="J38" s="1049"/>
      <c r="K38" s="114" t="s">
        <v>107</v>
      </c>
      <c r="L38" s="87"/>
    </row>
    <row r="39" spans="1:12" ht="15" customHeight="1" x14ac:dyDescent="0.25">
      <c r="A39" s="1009" t="s">
        <v>140</v>
      </c>
      <c r="B39" s="1009"/>
      <c r="C39" s="126" t="s">
        <v>45</v>
      </c>
      <c r="D39" s="1011"/>
      <c r="E39" s="822" t="s">
        <v>342</v>
      </c>
      <c r="F39" s="816" t="s">
        <v>1</v>
      </c>
      <c r="G39" s="594" t="s">
        <v>66</v>
      </c>
      <c r="H39" s="1009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8" t="str">
        <f>T!J20</f>
        <v>Leden</v>
      </c>
      <c r="B40" s="989"/>
      <c r="C40" s="92" t="s">
        <v>6</v>
      </c>
      <c r="D40" s="77">
        <v>73</v>
      </c>
      <c r="E40" s="90">
        <v>17682.117000000002</v>
      </c>
      <c r="F40" s="78">
        <v>188592.25985000003</v>
      </c>
      <c r="G40" s="433">
        <f>E40/$E$45</f>
        <v>0.30140828432625932</v>
      </c>
      <c r="H40" s="141">
        <f>(E40-I40)/I40</f>
        <v>-8.1591882327362059E-2</v>
      </c>
      <c r="I40" s="414">
        <v>19253.005999999998</v>
      </c>
      <c r="J40" s="112">
        <v>205653.62476999999</v>
      </c>
      <c r="K40" s="116">
        <f>I40/$I$45</f>
        <v>0.25178695380422922</v>
      </c>
      <c r="L40" s="87"/>
    </row>
    <row r="41" spans="1:12" ht="11.1" customHeight="1" x14ac:dyDescent="0.2">
      <c r="A41" s="990"/>
      <c r="B41" s="991"/>
      <c r="C41" s="93" t="s">
        <v>7</v>
      </c>
      <c r="D41" s="77">
        <v>332</v>
      </c>
      <c r="E41" s="90">
        <v>4875.0659999999998</v>
      </c>
      <c r="F41" s="78">
        <v>51996.485869999997</v>
      </c>
      <c r="G41" s="434">
        <f t="shared" ref="G41" si="9">E41/$E$45</f>
        <v>8.3100076706724618E-2</v>
      </c>
      <c r="H41" s="141">
        <f>(E41-I41)/I41</f>
        <v>-0.28420706119073147</v>
      </c>
      <c r="I41" s="414">
        <v>6810.7209999999995</v>
      </c>
      <c r="J41" s="112">
        <v>72750.013710000014</v>
      </c>
      <c r="K41" s="117">
        <f t="shared" ref="K41:K44" si="10">I41/$I$45</f>
        <v>8.9069244241678086E-2</v>
      </c>
      <c r="L41" s="88"/>
    </row>
    <row r="42" spans="1:12" ht="11.1" customHeight="1" x14ac:dyDescent="0.2">
      <c r="A42" s="990"/>
      <c r="B42" s="991"/>
      <c r="C42" s="93" t="s">
        <v>8</v>
      </c>
      <c r="D42" s="77">
        <v>10720</v>
      </c>
      <c r="E42" s="90">
        <v>11795.539999999999</v>
      </c>
      <c r="F42" s="78">
        <v>125807.82475</v>
      </c>
      <c r="G42" s="434">
        <f>E42/$E$45</f>
        <v>0.20106605301286967</v>
      </c>
      <c r="H42" s="141">
        <f t="shared" ref="H42:H44" si="11">(E42-I42)/I42</f>
        <v>-0.27088721330088095</v>
      </c>
      <c r="I42" s="414">
        <v>16177.936</v>
      </c>
      <c r="J42" s="112">
        <v>172807.37848000001</v>
      </c>
      <c r="K42" s="117">
        <f t="shared" si="10"/>
        <v>0.21157180464597461</v>
      </c>
      <c r="L42" s="88"/>
    </row>
    <row r="43" spans="1:12" ht="11.1" customHeight="1" x14ac:dyDescent="0.2">
      <c r="A43" s="990"/>
      <c r="B43" s="991"/>
      <c r="C43" s="93" t="s">
        <v>9</v>
      </c>
      <c r="D43" s="77">
        <v>147090</v>
      </c>
      <c r="E43" s="90">
        <v>24174.1</v>
      </c>
      <c r="F43" s="78">
        <v>257834.7</v>
      </c>
      <c r="G43" s="434">
        <f>E43/$E$45</f>
        <v>0.4120702292678769</v>
      </c>
      <c r="H43" s="141">
        <f t="shared" si="11"/>
        <v>-0.2913481156633288</v>
      </c>
      <c r="I43" s="414">
        <v>34112.800000000003</v>
      </c>
      <c r="J43" s="112">
        <v>364381.5</v>
      </c>
      <c r="K43" s="117">
        <f t="shared" si="10"/>
        <v>0.4461203615546015</v>
      </c>
      <c r="L43" s="88"/>
    </row>
    <row r="44" spans="1:12" ht="11.1" customHeight="1" x14ac:dyDescent="0.2">
      <c r="A44" s="990"/>
      <c r="B44" s="991"/>
      <c r="C44" s="93" t="s">
        <v>306</v>
      </c>
      <c r="D44" s="77">
        <v>9</v>
      </c>
      <c r="E44" s="90">
        <v>138.17699999999999</v>
      </c>
      <c r="F44" s="78">
        <v>1473.7635600000001</v>
      </c>
      <c r="G44" s="434">
        <f>E44/$E$45</f>
        <v>2.3553566862694964E-3</v>
      </c>
      <c r="H44" s="141">
        <f t="shared" si="11"/>
        <v>0.24483783783783777</v>
      </c>
      <c r="I44" s="417">
        <v>111</v>
      </c>
      <c r="J44" s="118">
        <v>1186.09781</v>
      </c>
      <c r="K44" s="117">
        <f t="shared" si="10"/>
        <v>1.4516357535165909E-3</v>
      </c>
      <c r="L44" s="88"/>
    </row>
    <row r="45" spans="1:12" ht="11.1" customHeight="1" x14ac:dyDescent="0.2">
      <c r="A45" s="992"/>
      <c r="B45" s="993"/>
      <c r="C45" s="625" t="s">
        <v>2</v>
      </c>
      <c r="D45" s="626">
        <v>158224</v>
      </c>
      <c r="E45" s="627">
        <v>58665</v>
      </c>
      <c r="F45" s="628">
        <v>625705.0340300001</v>
      </c>
      <c r="G45" s="629">
        <f>SUM(G40:G44)</f>
        <v>1</v>
      </c>
      <c r="H45" s="630">
        <f>(E45-I45)/I45</f>
        <v>-0.23279088756710992</v>
      </c>
      <c r="I45" s="631">
        <v>76465.463000000003</v>
      </c>
      <c r="J45" s="632">
        <v>816778.61476999999</v>
      </c>
      <c r="K45" s="640">
        <f>SUM(K40:K43)</f>
        <v>0.99854836424648341</v>
      </c>
      <c r="L45" s="99"/>
    </row>
    <row r="46" spans="1:12" ht="11.1" customHeight="1" x14ac:dyDescent="0.2">
      <c r="A46" s="994" t="str">
        <f>T!J21</f>
        <v>Únor</v>
      </c>
      <c r="B46" s="995"/>
      <c r="C46" s="93" t="s">
        <v>6</v>
      </c>
      <c r="D46" s="77">
        <v>73</v>
      </c>
      <c r="E46" s="90">
        <v>18480.832000000002</v>
      </c>
      <c r="F46" s="78">
        <v>197223.74015999999</v>
      </c>
      <c r="G46" s="434">
        <f>E46/$E$51</f>
        <v>0.29396105827579244</v>
      </c>
      <c r="H46" s="141">
        <f>(E46-I46)/I46</f>
        <v>0.26197183367732796</v>
      </c>
      <c r="I46" s="414">
        <v>14644.409254482096</v>
      </c>
      <c r="J46" s="112">
        <v>156323.70360000004</v>
      </c>
      <c r="K46" s="117">
        <f>I46/$I$51</f>
        <v>0.27373112540889993</v>
      </c>
      <c r="L46" s="88"/>
    </row>
    <row r="47" spans="1:12" ht="11.1" customHeight="1" x14ac:dyDescent="0.2">
      <c r="A47" s="994"/>
      <c r="B47" s="995"/>
      <c r="C47" s="93" t="s">
        <v>7</v>
      </c>
      <c r="D47" s="77">
        <v>332</v>
      </c>
      <c r="E47" s="90">
        <v>5231.4190000000008</v>
      </c>
      <c r="F47" s="78">
        <v>55829.096139999929</v>
      </c>
      <c r="G47" s="434">
        <f t="shared" ref="G47:G50" si="12">E47/$E$51</f>
        <v>8.3212350262373891E-2</v>
      </c>
      <c r="H47" s="141">
        <f>(E47-I47)/I47</f>
        <v>0.10096233647603528</v>
      </c>
      <c r="I47" s="414">
        <v>4751.678442284182</v>
      </c>
      <c r="J47" s="112">
        <v>50722.418410000035</v>
      </c>
      <c r="K47" s="117">
        <f t="shared" ref="K47:K50" si="13">I47/$I$51</f>
        <v>8.8817668571340172E-2</v>
      </c>
      <c r="L47" s="89"/>
    </row>
    <row r="48" spans="1:12" ht="11.1" customHeight="1" x14ac:dyDescent="0.2">
      <c r="A48" s="994"/>
      <c r="B48" s="995"/>
      <c r="C48" s="93" t="s">
        <v>8</v>
      </c>
      <c r="D48" s="77">
        <v>10703</v>
      </c>
      <c r="E48" s="90">
        <v>12646.252</v>
      </c>
      <c r="F48" s="78">
        <v>134958.31255</v>
      </c>
      <c r="G48" s="434">
        <f t="shared" si="12"/>
        <v>0.20115466777374288</v>
      </c>
      <c r="H48" s="141">
        <f t="shared" ref="H48:H50" si="14">(E48-I48)/I48</f>
        <v>0.18982563308788344</v>
      </c>
      <c r="I48" s="414">
        <v>10628.659904712204</v>
      </c>
      <c r="J48" s="112">
        <v>113457.79255</v>
      </c>
      <c r="K48" s="117">
        <f t="shared" si="13"/>
        <v>0.19866933426589861</v>
      </c>
      <c r="L48" s="88"/>
    </row>
    <row r="49" spans="1:12" ht="11.1" customHeight="1" x14ac:dyDescent="0.2">
      <c r="A49" s="994"/>
      <c r="B49" s="995"/>
      <c r="C49" s="93" t="s">
        <v>9</v>
      </c>
      <c r="D49" s="77">
        <v>147045</v>
      </c>
      <c r="E49" s="90">
        <v>26375.3</v>
      </c>
      <c r="F49" s="78">
        <v>281471.59999999998</v>
      </c>
      <c r="G49" s="434">
        <f t="shared" si="12"/>
        <v>0.41953257842187552</v>
      </c>
      <c r="H49" s="141">
        <f t="shared" si="14"/>
        <v>0.12863995618145332</v>
      </c>
      <c r="I49" s="414">
        <v>23369.1</v>
      </c>
      <c r="J49" s="112">
        <v>249456.7</v>
      </c>
      <c r="K49" s="117">
        <f t="shared" si="13"/>
        <v>0.43681175058907146</v>
      </c>
      <c r="L49" s="88"/>
    </row>
    <row r="50" spans="1:12" ht="11.1" customHeight="1" x14ac:dyDescent="0.2">
      <c r="A50" s="994"/>
      <c r="B50" s="995"/>
      <c r="C50" s="93" t="s">
        <v>306</v>
      </c>
      <c r="D50" s="77">
        <v>9</v>
      </c>
      <c r="E50" s="90">
        <v>134.49700000000001</v>
      </c>
      <c r="F50" s="78">
        <v>1435.3243500000001</v>
      </c>
      <c r="G50" s="434">
        <f t="shared" si="12"/>
        <v>2.1393452662152469E-3</v>
      </c>
      <c r="H50" s="141">
        <f t="shared" si="14"/>
        <v>0.27606261859582548</v>
      </c>
      <c r="I50" s="417">
        <v>105.4</v>
      </c>
      <c r="J50" s="118">
        <v>1124.60042</v>
      </c>
      <c r="K50" s="117">
        <f t="shared" si="13"/>
        <v>1.9701211647897496E-3</v>
      </c>
      <c r="L50" s="88"/>
    </row>
    <row r="51" spans="1:12" ht="11.1" customHeight="1" x14ac:dyDescent="0.2">
      <c r="A51" s="994"/>
      <c r="B51" s="995"/>
      <c r="C51" s="625" t="s">
        <v>2</v>
      </c>
      <c r="D51" s="626">
        <v>158162</v>
      </c>
      <c r="E51" s="627">
        <v>62868.3</v>
      </c>
      <c r="F51" s="628">
        <v>670918.07319999987</v>
      </c>
      <c r="G51" s="629">
        <f>SUM(G46:G50)</f>
        <v>1</v>
      </c>
      <c r="H51" s="630">
        <f t="shared" ref="H51" si="15">(E51-I51)/I51</f>
        <v>0.17512493761244222</v>
      </c>
      <c r="I51" s="631">
        <v>53499.247601478484</v>
      </c>
      <c r="J51" s="632">
        <v>571085.21498000016</v>
      </c>
      <c r="K51" s="640">
        <f>SUM(K46:K49)</f>
        <v>0.99802987883521022</v>
      </c>
      <c r="L51" s="99"/>
    </row>
    <row r="52" spans="1:12" ht="11.1" customHeight="1" x14ac:dyDescent="0.2">
      <c r="A52" s="994" t="str">
        <f>T!J22</f>
        <v>Březen</v>
      </c>
      <c r="B52" s="995"/>
      <c r="C52" s="92" t="s">
        <v>6</v>
      </c>
      <c r="D52" s="104">
        <v>73</v>
      </c>
      <c r="E52" s="106">
        <v>18798.203000000001</v>
      </c>
      <c r="F52" s="105">
        <v>200517.89797000002</v>
      </c>
      <c r="G52" s="433">
        <f>E52/$E$57</f>
        <v>0.31039395730684383</v>
      </c>
      <c r="H52" s="395">
        <f>(E52-I52)/I52</f>
        <v>0.28824833582871573</v>
      </c>
      <c r="I52" s="413">
        <v>14592.064648705584</v>
      </c>
      <c r="J52" s="113">
        <v>155783.71320999999</v>
      </c>
      <c r="K52" s="116">
        <f>I52/$I$57</f>
        <v>0.34487930756254775</v>
      </c>
      <c r="L52" s="106"/>
    </row>
    <row r="53" spans="1:12" ht="11.1" customHeight="1" x14ac:dyDescent="0.2">
      <c r="A53" s="994"/>
      <c r="B53" s="995"/>
      <c r="C53" s="93" t="s">
        <v>7</v>
      </c>
      <c r="D53" s="77">
        <v>329</v>
      </c>
      <c r="E53" s="90">
        <v>4848.6580000000004</v>
      </c>
      <c r="F53" s="78">
        <v>51719.645550000008</v>
      </c>
      <c r="G53" s="434">
        <f t="shared" ref="G53:G56" si="16">E53/$E$57</f>
        <v>8.0060532607690568E-2</v>
      </c>
      <c r="H53" s="141">
        <f t="shared" ref="H53:H56" si="17">(E53-I53)/I53</f>
        <v>0.36927265153357935</v>
      </c>
      <c r="I53" s="414">
        <v>3541.046404870151</v>
      </c>
      <c r="J53" s="112">
        <v>37803.707119999977</v>
      </c>
      <c r="K53" s="117">
        <f t="shared" ref="K53:K56" si="18">I53/$I$57</f>
        <v>8.3691627028721988E-2</v>
      </c>
      <c r="L53" s="90"/>
    </row>
    <row r="54" spans="1:12" ht="11.1" customHeight="1" x14ac:dyDescent="0.2">
      <c r="A54" s="994"/>
      <c r="B54" s="995"/>
      <c r="C54" s="93" t="s">
        <v>8</v>
      </c>
      <c r="D54" s="77">
        <v>10726</v>
      </c>
      <c r="E54" s="90">
        <v>11859.742</v>
      </c>
      <c r="F54" s="78">
        <v>126505.81517</v>
      </c>
      <c r="G54" s="434">
        <f t="shared" si="16"/>
        <v>0.19582681663870649</v>
      </c>
      <c r="H54" s="141">
        <f t="shared" si="17"/>
        <v>0.52817347540986515</v>
      </c>
      <c r="I54" s="414">
        <v>7760.7301728746124</v>
      </c>
      <c r="J54" s="112">
        <v>82853.112500000003</v>
      </c>
      <c r="K54" s="117">
        <f t="shared" si="18"/>
        <v>0.18342265557589846</v>
      </c>
      <c r="L54" s="90"/>
    </row>
    <row r="55" spans="1:12" ht="11.1" customHeight="1" x14ac:dyDescent="0.2">
      <c r="A55" s="994"/>
      <c r="B55" s="995"/>
      <c r="C55" s="93" t="s">
        <v>9</v>
      </c>
      <c r="D55" s="77">
        <v>146998</v>
      </c>
      <c r="E55" s="90">
        <v>24913.8</v>
      </c>
      <c r="F55" s="78">
        <v>265752.09999999998</v>
      </c>
      <c r="G55" s="434">
        <f t="shared" si="16"/>
        <v>0.41137405386840675</v>
      </c>
      <c r="H55" s="141">
        <f t="shared" si="17"/>
        <v>0.52926083700602766</v>
      </c>
      <c r="I55" s="414">
        <v>16291.4</v>
      </c>
      <c r="J55" s="112">
        <v>173924.8</v>
      </c>
      <c r="K55" s="117">
        <f t="shared" si="18"/>
        <v>0.38504261641431914</v>
      </c>
      <c r="L55" s="90"/>
    </row>
    <row r="56" spans="1:12" ht="11.1" customHeight="1" x14ac:dyDescent="0.2">
      <c r="A56" s="989"/>
      <c r="B56" s="1054"/>
      <c r="C56" s="93" t="s">
        <v>306</v>
      </c>
      <c r="D56" s="77">
        <v>9</v>
      </c>
      <c r="E56" s="90">
        <v>141.99700000000001</v>
      </c>
      <c r="F56" s="78">
        <v>1514.65257</v>
      </c>
      <c r="G56" s="434">
        <f t="shared" si="16"/>
        <v>2.3446395783522449E-3</v>
      </c>
      <c r="H56" s="141">
        <f t="shared" si="17"/>
        <v>0.13235247208931425</v>
      </c>
      <c r="I56" s="417">
        <v>125.4</v>
      </c>
      <c r="J56" s="118">
        <v>1339.22902</v>
      </c>
      <c r="K56" s="117">
        <f t="shared" si="18"/>
        <v>2.9637934185125663E-3</v>
      </c>
      <c r="L56" s="90"/>
    </row>
    <row r="57" spans="1:12" ht="11.1" customHeight="1" thickBot="1" x14ac:dyDescent="0.25">
      <c r="A57" s="996"/>
      <c r="B57" s="997"/>
      <c r="C57" s="693" t="s">
        <v>2</v>
      </c>
      <c r="D57" s="694">
        <v>158135</v>
      </c>
      <c r="E57" s="695">
        <v>60562.400000000009</v>
      </c>
      <c r="F57" s="696">
        <v>646010.11126000003</v>
      </c>
      <c r="G57" s="697">
        <f>SUM(G52:G56)</f>
        <v>0.99999999999999989</v>
      </c>
      <c r="H57" s="698">
        <f t="shared" ref="H57" si="19">(E57-I57)/I57</f>
        <v>0.43137513978728431</v>
      </c>
      <c r="I57" s="699">
        <v>42310.641226450352</v>
      </c>
      <c r="J57" s="700">
        <v>451704.56185</v>
      </c>
      <c r="K57" s="701">
        <f>SUM(K52:K55)</f>
        <v>0.99703620658148728</v>
      </c>
      <c r="L57" s="107"/>
    </row>
    <row r="58" spans="1:12" ht="11.1" customHeight="1" thickTop="1" x14ac:dyDescent="0.2">
      <c r="A58" s="1052" t="str">
        <f>T!E17</f>
        <v>I. čtvrtletí</v>
      </c>
      <c r="B58" s="1053"/>
      <c r="C58" s="93" t="s">
        <v>6</v>
      </c>
      <c r="D58" s="77">
        <f>D52</f>
        <v>73</v>
      </c>
      <c r="E58" s="90">
        <f>E40+E46+E52</f>
        <v>54961.152000000009</v>
      </c>
      <c r="F58" s="78">
        <f>F40+F46+F52</f>
        <v>586333.89798000001</v>
      </c>
      <c r="G58" s="434">
        <f>E58/$E$63</f>
        <v>0.30182564442762794</v>
      </c>
      <c r="H58" s="141">
        <f>(E58-I58)/I58</f>
        <v>0.1334654879725134</v>
      </c>
      <c r="I58" s="414">
        <f>I40+I46+I52</f>
        <v>48489.479903187683</v>
      </c>
      <c r="J58" s="112">
        <f>J40+J46+J52</f>
        <v>517761.04157999996</v>
      </c>
      <c r="K58" s="117">
        <f>I58/$I$63</f>
        <v>0.28146498839613288</v>
      </c>
      <c r="L58" s="87"/>
    </row>
    <row r="59" spans="1:12" ht="11.1" customHeight="1" x14ac:dyDescent="0.2">
      <c r="A59" s="994"/>
      <c r="B59" s="995"/>
      <c r="C59" s="93" t="s">
        <v>7</v>
      </c>
      <c r="D59" s="77">
        <f>D53</f>
        <v>329</v>
      </c>
      <c r="E59" s="90">
        <f t="shared" ref="E59:F60" si="20">E41+E47+E53</f>
        <v>14955.143</v>
      </c>
      <c r="F59" s="78">
        <f t="shared" si="20"/>
        <v>159545.22755999994</v>
      </c>
      <c r="G59" s="434">
        <f t="shared" ref="G59:G62" si="21">E59/$E$63</f>
        <v>8.21279305332306E-2</v>
      </c>
      <c r="H59" s="141">
        <f t="shared" ref="H59:H62" si="22">(E59-I59)/I59</f>
        <v>-9.8191398608732054E-3</v>
      </c>
      <c r="I59" s="414">
        <f t="shared" ref="I59:J59" si="23">I41+I47+I53</f>
        <v>15103.445847154333</v>
      </c>
      <c r="J59" s="112">
        <f t="shared" si="23"/>
        <v>161276.13924000002</v>
      </c>
      <c r="K59" s="117">
        <f t="shared" ref="K59:K62" si="24">I59/$I$63</f>
        <v>8.7670381670384753E-2</v>
      </c>
      <c r="L59" s="87"/>
    </row>
    <row r="60" spans="1:12" ht="11.1" customHeight="1" x14ac:dyDescent="0.2">
      <c r="A60" s="994"/>
      <c r="B60" s="995"/>
      <c r="C60" s="93" t="s">
        <v>8</v>
      </c>
      <c r="D60" s="77">
        <f>D54</f>
        <v>10726</v>
      </c>
      <c r="E60" s="90">
        <f>E42+E48+E54</f>
        <v>36301.534</v>
      </c>
      <c r="F60" s="78">
        <f t="shared" si="20"/>
        <v>387271.95247000002</v>
      </c>
      <c r="G60" s="434">
        <f t="shared" si="21"/>
        <v>0.19935415278889065</v>
      </c>
      <c r="H60" s="141">
        <f t="shared" si="22"/>
        <v>5.0168992490791341E-2</v>
      </c>
      <c r="I60" s="414">
        <f>I42+I48+I54</f>
        <v>34567.326077586811</v>
      </c>
      <c r="J60" s="112">
        <f t="shared" ref="J60" si="25">J42+J48+J54</f>
        <v>369118.28353000002</v>
      </c>
      <c r="K60" s="117">
        <f t="shared" si="24"/>
        <v>0.20065160634304305</v>
      </c>
      <c r="L60" s="87"/>
    </row>
    <row r="61" spans="1:12" ht="11.1" customHeight="1" x14ac:dyDescent="0.2">
      <c r="A61" s="994"/>
      <c r="B61" s="995"/>
      <c r="C61" s="93" t="s">
        <v>9</v>
      </c>
      <c r="D61" s="77">
        <f>D55</f>
        <v>146998</v>
      </c>
      <c r="E61" s="90">
        <f t="shared" ref="E61:F62" si="26">E43+E49+E55</f>
        <v>75463.199999999997</v>
      </c>
      <c r="F61" s="78">
        <f t="shared" si="26"/>
        <v>805058.4</v>
      </c>
      <c r="G61" s="434">
        <f t="shared" si="21"/>
        <v>0.41441505757686753</v>
      </c>
      <c r="H61" s="141">
        <f t="shared" si="22"/>
        <v>2.2906661353091079E-2</v>
      </c>
      <c r="I61" s="414">
        <f t="shared" ref="I61:J61" si="27">I43+I49+I55</f>
        <v>73773.3</v>
      </c>
      <c r="J61" s="112">
        <f t="shared" si="27"/>
        <v>787763</v>
      </c>
      <c r="K61" s="117">
        <f t="shared" si="24"/>
        <v>0.42822899049241753</v>
      </c>
      <c r="L61" s="87"/>
    </row>
    <row r="62" spans="1:12" ht="11.1" customHeight="1" x14ac:dyDescent="0.2">
      <c r="A62" s="994"/>
      <c r="B62" s="995"/>
      <c r="C62" s="93" t="s">
        <v>306</v>
      </c>
      <c r="D62" s="77">
        <f>D56</f>
        <v>9</v>
      </c>
      <c r="E62" s="90">
        <f>E44+E50+E56</f>
        <v>414.67099999999999</v>
      </c>
      <c r="F62" s="78">
        <f t="shared" si="26"/>
        <v>4423.7404800000004</v>
      </c>
      <c r="G62" s="434">
        <f t="shared" si="21"/>
        <v>2.2772146733832811E-3</v>
      </c>
      <c r="H62" s="141">
        <f t="shared" si="22"/>
        <v>0.21319777647747215</v>
      </c>
      <c r="I62" s="414">
        <f>I44+I50+I56</f>
        <v>341.8</v>
      </c>
      <c r="J62" s="112">
        <f t="shared" ref="J62" si="28">J44+J50+J56</f>
        <v>3649.9272499999997</v>
      </c>
      <c r="K62" s="117">
        <f t="shared" si="24"/>
        <v>1.9840330980220255E-3</v>
      </c>
      <c r="L62" s="87"/>
    </row>
    <row r="63" spans="1:12" ht="11.1" customHeight="1" x14ac:dyDescent="0.2">
      <c r="A63" s="994"/>
      <c r="B63" s="995"/>
      <c r="C63" s="660" t="s">
        <v>2</v>
      </c>
      <c r="D63" s="655">
        <f>SUM(D58:D62)</f>
        <v>158135</v>
      </c>
      <c r="E63" s="661">
        <f>SUM(E58:E62)</f>
        <v>182095.7</v>
      </c>
      <c r="F63" s="662">
        <f>SUM(F58:F62)</f>
        <v>1942633.2184899997</v>
      </c>
      <c r="G63" s="663">
        <f>SUM(G58:G62)</f>
        <v>0.99999999999999989</v>
      </c>
      <c r="H63" s="664">
        <f>(E63-I63)/I63</f>
        <v>5.7003791127821501E-2</v>
      </c>
      <c r="I63" s="674">
        <f>SUM(I58:I62)</f>
        <v>172275.3518279288</v>
      </c>
      <c r="J63" s="675">
        <f>SUM(J58:J62)</f>
        <v>1839568.3916</v>
      </c>
      <c r="K63" s="676">
        <f>SUM(K58:K61)</f>
        <v>0.99801596690197814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P22" sqref="P22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2" t="s">
        <v>245</v>
      </c>
      <c r="L1" s="1002"/>
      <c r="M1" s="1002"/>
    </row>
    <row r="2" spans="1:13" s="692" customFormat="1" ht="30" customHeight="1" x14ac:dyDescent="0.25">
      <c r="A2" s="904" t="s">
        <v>152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</row>
    <row r="3" spans="1:13" ht="17.100000000000001" customHeight="1" x14ac:dyDescent="0.2">
      <c r="A3" s="1022" t="str">
        <f>T!J20&amp;" "&amp;T!G17</f>
        <v>Leden 2018</v>
      </c>
      <c r="B3" s="1022"/>
      <c r="C3" s="1022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3"/>
      <c r="C4" s="1004"/>
      <c r="D4" s="703"/>
      <c r="E4" s="704"/>
      <c r="F4" s="71"/>
      <c r="G4" s="705"/>
      <c r="H4" s="706"/>
      <c r="I4" s="707"/>
      <c r="J4" s="704"/>
      <c r="K4" s="704"/>
      <c r="L4" s="708"/>
      <c r="M4" s="71"/>
    </row>
    <row r="5" spans="1:13" ht="24.95" customHeight="1" x14ac:dyDescent="0.2">
      <c r="D5" s="1021" t="s">
        <v>39</v>
      </c>
      <c r="E5" s="1019"/>
      <c r="F5" s="1019"/>
      <c r="G5" s="1020"/>
      <c r="H5" s="1021" t="s">
        <v>143</v>
      </c>
      <c r="I5" s="1019"/>
      <c r="J5" s="1019"/>
      <c r="K5" s="1019"/>
      <c r="L5" s="1020"/>
      <c r="M5" s="71"/>
    </row>
    <row r="6" spans="1:13" ht="24.95" customHeight="1" x14ac:dyDescent="0.25">
      <c r="B6" s="76"/>
      <c r="C6" s="76"/>
      <c r="D6" s="649"/>
      <c r="E6" s="651"/>
      <c r="F6" s="650"/>
      <c r="G6" s="651"/>
      <c r="H6" s="1021"/>
      <c r="I6" s="1019"/>
      <c r="J6" s="1019"/>
      <c r="K6" s="1019"/>
      <c r="L6" s="1020"/>
      <c r="M6" s="87"/>
    </row>
    <row r="7" spans="1:13" ht="14.1" customHeight="1" x14ac:dyDescent="0.25">
      <c r="B7" s="94"/>
      <c r="C7" s="1010" t="s">
        <v>144</v>
      </c>
      <c r="D7" s="152"/>
      <c r="E7" s="648"/>
      <c r="F7" s="132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126" t="s">
        <v>145</v>
      </c>
      <c r="C8" s="1011"/>
      <c r="D8" s="824" t="s">
        <v>342</v>
      </c>
      <c r="E8" s="823" t="s">
        <v>1</v>
      </c>
      <c r="F8" s="126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'19'!D14</f>
        <v>106104</v>
      </c>
      <c r="D9" s="105">
        <f>'19'!E14</f>
        <v>36497.646000000001</v>
      </c>
      <c r="E9" s="104">
        <f>'19'!F14</f>
        <v>388972.57780999999</v>
      </c>
      <c r="F9" s="395">
        <f t="shared" ref="F9:F22" si="0">E9/$E$23</f>
        <v>3.4249108628070055E-2</v>
      </c>
      <c r="G9" s="395">
        <f>'19'!H14</f>
        <v>-0.26899624748568568</v>
      </c>
      <c r="H9" s="159">
        <v>2.1354838709677426</v>
      </c>
      <c r="I9" s="160">
        <v>6.5</v>
      </c>
      <c r="J9" s="160">
        <v>-3</v>
      </c>
      <c r="K9" s="160">
        <v>-1.899999999999999</v>
      </c>
      <c r="L9" s="161">
        <v>4.0354838709677416</v>
      </c>
      <c r="M9" s="71"/>
    </row>
    <row r="10" spans="1:13" ht="14.1" customHeight="1" x14ac:dyDescent="0.2">
      <c r="A10" s="158"/>
      <c r="B10" s="138" t="s">
        <v>14</v>
      </c>
      <c r="C10" s="139">
        <f>'19'!D45</f>
        <v>387655</v>
      </c>
      <c r="D10" s="140">
        <f>'19'!E45</f>
        <v>157594</v>
      </c>
      <c r="E10" s="139">
        <f>'19'!F45</f>
        <v>1680853.0464999999</v>
      </c>
      <c r="F10" s="141">
        <f t="shared" si="0"/>
        <v>0.14799942685296669</v>
      </c>
      <c r="G10" s="396">
        <f>'19'!H45</f>
        <v>-0.26136416684161495</v>
      </c>
      <c r="H10" s="162">
        <v>2.2516129032258068</v>
      </c>
      <c r="I10" s="163">
        <v>7.7</v>
      </c>
      <c r="J10" s="163">
        <v>-2.2999999999999998</v>
      </c>
      <c r="K10" s="163">
        <v>-1.7000000000000008</v>
      </c>
      <c r="L10" s="164">
        <v>3.9516129032258078</v>
      </c>
      <c r="M10" s="131"/>
    </row>
    <row r="11" spans="1:13" ht="14.1" customHeight="1" x14ac:dyDescent="0.2">
      <c r="A11" s="100"/>
      <c r="B11" s="84" t="s">
        <v>15</v>
      </c>
      <c r="C11" s="77">
        <f>'20'!D14</f>
        <v>85318</v>
      </c>
      <c r="D11" s="78">
        <f>'20'!E14</f>
        <v>27864.400000000005</v>
      </c>
      <c r="E11" s="77">
        <f>'20'!F14</f>
        <v>297193.4681399999</v>
      </c>
      <c r="F11" s="395">
        <f t="shared" si="0"/>
        <v>2.616794076124215E-2</v>
      </c>
      <c r="G11" s="141">
        <f>'20'!H14</f>
        <v>-0.22503376453051266</v>
      </c>
      <c r="H11" s="165">
        <v>1.6032258064516129</v>
      </c>
      <c r="I11" s="166">
        <v>5.7</v>
      </c>
      <c r="J11" s="166">
        <v>-2.8</v>
      </c>
      <c r="K11" s="166">
        <v>-2</v>
      </c>
      <c r="L11" s="167">
        <v>3.6032258064516132</v>
      </c>
      <c r="M11" s="71"/>
    </row>
    <row r="12" spans="1:13" ht="14.1" customHeight="1" x14ac:dyDescent="0.2">
      <c r="A12" s="158"/>
      <c r="B12" s="138" t="s">
        <v>305</v>
      </c>
      <c r="C12" s="139">
        <f>'20'!D45</f>
        <v>118377</v>
      </c>
      <c r="D12" s="140">
        <f>'20'!E45</f>
        <v>48994.499999999993</v>
      </c>
      <c r="E12" s="139">
        <f>'20'!F45</f>
        <v>522561.98472000001</v>
      </c>
      <c r="F12" s="141">
        <f t="shared" si="0"/>
        <v>4.6011681029908963E-2</v>
      </c>
      <c r="G12" s="396">
        <f>'20'!H45</f>
        <v>-0.19703766068649894</v>
      </c>
      <c r="H12" s="162">
        <v>1.4645161290322581</v>
      </c>
      <c r="I12" s="163">
        <v>6.3</v>
      </c>
      <c r="J12" s="163">
        <v>-3.4</v>
      </c>
      <c r="K12" s="163">
        <v>-2.2999999999999985</v>
      </c>
      <c r="L12" s="164">
        <v>3.7645161290322564</v>
      </c>
      <c r="M12" s="131"/>
    </row>
    <row r="13" spans="1:13" ht="14.1" customHeight="1" x14ac:dyDescent="0.2">
      <c r="A13" s="100"/>
      <c r="B13" s="84" t="s">
        <v>16</v>
      </c>
      <c r="C13" s="77">
        <f>'21'!D14</f>
        <v>93366</v>
      </c>
      <c r="D13" s="78">
        <f>'21'!E14</f>
        <v>46376.099999999991</v>
      </c>
      <c r="E13" s="77">
        <f>'21'!F14</f>
        <v>494635.37458999996</v>
      </c>
      <c r="F13" s="395">
        <f t="shared" si="0"/>
        <v>4.3552737755960913E-2</v>
      </c>
      <c r="G13" s="141">
        <f>'21'!H14</f>
        <v>-0.24651859636543497</v>
      </c>
      <c r="H13" s="165">
        <v>2.0580645161290323</v>
      </c>
      <c r="I13" s="166">
        <v>7.7</v>
      </c>
      <c r="J13" s="166">
        <v>-2.6</v>
      </c>
      <c r="K13" s="166">
        <v>-1.7000000000000008</v>
      </c>
      <c r="L13" s="167">
        <v>3.7580645161290329</v>
      </c>
      <c r="M13" s="71"/>
    </row>
    <row r="14" spans="1:13" ht="14.1" customHeight="1" x14ac:dyDescent="0.2">
      <c r="A14" s="158"/>
      <c r="B14" s="138" t="s">
        <v>17</v>
      </c>
      <c r="C14" s="139">
        <f>'21'!D45</f>
        <v>383303</v>
      </c>
      <c r="D14" s="140">
        <f>'21'!E45</f>
        <v>112120.905</v>
      </c>
      <c r="E14" s="139">
        <f>'21'!F45</f>
        <v>1195641.4799299999</v>
      </c>
      <c r="F14" s="141">
        <f t="shared" si="0"/>
        <v>0.10527645716544969</v>
      </c>
      <c r="G14" s="396">
        <f>'21'!H45</f>
        <v>-0.21438867204134365</v>
      </c>
      <c r="H14" s="162">
        <v>1.8645161290322576</v>
      </c>
      <c r="I14" s="163">
        <v>7</v>
      </c>
      <c r="J14" s="163">
        <v>-4.2</v>
      </c>
      <c r="K14" s="163">
        <v>-1.899999999999999</v>
      </c>
      <c r="L14" s="164">
        <v>3.7645161290322564</v>
      </c>
      <c r="M14" s="131"/>
    </row>
    <row r="15" spans="1:13" ht="14.1" customHeight="1" x14ac:dyDescent="0.2">
      <c r="A15" s="100"/>
      <c r="B15" s="84" t="s">
        <v>18</v>
      </c>
      <c r="C15" s="77">
        <f>'22'!D14</f>
        <v>188895</v>
      </c>
      <c r="D15" s="78">
        <f>'22'!E14</f>
        <v>63222.599999999991</v>
      </c>
      <c r="E15" s="77">
        <f>'22'!F14</f>
        <v>674315.23970000003</v>
      </c>
      <c r="F15" s="395">
        <f t="shared" si="0"/>
        <v>5.9373583670284794E-2</v>
      </c>
      <c r="G15" s="141">
        <f>'22'!H14</f>
        <v>-0.24126693897606874</v>
      </c>
      <c r="H15" s="165">
        <v>1.4548387096774189</v>
      </c>
      <c r="I15" s="166">
        <v>6.3</v>
      </c>
      <c r="J15" s="166">
        <v>-3.6</v>
      </c>
      <c r="K15" s="166">
        <v>-2.5</v>
      </c>
      <c r="L15" s="167">
        <v>3.9548387096774187</v>
      </c>
      <c r="M15" s="71"/>
    </row>
    <row r="16" spans="1:13" ht="14.1" customHeight="1" x14ac:dyDescent="0.2">
      <c r="A16" s="158"/>
      <c r="B16" s="138" t="s">
        <v>19</v>
      </c>
      <c r="C16" s="139">
        <f>'22'!D45</f>
        <v>136936</v>
      </c>
      <c r="D16" s="140">
        <f>'22'!E45</f>
        <v>51378.8</v>
      </c>
      <c r="E16" s="139">
        <f>'22'!F45</f>
        <v>547992.51864999987</v>
      </c>
      <c r="F16" s="141">
        <f t="shared" si="0"/>
        <v>4.8250844325023884E-2</v>
      </c>
      <c r="G16" s="396">
        <f>'22'!H45</f>
        <v>-0.22471149932709189</v>
      </c>
      <c r="H16" s="162">
        <v>1.8806451612903228</v>
      </c>
      <c r="I16" s="163">
        <v>7.3</v>
      </c>
      <c r="J16" s="163">
        <v>-3.1</v>
      </c>
      <c r="K16" s="163">
        <v>-1.6000000000000008</v>
      </c>
      <c r="L16" s="164">
        <v>3.4806451612903233</v>
      </c>
      <c r="M16" s="131"/>
    </row>
    <row r="17" spans="1:18" ht="14.1" customHeight="1" x14ac:dyDescent="0.2">
      <c r="A17" s="100"/>
      <c r="B17" s="84" t="s">
        <v>20</v>
      </c>
      <c r="C17" s="77">
        <f>'23'!D14</f>
        <v>159972</v>
      </c>
      <c r="D17" s="78">
        <f>'23'!E14</f>
        <v>49121.7</v>
      </c>
      <c r="E17" s="77">
        <f>'23'!F14</f>
        <v>523917.97578999988</v>
      </c>
      <c r="F17" s="395">
        <f t="shared" si="0"/>
        <v>4.6131076298636116E-2</v>
      </c>
      <c r="G17" s="141">
        <f>'23'!H14</f>
        <v>-0.25006752135756538</v>
      </c>
      <c r="H17" s="165">
        <v>2.7806451612903227</v>
      </c>
      <c r="I17" s="166">
        <v>7.2</v>
      </c>
      <c r="J17" s="166">
        <v>-2.5</v>
      </c>
      <c r="K17" s="166">
        <v>-1.6000000000000008</v>
      </c>
      <c r="L17" s="167">
        <v>4.3806451612903237</v>
      </c>
      <c r="M17" s="71"/>
    </row>
    <row r="18" spans="1:18" ht="14.1" customHeight="1" x14ac:dyDescent="0.2">
      <c r="A18" s="158"/>
      <c r="B18" s="138" t="s">
        <v>3</v>
      </c>
      <c r="C18" s="139">
        <f>'23'!D45</f>
        <v>424710</v>
      </c>
      <c r="D18" s="140">
        <f>'23'!E45</f>
        <v>126635.96163437233</v>
      </c>
      <c r="E18" s="139">
        <f>'23'!F45</f>
        <v>1347621.9162999999</v>
      </c>
      <c r="F18" s="141">
        <f t="shared" si="0"/>
        <v>0.11865836316993975</v>
      </c>
      <c r="G18" s="396">
        <f>'23'!H45</f>
        <v>-0.32060321335022429</v>
      </c>
      <c r="H18" s="162">
        <v>4.1999999999999993</v>
      </c>
      <c r="I18" s="163">
        <v>8.6999999999999993</v>
      </c>
      <c r="J18" s="163">
        <v>-0.5</v>
      </c>
      <c r="K18" s="163">
        <v>-0.60000000000000009</v>
      </c>
      <c r="L18" s="164">
        <v>4.7999999999999989</v>
      </c>
      <c r="M18" s="131"/>
    </row>
    <row r="19" spans="1:18" ht="14.1" customHeight="1" x14ac:dyDescent="0.2">
      <c r="A19" s="100"/>
      <c r="B19" s="84" t="s">
        <v>21</v>
      </c>
      <c r="C19" s="85">
        <f>'24'!D14</f>
        <v>257652</v>
      </c>
      <c r="D19" s="86">
        <f>'24'!E14</f>
        <v>135869.58100000001</v>
      </c>
      <c r="E19" s="85">
        <f>'24'!F14</f>
        <v>1449141.8138400002</v>
      </c>
      <c r="F19" s="395">
        <f t="shared" si="0"/>
        <v>0.12759720924061671</v>
      </c>
      <c r="G19" s="98">
        <f>'24'!H14</f>
        <v>-0.19941065199697888</v>
      </c>
      <c r="H19" s="168">
        <v>3.0258064516129037</v>
      </c>
      <c r="I19" s="169">
        <v>8.1</v>
      </c>
      <c r="J19" s="166">
        <v>-1.8</v>
      </c>
      <c r="K19" s="166">
        <v>-1</v>
      </c>
      <c r="L19" s="167">
        <v>4.0258064516129037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'24'!D45</f>
        <v>225048</v>
      </c>
      <c r="D20" s="134">
        <f>'24'!E45</f>
        <v>103406.042</v>
      </c>
      <c r="E20" s="133">
        <f>'24'!F45</f>
        <v>1102523.2379299996</v>
      </c>
      <c r="F20" s="141">
        <f t="shared" si="0"/>
        <v>9.7077378445122126E-2</v>
      </c>
      <c r="G20" s="399">
        <f>'24'!H45</f>
        <v>-0.34759401083141395</v>
      </c>
      <c r="H20" s="170">
        <v>2.9290322580645154</v>
      </c>
      <c r="I20" s="171">
        <v>8.8000000000000007</v>
      </c>
      <c r="J20" s="163">
        <v>-1.8</v>
      </c>
      <c r="K20" s="163">
        <v>-0.80000000000000038</v>
      </c>
      <c r="L20" s="164">
        <v>3.7290322580645157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'25'!D14</f>
        <v>118277</v>
      </c>
      <c r="D21" s="86">
        <f>'25'!E14</f>
        <v>47454.016000000003</v>
      </c>
      <c r="E21" s="85">
        <f>'25'!F14</f>
        <v>506083.49303000001</v>
      </c>
      <c r="F21" s="395">
        <f t="shared" si="0"/>
        <v>4.4560746737586594E-2</v>
      </c>
      <c r="G21" s="98">
        <f>'25'!H14</f>
        <v>-0.23603675889662135</v>
      </c>
      <c r="H21" s="168">
        <v>1.2483870967741937</v>
      </c>
      <c r="I21" s="169">
        <v>6.1</v>
      </c>
      <c r="J21" s="166">
        <v>-4</v>
      </c>
      <c r="K21" s="166">
        <v>-2.5</v>
      </c>
      <c r="L21" s="167">
        <v>3.7483870967741937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'25'!D45</f>
        <v>158224</v>
      </c>
      <c r="D22" s="154">
        <f>'25'!E45</f>
        <v>58665</v>
      </c>
      <c r="E22" s="153">
        <f>'25'!F45</f>
        <v>625705.0340300001</v>
      </c>
      <c r="F22" s="398">
        <f t="shared" si="0"/>
        <v>5.5093445919191505E-2</v>
      </c>
      <c r="G22" s="400">
        <f>'25'!H45</f>
        <v>-0.23279088756710992</v>
      </c>
      <c r="H22" s="172">
        <v>1.4129032258064513</v>
      </c>
      <c r="I22" s="173">
        <v>7</v>
      </c>
      <c r="J22" s="173">
        <v>-4.2</v>
      </c>
      <c r="K22" s="173">
        <v>-1.6000000000000008</v>
      </c>
      <c r="L22" s="174">
        <v>3.0129032258064523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2843837</v>
      </c>
      <c r="D23" s="86">
        <f>SUM(D9:D22)</f>
        <v>1065201.2516343724</v>
      </c>
      <c r="E23" s="85">
        <f>SUM(E9:E22)</f>
        <v>11357159.16096</v>
      </c>
      <c r="F23" s="181">
        <f>SUM(F9:F22)</f>
        <v>0.99999999999999989</v>
      </c>
      <c r="G23" s="98"/>
      <c r="H23" s="175">
        <v>2.0096774193548383</v>
      </c>
      <c r="I23" s="176">
        <v>6.9</v>
      </c>
      <c r="J23" s="176">
        <v>-2.7</v>
      </c>
      <c r="K23" s="176">
        <v>-1.9612903225806451</v>
      </c>
      <c r="L23" s="177">
        <v>3.9709677419354836</v>
      </c>
      <c r="M23" s="71"/>
    </row>
    <row r="24" spans="1:18" ht="14.1" customHeight="1" x14ac:dyDescent="0.2">
      <c r="A24" s="158"/>
      <c r="B24" s="138" t="s">
        <v>314</v>
      </c>
      <c r="C24" s="130"/>
      <c r="D24" s="134">
        <f>'9'!E14</f>
        <v>18302.683450574128</v>
      </c>
      <c r="E24" s="133">
        <f>'9'!F14</f>
        <v>195320.06127499999</v>
      </c>
      <c r="F24" s="137"/>
      <c r="G24" s="98">
        <f>'9'!H14</f>
        <v>-0.20554235482084363</v>
      </c>
      <c r="H24" s="178">
        <v>2.0096774193548383</v>
      </c>
      <c r="I24" s="179">
        <v>6.9</v>
      </c>
      <c r="J24" s="179">
        <v>-2.7</v>
      </c>
      <c r="K24" s="179">
        <v>-1.9612903225806451</v>
      </c>
      <c r="L24" s="180">
        <v>3.9709677419354836</v>
      </c>
      <c r="M24" s="131"/>
    </row>
    <row r="25" spans="1:18" ht="14.1" customHeight="1" x14ac:dyDescent="0.2">
      <c r="A25" s="709"/>
      <c r="B25" s="652" t="s">
        <v>153</v>
      </c>
      <c r="C25" s="710">
        <f>C23+C24</f>
        <v>2843837</v>
      </c>
      <c r="D25" s="661">
        <f>D23+D24</f>
        <v>1083503.9350849465</v>
      </c>
      <c r="E25" s="711">
        <f>E23+E24</f>
        <v>11552479.222235</v>
      </c>
      <c r="F25" s="712"/>
      <c r="G25" s="713">
        <f>'9'!H15</f>
        <v>-0.25575855002945469</v>
      </c>
      <c r="H25" s="714">
        <v>2.0096774193548383</v>
      </c>
      <c r="I25" s="715">
        <v>6.9</v>
      </c>
      <c r="J25" s="715">
        <v>-2.7</v>
      </c>
      <c r="K25" s="715">
        <v>-1.9612903225806451</v>
      </c>
      <c r="L25" s="716">
        <v>3.9709677419354836</v>
      </c>
      <c r="M25" s="717"/>
    </row>
    <row r="26" spans="1:18" ht="15" customHeight="1" x14ac:dyDescent="0.2">
      <c r="A26" s="100"/>
      <c r="B26" s="84"/>
      <c r="C26" s="157"/>
      <c r="D26" s="1023" t="s">
        <v>151</v>
      </c>
      <c r="E26" s="1024"/>
      <c r="F26" s="1024"/>
      <c r="G26" s="1025"/>
      <c r="H26" s="1031" t="s">
        <v>149</v>
      </c>
      <c r="I26" s="1032"/>
      <c r="J26" s="1032"/>
      <c r="K26" s="1032"/>
      <c r="L26" s="1033"/>
      <c r="M26" s="71"/>
    </row>
    <row r="27" spans="1:18" ht="15" customHeight="1" x14ac:dyDescent="0.2">
      <c r="A27" s="71"/>
      <c r="B27" s="156"/>
      <c r="C27" s="83"/>
      <c r="D27" s="1026"/>
      <c r="E27" s="1027"/>
      <c r="F27" s="1027"/>
      <c r="G27" s="1028"/>
      <c r="H27" s="1034" t="s">
        <v>150</v>
      </c>
      <c r="I27" s="1035"/>
      <c r="J27" s="1035"/>
      <c r="K27" s="1035"/>
      <c r="L27" s="1036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95"/>
      <c r="C29" s="595"/>
      <c r="D29" s="83"/>
      <c r="E29" s="284"/>
      <c r="F29" s="285"/>
      <c r="G29" s="285"/>
      <c r="H29" s="83"/>
      <c r="I29" s="84"/>
      <c r="J29" s="59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4" t="s">
        <v>168</v>
      </c>
      <c r="C31" s="984"/>
      <c r="D31" s="984"/>
      <c r="E31" s="984"/>
      <c r="F31" s="984"/>
      <c r="G31" s="984" t="s">
        <v>169</v>
      </c>
      <c r="H31" s="984"/>
      <c r="I31" s="984"/>
      <c r="J31" s="984"/>
      <c r="K31" s="984"/>
      <c r="L31" s="984"/>
      <c r="M31" s="71"/>
    </row>
    <row r="32" spans="1:18" ht="15" customHeight="1" x14ac:dyDescent="0.2">
      <c r="A32" s="71"/>
      <c r="B32" s="71"/>
      <c r="C32" s="973" t="str">
        <f>A3</f>
        <v>Leden 2018</v>
      </c>
      <c r="D32" s="973"/>
      <c r="E32" s="71"/>
      <c r="F32" s="71"/>
      <c r="G32" s="71"/>
      <c r="H32" s="71"/>
      <c r="I32" s="973" t="str">
        <f>A3</f>
        <v>Leden 2018</v>
      </c>
      <c r="J32" s="973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G31:L31"/>
    <mergeCell ref="B31:F31"/>
    <mergeCell ref="K1:M1"/>
    <mergeCell ref="B4:C4"/>
    <mergeCell ref="C7:C8"/>
    <mergeCell ref="H27:L27"/>
    <mergeCell ref="H26:L26"/>
    <mergeCell ref="H6:L6"/>
    <mergeCell ref="D26:G27"/>
    <mergeCell ref="D5:G5"/>
    <mergeCell ref="H5:L5"/>
    <mergeCell ref="A2:M2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2" t="s">
        <v>246</v>
      </c>
      <c r="L1" s="1002"/>
      <c r="M1" s="1002"/>
    </row>
    <row r="2" spans="1:13" s="692" customFormat="1" ht="30" customHeight="1" x14ac:dyDescent="0.25">
      <c r="A2" s="904" t="s">
        <v>152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</row>
    <row r="3" spans="1:13" ht="17.100000000000001" customHeight="1" x14ac:dyDescent="0.2">
      <c r="A3" s="1022" t="str">
        <f>T!J21&amp;" "&amp;T!G17</f>
        <v>Únor 2018</v>
      </c>
      <c r="B3" s="1022"/>
      <c r="C3" s="1022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3"/>
      <c r="C4" s="1004"/>
      <c r="D4" s="703"/>
      <c r="E4" s="704"/>
      <c r="F4" s="71"/>
      <c r="G4" s="705"/>
      <c r="H4" s="706"/>
      <c r="I4" s="707"/>
      <c r="J4" s="704"/>
      <c r="K4" s="704"/>
      <c r="L4" s="708"/>
      <c r="M4" s="71"/>
    </row>
    <row r="5" spans="1:13" ht="24.95" customHeight="1" x14ac:dyDescent="0.2">
      <c r="D5" s="1021" t="s">
        <v>39</v>
      </c>
      <c r="E5" s="1019"/>
      <c r="F5" s="1019"/>
      <c r="G5" s="1020"/>
      <c r="H5" s="1021" t="s">
        <v>143</v>
      </c>
      <c r="I5" s="1019"/>
      <c r="J5" s="1019"/>
      <c r="K5" s="1019"/>
      <c r="L5" s="1020"/>
      <c r="M5" s="71"/>
    </row>
    <row r="6" spans="1:13" ht="24.95" customHeight="1" x14ac:dyDescent="0.25">
      <c r="B6" s="76"/>
      <c r="C6" s="76"/>
      <c r="D6" s="649"/>
      <c r="E6" s="651"/>
      <c r="F6" s="650"/>
      <c r="G6" s="651"/>
      <c r="H6" s="1021"/>
      <c r="I6" s="1019"/>
      <c r="J6" s="1019"/>
      <c r="K6" s="1019"/>
      <c r="L6" s="1020"/>
      <c r="M6" s="87"/>
    </row>
    <row r="7" spans="1:13" ht="14.1" customHeight="1" x14ac:dyDescent="0.25">
      <c r="B7" s="94"/>
      <c r="C7" s="1010" t="s">
        <v>144</v>
      </c>
      <c r="D7" s="152"/>
      <c r="E7" s="648"/>
      <c r="F7" s="236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1"/>
      <c r="D8" s="824" t="s">
        <v>342</v>
      </c>
      <c r="E8" s="823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'19'!D20</f>
        <v>105184</v>
      </c>
      <c r="D9" s="105">
        <f>'19'!E20</f>
        <v>40074.665000000001</v>
      </c>
      <c r="E9" s="104">
        <f>'19'!F20</f>
        <v>427233.62213000003</v>
      </c>
      <c r="F9" s="395">
        <f>E9/$E$23</f>
        <v>3.5216646414949974E-2</v>
      </c>
      <c r="G9" s="395">
        <f>'19'!H20</f>
        <v>0.17212927347061882</v>
      </c>
      <c r="H9" s="159">
        <v>-3.5392857142857141</v>
      </c>
      <c r="I9" s="160">
        <v>2.2000000000000002</v>
      </c>
      <c r="J9" s="160">
        <v>-13.4</v>
      </c>
      <c r="K9" s="160">
        <v>-0.80000000000000038</v>
      </c>
      <c r="L9" s="161">
        <v>-2.7392857142857139</v>
      </c>
      <c r="M9" s="71"/>
    </row>
    <row r="10" spans="1:13" ht="14.1" customHeight="1" x14ac:dyDescent="0.2">
      <c r="A10" s="158"/>
      <c r="B10" s="138" t="s">
        <v>14</v>
      </c>
      <c r="C10" s="139">
        <f>'19'!D51</f>
        <v>387506</v>
      </c>
      <c r="D10" s="140">
        <f>'19'!E51</f>
        <v>164045.29999999999</v>
      </c>
      <c r="E10" s="139">
        <f>'19'!F51</f>
        <v>1750661.2956600001</v>
      </c>
      <c r="F10" s="141">
        <f t="shared" ref="F10:F22" si="0">E10/$E$23</f>
        <v>0.14430610478226036</v>
      </c>
      <c r="G10" s="396">
        <f>'19'!H51</f>
        <v>0.12160477344687819</v>
      </c>
      <c r="H10" s="162">
        <v>-2.121428571428571</v>
      </c>
      <c r="I10" s="163">
        <v>3.1</v>
      </c>
      <c r="J10" s="163">
        <v>-10.4</v>
      </c>
      <c r="K10" s="163">
        <v>-0.10000000000000005</v>
      </c>
      <c r="L10" s="164">
        <v>-2.0214285714285709</v>
      </c>
      <c r="M10" s="131"/>
    </row>
    <row r="11" spans="1:13" ht="14.1" customHeight="1" x14ac:dyDescent="0.2">
      <c r="A11" s="100"/>
      <c r="B11" s="84" t="s">
        <v>15</v>
      </c>
      <c r="C11" s="77">
        <f>'20'!D20</f>
        <v>85281</v>
      </c>
      <c r="D11" s="78">
        <f>'20'!E20</f>
        <v>29370.499999999996</v>
      </c>
      <c r="E11" s="77">
        <f>'20'!F20</f>
        <v>313436.51700999995</v>
      </c>
      <c r="F11" s="395">
        <f t="shared" si="0"/>
        <v>2.5836409920275159E-2</v>
      </c>
      <c r="G11" s="141">
        <f>'20'!H20</f>
        <v>0.13153633525437722</v>
      </c>
      <c r="H11" s="165">
        <v>-4.1999999999999993</v>
      </c>
      <c r="I11" s="166">
        <v>0.6</v>
      </c>
      <c r="J11" s="166">
        <v>-12.3</v>
      </c>
      <c r="K11" s="166">
        <v>-1.1000000000000005</v>
      </c>
      <c r="L11" s="167">
        <v>-3.0999999999999988</v>
      </c>
      <c r="M11" s="71"/>
    </row>
    <row r="12" spans="1:13" ht="14.1" customHeight="1" x14ac:dyDescent="0.2">
      <c r="A12" s="158"/>
      <c r="B12" s="138" t="s">
        <v>305</v>
      </c>
      <c r="C12" s="139">
        <f>'20'!D51</f>
        <v>118328</v>
      </c>
      <c r="D12" s="140">
        <f>'20'!E51</f>
        <v>50271.399999999994</v>
      </c>
      <c r="E12" s="139">
        <f>'20'!F51</f>
        <v>536487.82843999995</v>
      </c>
      <c r="F12" s="141">
        <f t="shared" si="0"/>
        <v>4.4222414111281964E-2</v>
      </c>
      <c r="G12" s="396">
        <f>'20'!H51</f>
        <v>0.18304760783272092</v>
      </c>
      <c r="H12" s="162">
        <v>-3.0571428571428569</v>
      </c>
      <c r="I12" s="163">
        <v>2.4</v>
      </c>
      <c r="J12" s="163">
        <v>-11.5</v>
      </c>
      <c r="K12" s="163">
        <v>-1.1000000000000005</v>
      </c>
      <c r="L12" s="164">
        <v>-1.9571428571428564</v>
      </c>
      <c r="M12" s="131"/>
    </row>
    <row r="13" spans="1:13" ht="14.1" customHeight="1" x14ac:dyDescent="0.2">
      <c r="A13" s="100"/>
      <c r="B13" s="84" t="s">
        <v>16</v>
      </c>
      <c r="C13" s="77">
        <f>'21'!D20</f>
        <v>93326</v>
      </c>
      <c r="D13" s="78">
        <f>'21'!E20</f>
        <v>49100.299999999996</v>
      </c>
      <c r="E13" s="77">
        <f>'21'!F20</f>
        <v>523988.38392000005</v>
      </c>
      <c r="F13" s="395">
        <f t="shared" si="0"/>
        <v>4.3192091366902594E-2</v>
      </c>
      <c r="G13" s="141">
        <f>'21'!H20</f>
        <v>0.12397230083586866</v>
      </c>
      <c r="H13" s="165">
        <v>-3.1321428571428571</v>
      </c>
      <c r="I13" s="166">
        <v>3</v>
      </c>
      <c r="J13" s="166">
        <v>-11.4</v>
      </c>
      <c r="K13" s="166">
        <v>-0.69999999999999962</v>
      </c>
      <c r="L13" s="167">
        <v>-2.4321428571428574</v>
      </c>
      <c r="M13" s="71"/>
    </row>
    <row r="14" spans="1:13" ht="14.1" customHeight="1" x14ac:dyDescent="0.2">
      <c r="A14" s="158"/>
      <c r="B14" s="138" t="s">
        <v>17</v>
      </c>
      <c r="C14" s="139">
        <f>'21'!D51</f>
        <v>383161</v>
      </c>
      <c r="D14" s="140">
        <f>'21'!E51</f>
        <v>118709.15399999999</v>
      </c>
      <c r="E14" s="139">
        <f>'21'!F51</f>
        <v>1266605.06586</v>
      </c>
      <c r="F14" s="141">
        <f t="shared" si="0"/>
        <v>0.10440560021796064</v>
      </c>
      <c r="G14" s="396">
        <f>'21'!H51</f>
        <v>0.11329404688616602</v>
      </c>
      <c r="H14" s="162">
        <v>-3.5500000000000003</v>
      </c>
      <c r="I14" s="163">
        <v>3.7</v>
      </c>
      <c r="J14" s="163">
        <v>-12.2</v>
      </c>
      <c r="K14" s="163">
        <v>-0.80000000000000038</v>
      </c>
      <c r="L14" s="164">
        <v>-2.75</v>
      </c>
      <c r="M14" s="131"/>
    </row>
    <row r="15" spans="1:13" ht="14.1" customHeight="1" x14ac:dyDescent="0.2">
      <c r="A15" s="100"/>
      <c r="B15" s="84" t="s">
        <v>18</v>
      </c>
      <c r="C15" s="77">
        <f>'22'!D20</f>
        <v>188823</v>
      </c>
      <c r="D15" s="78">
        <f>'22'!E20</f>
        <v>66888.099999999991</v>
      </c>
      <c r="E15" s="77">
        <f>'22'!F20</f>
        <v>713817.01507999992</v>
      </c>
      <c r="F15" s="395">
        <f t="shared" si="0"/>
        <v>5.8839567213177395E-2</v>
      </c>
      <c r="G15" s="141">
        <f>'22'!H20</f>
        <v>0.12522911045277035</v>
      </c>
      <c r="H15" s="165">
        <v>-3.5892857142857144</v>
      </c>
      <c r="I15" s="166">
        <v>2.2999999999999998</v>
      </c>
      <c r="J15" s="166">
        <v>-12</v>
      </c>
      <c r="K15" s="166">
        <v>-1.2</v>
      </c>
      <c r="L15" s="167">
        <v>-2.3892857142857142</v>
      </c>
      <c r="M15" s="71"/>
    </row>
    <row r="16" spans="1:13" ht="14.1" customHeight="1" x14ac:dyDescent="0.2">
      <c r="A16" s="158"/>
      <c r="B16" s="138" t="s">
        <v>19</v>
      </c>
      <c r="C16" s="139">
        <f>'22'!D51</f>
        <v>136878</v>
      </c>
      <c r="D16" s="140">
        <f>'22'!E51</f>
        <v>55264.200000000004</v>
      </c>
      <c r="E16" s="139">
        <f>'22'!F51</f>
        <v>589769.41491000005</v>
      </c>
      <c r="F16" s="141">
        <f t="shared" si="0"/>
        <v>4.8614387715294381E-2</v>
      </c>
      <c r="G16" s="396">
        <f>'22'!H51</f>
        <v>0.1857935036301592</v>
      </c>
      <c r="H16" s="162">
        <v>-3.5642857142857141</v>
      </c>
      <c r="I16" s="163">
        <v>2.4</v>
      </c>
      <c r="J16" s="163">
        <v>-12.2</v>
      </c>
      <c r="K16" s="163">
        <v>-0.3</v>
      </c>
      <c r="L16" s="164">
        <v>-3.2642857142857142</v>
      </c>
      <c r="M16" s="131"/>
    </row>
    <row r="17" spans="1:18" ht="14.1" customHeight="1" x14ac:dyDescent="0.2">
      <c r="A17" s="100"/>
      <c r="B17" s="84" t="s">
        <v>20</v>
      </c>
      <c r="C17" s="77">
        <f>'23'!D20</f>
        <v>159908</v>
      </c>
      <c r="D17" s="78">
        <f>'23'!E20</f>
        <v>53189.399999999994</v>
      </c>
      <c r="E17" s="77">
        <f>'23'!F20</f>
        <v>567627.15170999989</v>
      </c>
      <c r="F17" s="395">
        <f t="shared" si="0"/>
        <v>4.6789212416464811E-2</v>
      </c>
      <c r="G17" s="141">
        <f>'23'!H20</f>
        <v>0.14251757465359111</v>
      </c>
      <c r="H17" s="165">
        <v>-2.8392857142857144</v>
      </c>
      <c r="I17" s="166">
        <v>2.4</v>
      </c>
      <c r="J17" s="166">
        <v>-12</v>
      </c>
      <c r="K17" s="166">
        <v>-0.6</v>
      </c>
      <c r="L17" s="167">
        <v>-2.2392857142857143</v>
      </c>
      <c r="M17" s="71"/>
    </row>
    <row r="18" spans="1:18" ht="14.1" customHeight="1" x14ac:dyDescent="0.2">
      <c r="A18" s="158"/>
      <c r="B18" s="138" t="s">
        <v>3</v>
      </c>
      <c r="C18" s="139">
        <f>'23'!D51</f>
        <v>424492</v>
      </c>
      <c r="D18" s="140">
        <f>'23'!E51</f>
        <v>141923.2411113554</v>
      </c>
      <c r="E18" s="139">
        <f>'23'!F51</f>
        <v>1510545.8306799999</v>
      </c>
      <c r="F18" s="141">
        <f t="shared" si="0"/>
        <v>0.1245135112433817</v>
      </c>
      <c r="G18" s="396">
        <f>'23'!H51</f>
        <v>0.16482388047559285</v>
      </c>
      <c r="H18" s="162">
        <v>-1.3107142857142857</v>
      </c>
      <c r="I18" s="163">
        <v>4.3</v>
      </c>
      <c r="J18" s="163">
        <v>-9.6999999999999993</v>
      </c>
      <c r="K18" s="163">
        <v>0.69999999999999962</v>
      </c>
      <c r="L18" s="164">
        <v>-2.0107142857142852</v>
      </c>
      <c r="M18" s="131"/>
    </row>
    <row r="19" spans="1:18" ht="14.1" customHeight="1" x14ac:dyDescent="0.2">
      <c r="A19" s="100"/>
      <c r="B19" s="84" t="s">
        <v>21</v>
      </c>
      <c r="C19" s="85">
        <f>'24'!D20</f>
        <v>257546</v>
      </c>
      <c r="D19" s="86">
        <f>'24'!E20</f>
        <v>134445.22999999998</v>
      </c>
      <c r="E19" s="85">
        <f>'24'!F20</f>
        <v>1434750.80975</v>
      </c>
      <c r="F19" s="395">
        <f t="shared" si="0"/>
        <v>0.11826576688562764</v>
      </c>
      <c r="G19" s="98">
        <f>'24'!H20</f>
        <v>0.11584212514243775</v>
      </c>
      <c r="H19" s="168">
        <v>-2.5107142857142857</v>
      </c>
      <c r="I19" s="169">
        <v>3.5</v>
      </c>
      <c r="J19" s="166">
        <v>-11</v>
      </c>
      <c r="K19" s="166">
        <v>0.20000000000000009</v>
      </c>
      <c r="L19" s="167">
        <v>-2.7107142857142859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'24'!D51</f>
        <v>224964</v>
      </c>
      <c r="D20" s="134">
        <f>'24'!E51</f>
        <v>121131.51199999999</v>
      </c>
      <c r="E20" s="133">
        <f>'24'!F51</f>
        <v>1291825.0774399999</v>
      </c>
      <c r="F20" s="141">
        <f t="shared" si="0"/>
        <v>0.10648447272327939</v>
      </c>
      <c r="G20" s="399">
        <f>'24'!H51</f>
        <v>6.2539324847967703E-2</v>
      </c>
      <c r="H20" s="170">
        <v>-2.5035714285714286</v>
      </c>
      <c r="I20" s="171">
        <v>2.9</v>
      </c>
      <c r="J20" s="163">
        <v>-10.4</v>
      </c>
      <c r="K20" s="163">
        <v>0.40000000000000019</v>
      </c>
      <c r="L20" s="164">
        <v>-2.9035714285714289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'25'!D20</f>
        <v>119237</v>
      </c>
      <c r="D21" s="86">
        <f>'25'!E20</f>
        <v>50036.465999999993</v>
      </c>
      <c r="E21" s="85">
        <f>'25'!F20</f>
        <v>533915.58430999983</v>
      </c>
      <c r="F21" s="395">
        <f t="shared" si="0"/>
        <v>4.4010385358564601E-2</v>
      </c>
      <c r="G21" s="98">
        <f>'25'!H20</f>
        <v>0.15814967791537324</v>
      </c>
      <c r="H21" s="168">
        <v>-4.0642857142857141</v>
      </c>
      <c r="I21" s="169">
        <v>1.4</v>
      </c>
      <c r="J21" s="166">
        <v>-12.8</v>
      </c>
      <c r="K21" s="166">
        <v>-1.2999999999999998</v>
      </c>
      <c r="L21" s="167">
        <v>-2.7642857142857142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'25'!D51</f>
        <v>158162</v>
      </c>
      <c r="D22" s="154">
        <f>'25'!E51</f>
        <v>62868.3</v>
      </c>
      <c r="E22" s="153">
        <f>'25'!F51</f>
        <v>670918.07319999987</v>
      </c>
      <c r="F22" s="398">
        <f t="shared" si="0"/>
        <v>5.5303429630579194E-2</v>
      </c>
      <c r="G22" s="400">
        <f>'25'!H51</f>
        <v>0.17512493761244222</v>
      </c>
      <c r="H22" s="172">
        <v>-3.5285714285714289</v>
      </c>
      <c r="I22" s="173">
        <v>3.1</v>
      </c>
      <c r="J22" s="173">
        <v>-12.4</v>
      </c>
      <c r="K22" s="173">
        <v>-0.10000000000000005</v>
      </c>
      <c r="L22" s="174">
        <v>-3.4285714285714288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2842796</v>
      </c>
      <c r="D23" s="86">
        <f>SUM(D9:D22)</f>
        <v>1137317.7681113554</v>
      </c>
      <c r="E23" s="85">
        <f>SUM(E9:E22)</f>
        <v>12131581.670100002</v>
      </c>
      <c r="F23" s="181">
        <f>SUM(F9:F22)</f>
        <v>0.99999999999999989</v>
      </c>
      <c r="G23" s="98"/>
      <c r="H23" s="175">
        <v>-3.2785714285714285</v>
      </c>
      <c r="I23" s="176">
        <v>2.4</v>
      </c>
      <c r="J23" s="176">
        <v>-11.8</v>
      </c>
      <c r="K23" s="176">
        <v>-0.66206896551724137</v>
      </c>
      <c r="L23" s="177">
        <v>-2.6165024630541871</v>
      </c>
      <c r="M23" s="71"/>
    </row>
    <row r="24" spans="1:18" ht="14.1" customHeight="1" x14ac:dyDescent="0.2">
      <c r="A24" s="158"/>
      <c r="B24" s="138" t="s">
        <v>314</v>
      </c>
      <c r="C24" s="130"/>
      <c r="D24" s="744">
        <f>'9'!E21</f>
        <v>20016.242911747366</v>
      </c>
      <c r="E24" s="133">
        <f>'9'!F21</f>
        <v>213691.63644600002</v>
      </c>
      <c r="F24" s="137"/>
      <c r="G24" s="401">
        <f>'9'!H21</f>
        <v>0.22615782638652809</v>
      </c>
      <c r="H24" s="178">
        <v>-3.2785714285714285</v>
      </c>
      <c r="I24" s="179">
        <v>2.4</v>
      </c>
      <c r="J24" s="179">
        <v>-11.8</v>
      </c>
      <c r="K24" s="179">
        <v>-0.66206896551724137</v>
      </c>
      <c r="L24" s="180">
        <v>-2.6165024630541871</v>
      </c>
      <c r="M24" s="131"/>
    </row>
    <row r="25" spans="1:18" ht="14.1" customHeight="1" x14ac:dyDescent="0.2">
      <c r="A25" s="709"/>
      <c r="B25" s="652" t="s">
        <v>153</v>
      </c>
      <c r="C25" s="710">
        <f>C23+C24</f>
        <v>2842796</v>
      </c>
      <c r="D25" s="661">
        <f t="shared" ref="D25:E25" si="1">D23+D24</f>
        <v>1157334.0110231028</v>
      </c>
      <c r="E25" s="711">
        <f t="shared" si="1"/>
        <v>12345273.306546001</v>
      </c>
      <c r="F25" s="712"/>
      <c r="G25" s="656">
        <f>'9'!H22</f>
        <v>0.13333716417803973</v>
      </c>
      <c r="H25" s="714">
        <v>-3.2785714285714285</v>
      </c>
      <c r="I25" s="715">
        <v>2.4</v>
      </c>
      <c r="J25" s="715">
        <v>-11.8</v>
      </c>
      <c r="K25" s="715">
        <v>-0.66206896551724137</v>
      </c>
      <c r="L25" s="716">
        <v>-2.6165024630541871</v>
      </c>
      <c r="M25" s="717"/>
    </row>
    <row r="26" spans="1:18" ht="15" customHeight="1" x14ac:dyDescent="0.2">
      <c r="A26" s="100"/>
      <c r="B26" s="84"/>
      <c r="C26" s="157"/>
      <c r="D26" s="1023" t="s">
        <v>151</v>
      </c>
      <c r="E26" s="1024"/>
      <c r="F26" s="1024"/>
      <c r="G26" s="1025"/>
      <c r="H26" s="1031" t="s">
        <v>149</v>
      </c>
      <c r="I26" s="1032"/>
      <c r="J26" s="1032"/>
      <c r="K26" s="1032"/>
      <c r="L26" s="1033"/>
      <c r="M26" s="71"/>
    </row>
    <row r="27" spans="1:18" ht="15" customHeight="1" x14ac:dyDescent="0.2">
      <c r="A27" s="71"/>
      <c r="B27" s="156"/>
      <c r="C27" s="83"/>
      <c r="D27" s="1026"/>
      <c r="E27" s="1027"/>
      <c r="F27" s="1027"/>
      <c r="G27" s="1028"/>
      <c r="H27" s="1034" t="s">
        <v>150</v>
      </c>
      <c r="I27" s="1035"/>
      <c r="J27" s="1035"/>
      <c r="K27" s="1035"/>
      <c r="L27" s="1036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95"/>
      <c r="C29" s="595"/>
      <c r="D29" s="83"/>
      <c r="E29" s="284"/>
      <c r="F29" s="285"/>
      <c r="G29" s="285"/>
      <c r="H29" s="83"/>
      <c r="I29" s="84"/>
      <c r="J29" s="59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4" t="s">
        <v>168</v>
      </c>
      <c r="C31" s="984"/>
      <c r="D31" s="984"/>
      <c r="E31" s="984"/>
      <c r="F31" s="984"/>
      <c r="G31" s="984" t="s">
        <v>169</v>
      </c>
      <c r="H31" s="984"/>
      <c r="I31" s="984"/>
      <c r="J31" s="984"/>
      <c r="K31" s="984"/>
      <c r="L31" s="984"/>
      <c r="M31" s="71"/>
    </row>
    <row r="32" spans="1:18" ht="15" customHeight="1" x14ac:dyDescent="0.2">
      <c r="A32" s="71"/>
      <c r="B32" s="71"/>
      <c r="C32" s="973" t="str">
        <f>A3</f>
        <v>Únor 2018</v>
      </c>
      <c r="D32" s="973"/>
      <c r="E32" s="71"/>
      <c r="F32" s="71"/>
      <c r="G32" s="71"/>
      <c r="H32" s="71"/>
      <c r="I32" s="973" t="str">
        <f>A3</f>
        <v>Únor 2018</v>
      </c>
      <c r="J32" s="973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2" t="s">
        <v>247</v>
      </c>
      <c r="L1" s="1002"/>
      <c r="M1" s="1002"/>
    </row>
    <row r="2" spans="1:13" s="692" customFormat="1" ht="30" customHeight="1" x14ac:dyDescent="0.25">
      <c r="A2" s="904" t="s">
        <v>152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</row>
    <row r="3" spans="1:13" ht="17.100000000000001" customHeight="1" x14ac:dyDescent="0.2">
      <c r="A3" s="1022" t="str">
        <f>T!J22&amp;" "&amp;T!G17</f>
        <v>Březen 2018</v>
      </c>
      <c r="B3" s="1022"/>
      <c r="C3" s="1022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3"/>
      <c r="C4" s="1004"/>
      <c r="D4" s="703"/>
      <c r="E4" s="704"/>
      <c r="F4" s="71"/>
      <c r="G4" s="705"/>
      <c r="H4" s="706"/>
      <c r="I4" s="707"/>
      <c r="J4" s="704"/>
      <c r="K4" s="704"/>
      <c r="L4" s="708"/>
      <c r="M4" s="71"/>
    </row>
    <row r="5" spans="1:13" ht="24.95" customHeight="1" x14ac:dyDescent="0.2">
      <c r="D5" s="1021" t="s">
        <v>39</v>
      </c>
      <c r="E5" s="1019"/>
      <c r="F5" s="1019"/>
      <c r="G5" s="1020"/>
      <c r="H5" s="1021" t="s">
        <v>143</v>
      </c>
      <c r="I5" s="1019"/>
      <c r="J5" s="1019"/>
      <c r="K5" s="1019"/>
      <c r="L5" s="1020"/>
      <c r="M5" s="71"/>
    </row>
    <row r="6" spans="1:13" ht="24.95" customHeight="1" x14ac:dyDescent="0.25">
      <c r="B6" s="76"/>
      <c r="C6" s="76"/>
      <c r="D6" s="649"/>
      <c r="E6" s="651"/>
      <c r="F6" s="650"/>
      <c r="G6" s="651"/>
      <c r="H6" s="1021"/>
      <c r="I6" s="1019"/>
      <c r="J6" s="1019"/>
      <c r="K6" s="1019"/>
      <c r="L6" s="1020"/>
      <c r="M6" s="87"/>
    </row>
    <row r="7" spans="1:13" ht="14.1" customHeight="1" x14ac:dyDescent="0.25">
      <c r="B7" s="94"/>
      <c r="C7" s="1010" t="s">
        <v>144</v>
      </c>
      <c r="D7" s="152"/>
      <c r="E7" s="648"/>
      <c r="F7" s="236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1"/>
      <c r="D8" s="824" t="s">
        <v>342</v>
      </c>
      <c r="E8" s="823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'19'!D26</f>
        <v>105187</v>
      </c>
      <c r="D9" s="105">
        <f>'19'!E26</f>
        <v>38106.131000000001</v>
      </c>
      <c r="E9" s="104">
        <f>'19'!F26</f>
        <v>406592.67938000005</v>
      </c>
      <c r="F9" s="395">
        <f>E9/$E$23</f>
        <v>3.5369230070954674E-2</v>
      </c>
      <c r="G9" s="395">
        <f>'19'!H26</f>
        <v>0.38941866486827292</v>
      </c>
      <c r="H9" s="159">
        <v>0.92258064516129057</v>
      </c>
      <c r="I9" s="160">
        <v>7.2</v>
      </c>
      <c r="J9" s="160">
        <v>-10</v>
      </c>
      <c r="K9" s="160">
        <v>3.0999999999999988</v>
      </c>
      <c r="L9" s="161">
        <v>-2.1774193548387082</v>
      </c>
      <c r="M9" s="71"/>
    </row>
    <row r="10" spans="1:13" ht="14.1" customHeight="1" x14ac:dyDescent="0.2">
      <c r="A10" s="158"/>
      <c r="B10" s="138" t="s">
        <v>14</v>
      </c>
      <c r="C10" s="139">
        <f>'19'!D57</f>
        <v>387439</v>
      </c>
      <c r="D10" s="140">
        <f>'19'!E57</f>
        <v>156031.30000000002</v>
      </c>
      <c r="E10" s="139">
        <f>'19'!F57</f>
        <v>1664364.3838600002</v>
      </c>
      <c r="F10" s="141">
        <f t="shared" ref="F10:F22" si="0">E10/$E$23</f>
        <v>0.14478196435905311</v>
      </c>
      <c r="G10" s="396">
        <f>'19'!H57</f>
        <v>0.40142804793420028</v>
      </c>
      <c r="H10" s="162">
        <v>2.3451612903225807</v>
      </c>
      <c r="I10" s="163">
        <v>10.3</v>
      </c>
      <c r="J10" s="163">
        <v>-8.1</v>
      </c>
      <c r="K10" s="163">
        <v>4.2000000000000011</v>
      </c>
      <c r="L10" s="164">
        <v>-1.8548387096774204</v>
      </c>
      <c r="M10" s="131"/>
    </row>
    <row r="11" spans="1:13" ht="14.1" customHeight="1" x14ac:dyDescent="0.2">
      <c r="A11" s="100"/>
      <c r="B11" s="84" t="s">
        <v>15</v>
      </c>
      <c r="C11" s="77">
        <f>'20'!D26</f>
        <v>85266</v>
      </c>
      <c r="D11" s="78">
        <f>'20'!E26</f>
        <v>28671.999999999996</v>
      </c>
      <c r="E11" s="77">
        <f>'20'!F26</f>
        <v>305838.87927000003</v>
      </c>
      <c r="F11" s="395">
        <f t="shared" si="0"/>
        <v>2.6604723188913507E-2</v>
      </c>
      <c r="G11" s="141">
        <f>'20'!H26</f>
        <v>0.34219902123837587</v>
      </c>
      <c r="H11" s="165">
        <v>0.19354838709677413</v>
      </c>
      <c r="I11" s="166">
        <v>7.4</v>
      </c>
      <c r="J11" s="166">
        <v>-9.6</v>
      </c>
      <c r="K11" s="166">
        <v>2.7000000000000015</v>
      </c>
      <c r="L11" s="167">
        <v>-2.5064516129032275</v>
      </c>
      <c r="M11" s="71"/>
    </row>
    <row r="12" spans="1:13" ht="14.1" customHeight="1" x14ac:dyDescent="0.2">
      <c r="A12" s="158"/>
      <c r="B12" s="138" t="s">
        <v>305</v>
      </c>
      <c r="C12" s="139">
        <f>'20'!D57</f>
        <v>118308</v>
      </c>
      <c r="D12" s="140">
        <f>'20'!E57</f>
        <v>48349.700000000004</v>
      </c>
      <c r="E12" s="139">
        <f>'20'!F57</f>
        <v>515739.42282999994</v>
      </c>
      <c r="F12" s="141">
        <f t="shared" si="0"/>
        <v>4.4863833580455058E-2</v>
      </c>
      <c r="G12" s="396">
        <f>'20'!H57</f>
        <v>0.44674281256991422</v>
      </c>
      <c r="H12" s="162">
        <v>0.60322580645161283</v>
      </c>
      <c r="I12" s="163">
        <v>8.1999999999999993</v>
      </c>
      <c r="J12" s="163">
        <v>-9.4</v>
      </c>
      <c r="K12" s="163">
        <v>2.5999999999999992</v>
      </c>
      <c r="L12" s="164">
        <v>-1.9967741935483865</v>
      </c>
      <c r="M12" s="131"/>
    </row>
    <row r="13" spans="1:13" ht="14.1" customHeight="1" x14ac:dyDescent="0.2">
      <c r="A13" s="100"/>
      <c r="B13" s="84" t="s">
        <v>16</v>
      </c>
      <c r="C13" s="77">
        <f>'21'!D26</f>
        <v>93319</v>
      </c>
      <c r="D13" s="78">
        <f>'21'!E26</f>
        <v>46996.80000000001</v>
      </c>
      <c r="E13" s="77">
        <f>'21'!F26</f>
        <v>501309.2478500001</v>
      </c>
      <c r="F13" s="395">
        <f t="shared" si="0"/>
        <v>4.360856213875075E-2</v>
      </c>
      <c r="G13" s="141">
        <f>'21'!H26</f>
        <v>0.34996418032739179</v>
      </c>
      <c r="H13" s="165">
        <v>0.62903225806451601</v>
      </c>
      <c r="I13" s="166">
        <v>9.4</v>
      </c>
      <c r="J13" s="166">
        <v>-9.6</v>
      </c>
      <c r="K13" s="166">
        <v>2.7999999999999985</v>
      </c>
      <c r="L13" s="167">
        <v>-2.1709677419354825</v>
      </c>
      <c r="M13" s="71"/>
    </row>
    <row r="14" spans="1:13" ht="14.1" customHeight="1" x14ac:dyDescent="0.2">
      <c r="A14" s="158"/>
      <c r="B14" s="138" t="s">
        <v>17</v>
      </c>
      <c r="C14" s="139">
        <f>'21'!D57</f>
        <v>383084</v>
      </c>
      <c r="D14" s="140">
        <f>'21'!E57</f>
        <v>113714.40600000002</v>
      </c>
      <c r="E14" s="139">
        <f>'21'!F57</f>
        <v>1212770.2320400001</v>
      </c>
      <c r="F14" s="141">
        <f t="shared" si="0"/>
        <v>0.10549808576395586</v>
      </c>
      <c r="G14" s="396">
        <f>'21'!H57</f>
        <v>0.29855238229826114</v>
      </c>
      <c r="H14" s="162">
        <v>1.0322580645161288</v>
      </c>
      <c r="I14" s="163">
        <v>10.7</v>
      </c>
      <c r="J14" s="163">
        <v>-12</v>
      </c>
      <c r="K14" s="163">
        <v>2.9000000000000008</v>
      </c>
      <c r="L14" s="164">
        <v>-1.867741935483872</v>
      </c>
      <c r="M14" s="131"/>
    </row>
    <row r="15" spans="1:13" ht="14.1" customHeight="1" x14ac:dyDescent="0.2">
      <c r="A15" s="100"/>
      <c r="B15" s="84" t="s">
        <v>18</v>
      </c>
      <c r="C15" s="77">
        <f>'22'!D26</f>
        <v>188806</v>
      </c>
      <c r="D15" s="78">
        <f>'22'!E26</f>
        <v>63362.1</v>
      </c>
      <c r="E15" s="77">
        <f>'22'!F26</f>
        <v>675875.33517999982</v>
      </c>
      <c r="F15" s="395">
        <f t="shared" si="0"/>
        <v>5.8793951395576693E-2</v>
      </c>
      <c r="G15" s="141">
        <f>'22'!H26</f>
        <v>0.37929393296565944</v>
      </c>
      <c r="H15" s="165">
        <v>0.64516129032258063</v>
      </c>
      <c r="I15" s="166">
        <v>9.1</v>
      </c>
      <c r="J15" s="166">
        <v>-10.8</v>
      </c>
      <c r="K15" s="166">
        <v>2.5</v>
      </c>
      <c r="L15" s="167">
        <v>-1.8548387096774195</v>
      </c>
      <c r="M15" s="71"/>
    </row>
    <row r="16" spans="1:13" ht="14.1" customHeight="1" x14ac:dyDescent="0.2">
      <c r="A16" s="158"/>
      <c r="B16" s="138" t="s">
        <v>19</v>
      </c>
      <c r="C16" s="139">
        <f>'22'!D57</f>
        <v>136860</v>
      </c>
      <c r="D16" s="140">
        <f>'22'!E57</f>
        <v>51767.8</v>
      </c>
      <c r="E16" s="139">
        <f>'22'!F57</f>
        <v>552199.98598</v>
      </c>
      <c r="F16" s="141">
        <f t="shared" si="0"/>
        <v>4.8035514016353129E-2</v>
      </c>
      <c r="G16" s="396">
        <f>'22'!H57</f>
        <v>0.34955540453836159</v>
      </c>
      <c r="H16" s="162">
        <v>0.89999999999999991</v>
      </c>
      <c r="I16" s="163">
        <v>8.9</v>
      </c>
      <c r="J16" s="163">
        <v>-10.3</v>
      </c>
      <c r="K16" s="163">
        <v>3.5999999999999979</v>
      </c>
      <c r="L16" s="164">
        <v>-2.699999999999998</v>
      </c>
      <c r="M16" s="131"/>
    </row>
    <row r="17" spans="1:18" ht="14.1" customHeight="1" x14ac:dyDescent="0.2">
      <c r="A17" s="100"/>
      <c r="B17" s="84" t="s">
        <v>20</v>
      </c>
      <c r="C17" s="77">
        <f>'23'!D26</f>
        <v>159874</v>
      </c>
      <c r="D17" s="78">
        <f>'23'!E26</f>
        <v>50922.7</v>
      </c>
      <c r="E17" s="77">
        <f>'23'!F26</f>
        <v>543185.42115999991</v>
      </c>
      <c r="F17" s="395">
        <f t="shared" si="0"/>
        <v>4.7251342944718729E-2</v>
      </c>
      <c r="G17" s="141">
        <f>'23'!H26</f>
        <v>0.32017219293325699</v>
      </c>
      <c r="H17" s="165">
        <v>1.4870967741935484</v>
      </c>
      <c r="I17" s="166">
        <v>8.6999999999999993</v>
      </c>
      <c r="J17" s="166">
        <v>-8.5</v>
      </c>
      <c r="K17" s="166">
        <v>3.4000000000000017</v>
      </c>
      <c r="L17" s="167">
        <v>-1.9129032258064533</v>
      </c>
      <c r="M17" s="71"/>
    </row>
    <row r="18" spans="1:18" ht="14.1" customHeight="1" x14ac:dyDescent="0.2">
      <c r="A18" s="158"/>
      <c r="B18" s="138" t="s">
        <v>3</v>
      </c>
      <c r="C18" s="139">
        <f>'23'!D57</f>
        <v>424249</v>
      </c>
      <c r="D18" s="140">
        <f>'23'!E57</f>
        <v>133947.95695629693</v>
      </c>
      <c r="E18" s="139">
        <f>'23'!F57</f>
        <v>1425407.1597929338</v>
      </c>
      <c r="F18" s="141">
        <f t="shared" si="0"/>
        <v>0.12399523241879162</v>
      </c>
      <c r="G18" s="396">
        <f>'23'!H57</f>
        <v>0.47670536942778524</v>
      </c>
      <c r="H18" s="162">
        <v>2.6258064516129029</v>
      </c>
      <c r="I18" s="163">
        <v>11.1</v>
      </c>
      <c r="J18" s="163">
        <v>-7.7</v>
      </c>
      <c r="K18" s="163">
        <v>4.599999999999997</v>
      </c>
      <c r="L18" s="164">
        <v>-1.974193548387094</v>
      </c>
      <c r="M18" s="131"/>
    </row>
    <row r="19" spans="1:18" ht="14.1" customHeight="1" x14ac:dyDescent="0.2">
      <c r="A19" s="100"/>
      <c r="B19" s="84" t="s">
        <v>21</v>
      </c>
      <c r="C19" s="85">
        <f>'24'!D26</f>
        <v>257504</v>
      </c>
      <c r="D19" s="86">
        <f>'24'!E26</f>
        <v>133805.53200000001</v>
      </c>
      <c r="E19" s="85">
        <f>'24'!F26</f>
        <v>1427230.1234499996</v>
      </c>
      <c r="F19" s="395">
        <f t="shared" si="0"/>
        <v>0.12415381082973613</v>
      </c>
      <c r="G19" s="98">
        <f>'24'!H26</f>
        <v>0.39439833474037334</v>
      </c>
      <c r="H19" s="168">
        <v>1.5774193548387099</v>
      </c>
      <c r="I19" s="169">
        <v>8.8000000000000007</v>
      </c>
      <c r="J19" s="166">
        <v>-8.5</v>
      </c>
      <c r="K19" s="166">
        <v>4.2999999999999989</v>
      </c>
      <c r="L19" s="167">
        <v>-2.7225806451612891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'24'!D57</f>
        <v>224918</v>
      </c>
      <c r="D20" s="134">
        <f>'24'!E57</f>
        <v>104384.692</v>
      </c>
      <c r="E20" s="133">
        <f>'24'!F57</f>
        <v>1113150.05473</v>
      </c>
      <c r="F20" s="141">
        <f t="shared" si="0"/>
        <v>9.6832191984560848E-2</v>
      </c>
      <c r="G20" s="399">
        <f>'24'!H57</f>
        <v>0.18976236091952417</v>
      </c>
      <c r="H20" s="170">
        <v>1.2419354838709675</v>
      </c>
      <c r="I20" s="171">
        <v>8.8000000000000007</v>
      </c>
      <c r="J20" s="163">
        <v>-8.6999999999999993</v>
      </c>
      <c r="K20" s="163">
        <v>4.2999999999999989</v>
      </c>
      <c r="L20" s="164">
        <v>-3.0580645161290314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'25'!D26</f>
        <v>119272</v>
      </c>
      <c r="D21" s="86">
        <f>'25'!E26</f>
        <v>47433.953999999998</v>
      </c>
      <c r="E21" s="85">
        <f>'25'!F26</f>
        <v>505987.98168790003</v>
      </c>
      <c r="F21" s="395">
        <f t="shared" si="0"/>
        <v>4.401556212164711E-2</v>
      </c>
      <c r="G21" s="98">
        <f>'25'!H26</f>
        <v>0.38068183717007792</v>
      </c>
      <c r="H21" s="168">
        <v>0.54838709677419339</v>
      </c>
      <c r="I21" s="169">
        <v>7.4</v>
      </c>
      <c r="J21" s="166">
        <v>-10.1</v>
      </c>
      <c r="K21" s="166">
        <v>2.5</v>
      </c>
      <c r="L21" s="167">
        <v>-1.9516129032258065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'25'!D57</f>
        <v>158135</v>
      </c>
      <c r="D22" s="154">
        <f>'25'!E57</f>
        <v>60562.400000000009</v>
      </c>
      <c r="E22" s="153">
        <f>'25'!F57</f>
        <v>646010.11126000003</v>
      </c>
      <c r="F22" s="398">
        <f t="shared" si="0"/>
        <v>5.6195995186532829E-2</v>
      </c>
      <c r="G22" s="400">
        <f>'25'!H57</f>
        <v>0.43137513978728431</v>
      </c>
      <c r="H22" s="172">
        <v>0.84193548387096784</v>
      </c>
      <c r="I22" s="173">
        <v>10.3</v>
      </c>
      <c r="J22" s="173">
        <v>-10.1</v>
      </c>
      <c r="K22" s="173">
        <v>3.9000000000000021</v>
      </c>
      <c r="L22" s="174">
        <v>-3.0580645161290345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2842221</v>
      </c>
      <c r="D23" s="86">
        <f>SUM(D9:D22)</f>
        <v>1078057.4719562968</v>
      </c>
      <c r="E23" s="85">
        <f>SUM(E9:E22)</f>
        <v>11495661.018470833</v>
      </c>
      <c r="F23" s="181">
        <f>SUM(F9:F22)</f>
        <v>1</v>
      </c>
      <c r="G23" s="98"/>
      <c r="H23" s="175">
        <v>1.0000000000000002</v>
      </c>
      <c r="I23" s="176">
        <v>8.5</v>
      </c>
      <c r="J23" s="176">
        <v>-9.6999999999999993</v>
      </c>
      <c r="K23" s="176">
        <v>3.3032258064516129</v>
      </c>
      <c r="L23" s="177">
        <v>-2.3032258064516125</v>
      </c>
      <c r="M23" s="71"/>
    </row>
    <row r="24" spans="1:18" ht="14.1" customHeight="1" x14ac:dyDescent="0.2">
      <c r="A24" s="158"/>
      <c r="B24" s="138" t="s">
        <v>314</v>
      </c>
      <c r="C24" s="130"/>
      <c r="D24" s="744">
        <f>'9'!E28</f>
        <v>19034.349371397126</v>
      </c>
      <c r="E24" s="133">
        <f>'9'!F28</f>
        <v>203153.00632099999</v>
      </c>
      <c r="F24" s="137"/>
      <c r="G24" s="401">
        <f>'9'!H28</f>
        <v>0.38345597927846775</v>
      </c>
      <c r="H24" s="178">
        <v>1.0000000000000002</v>
      </c>
      <c r="I24" s="179">
        <v>8.5</v>
      </c>
      <c r="J24" s="179">
        <v>-9.6999999999999993</v>
      </c>
      <c r="K24" s="179">
        <v>3.3032258064516129</v>
      </c>
      <c r="L24" s="180">
        <v>-2.3032258064516125</v>
      </c>
      <c r="M24" s="131"/>
    </row>
    <row r="25" spans="1:18" ht="14.1" customHeight="1" x14ac:dyDescent="0.2">
      <c r="A25" s="709"/>
      <c r="B25" s="652" t="s">
        <v>153</v>
      </c>
      <c r="C25" s="710">
        <f>C23+C24</f>
        <v>2842221</v>
      </c>
      <c r="D25" s="661">
        <f t="shared" ref="D25:E25" si="1">D23+D24</f>
        <v>1097091.821327694</v>
      </c>
      <c r="E25" s="711">
        <f t="shared" si="1"/>
        <v>11698814.024791833</v>
      </c>
      <c r="F25" s="712"/>
      <c r="G25" s="656">
        <f>'9'!H29</f>
        <v>0.36517798266318507</v>
      </c>
      <c r="H25" s="714">
        <v>1.0000000000000002</v>
      </c>
      <c r="I25" s="715">
        <v>8.5</v>
      </c>
      <c r="J25" s="715">
        <v>-9.6999999999999993</v>
      </c>
      <c r="K25" s="715">
        <v>3.3032258064516129</v>
      </c>
      <c r="L25" s="716">
        <v>-2.3032258064516125</v>
      </c>
      <c r="M25" s="717"/>
    </row>
    <row r="26" spans="1:18" ht="15" customHeight="1" x14ac:dyDescent="0.2">
      <c r="A26" s="100"/>
      <c r="B26" s="84"/>
      <c r="C26" s="157"/>
      <c r="D26" s="1023" t="s">
        <v>151</v>
      </c>
      <c r="E26" s="1024"/>
      <c r="F26" s="1024"/>
      <c r="G26" s="1025"/>
      <c r="H26" s="1031" t="s">
        <v>149</v>
      </c>
      <c r="I26" s="1032"/>
      <c r="J26" s="1032"/>
      <c r="K26" s="1032"/>
      <c r="L26" s="1033"/>
      <c r="M26" s="71"/>
    </row>
    <row r="27" spans="1:18" ht="15" customHeight="1" x14ac:dyDescent="0.2">
      <c r="A27" s="71"/>
      <c r="B27" s="156"/>
      <c r="C27" s="83"/>
      <c r="D27" s="1026"/>
      <c r="E27" s="1027"/>
      <c r="F27" s="1027"/>
      <c r="G27" s="1028"/>
      <c r="H27" s="1034" t="s">
        <v>150</v>
      </c>
      <c r="I27" s="1035"/>
      <c r="J27" s="1035"/>
      <c r="K27" s="1035"/>
      <c r="L27" s="1036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95"/>
      <c r="C29" s="595"/>
      <c r="D29" s="83"/>
      <c r="E29" s="284"/>
      <c r="F29" s="285"/>
      <c r="G29" s="285"/>
      <c r="H29" s="83"/>
      <c r="I29" s="84"/>
      <c r="J29" s="59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4" t="s">
        <v>168</v>
      </c>
      <c r="C31" s="984"/>
      <c r="D31" s="984"/>
      <c r="E31" s="984"/>
      <c r="F31" s="984"/>
      <c r="G31" s="984" t="s">
        <v>169</v>
      </c>
      <c r="H31" s="984"/>
      <c r="I31" s="984"/>
      <c r="J31" s="984"/>
      <c r="K31" s="984"/>
      <c r="L31" s="984"/>
      <c r="M31" s="71"/>
    </row>
    <row r="32" spans="1:18" ht="15" customHeight="1" x14ac:dyDescent="0.2">
      <c r="A32" s="71"/>
      <c r="B32" s="71"/>
      <c r="C32" s="973" t="str">
        <f>A3</f>
        <v>Březen 2018</v>
      </c>
      <c r="D32" s="973"/>
      <c r="E32" s="71"/>
      <c r="F32" s="71"/>
      <c r="G32" s="71"/>
      <c r="H32" s="71"/>
      <c r="I32" s="973" t="str">
        <f>A3</f>
        <v>Březen 2018</v>
      </c>
      <c r="J32" s="973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zoomScaleNormal="100" zoomScaleSheetLayoutView="100" workbookViewId="0">
      <selection activeCell="F11" sqref="F11"/>
    </sheetView>
  </sheetViews>
  <sheetFormatPr defaultRowHeight="12.75" x14ac:dyDescent="0.25"/>
  <cols>
    <col min="1" max="1" width="14.42578125" style="292" customWidth="1"/>
    <col min="2" max="2" width="2.7109375" style="526" customWidth="1"/>
    <col min="3" max="3" width="63.28515625" style="292" customWidth="1"/>
    <col min="4" max="4" width="13.5703125" style="292" customWidth="1"/>
    <col min="5" max="5" width="9.140625" style="292"/>
    <col min="6" max="6" width="11.7109375" style="292" customWidth="1"/>
    <col min="7" max="8" width="9.140625" style="292"/>
    <col min="9" max="9" width="11.7109375" style="292" customWidth="1"/>
    <col min="10" max="16384" width="9.140625" style="292"/>
  </cols>
  <sheetData>
    <row r="1" spans="1:4" ht="12.75" customHeight="1" x14ac:dyDescent="0.25">
      <c r="B1" s="529"/>
      <c r="C1" s="375"/>
      <c r="D1" s="375"/>
    </row>
    <row r="2" spans="1:4" ht="16.5" customHeight="1" x14ac:dyDescent="0.25">
      <c r="A2" s="901" t="s">
        <v>293</v>
      </c>
      <c r="B2" s="901"/>
      <c r="C2" s="881"/>
      <c r="D2" s="878"/>
    </row>
    <row r="3" spans="1:4" ht="15" customHeight="1" x14ac:dyDescent="0.25">
      <c r="A3" s="375"/>
      <c r="B3" s="529"/>
      <c r="C3" s="882"/>
      <c r="D3" s="375"/>
    </row>
    <row r="4" spans="1:4" ht="12.75" customHeight="1" x14ac:dyDescent="0.25">
      <c r="A4" s="888" t="s">
        <v>220</v>
      </c>
      <c r="B4" s="889" t="s">
        <v>37</v>
      </c>
      <c r="C4" s="890" t="s">
        <v>221</v>
      </c>
      <c r="D4" s="375"/>
    </row>
    <row r="5" spans="1:4" ht="18" customHeight="1" x14ac:dyDescent="0.25">
      <c r="A5" s="84" t="s">
        <v>306</v>
      </c>
      <c r="B5" s="879" t="s">
        <v>37</v>
      </c>
      <c r="C5" s="883" t="s">
        <v>307</v>
      </c>
      <c r="D5" s="377"/>
    </row>
    <row r="6" spans="1:4" ht="18" customHeight="1" x14ac:dyDescent="0.25">
      <c r="A6" s="84" t="s">
        <v>48</v>
      </c>
      <c r="B6" s="879" t="s">
        <v>37</v>
      </c>
      <c r="C6" s="883" t="s">
        <v>4</v>
      </c>
      <c r="D6" s="377"/>
    </row>
    <row r="7" spans="1:4" ht="18" customHeight="1" x14ac:dyDescent="0.25">
      <c r="A7" s="84" t="s">
        <v>9</v>
      </c>
      <c r="B7" s="879" t="s">
        <v>37</v>
      </c>
      <c r="C7" s="883" t="s">
        <v>64</v>
      </c>
      <c r="D7" s="377"/>
    </row>
    <row r="8" spans="1:4" ht="18" customHeight="1" x14ac:dyDescent="0.25">
      <c r="A8" s="84" t="s">
        <v>75</v>
      </c>
      <c r="B8" s="879" t="s">
        <v>37</v>
      </c>
      <c r="C8" s="883" t="s">
        <v>76</v>
      </c>
      <c r="D8" s="377"/>
    </row>
    <row r="9" spans="1:4" ht="18" customHeight="1" x14ac:dyDescent="0.25">
      <c r="A9" s="84" t="s">
        <v>317</v>
      </c>
      <c r="B9" s="879" t="s">
        <v>37</v>
      </c>
      <c r="C9" s="883" t="s">
        <v>318</v>
      </c>
      <c r="D9" s="289"/>
    </row>
    <row r="10" spans="1:4" ht="18" customHeight="1" x14ac:dyDescent="0.25">
      <c r="A10" s="84" t="s">
        <v>41</v>
      </c>
      <c r="B10" s="879" t="s">
        <v>37</v>
      </c>
      <c r="C10" s="884" t="s">
        <v>274</v>
      </c>
      <c r="D10" s="377"/>
    </row>
    <row r="11" spans="1:4" ht="18" customHeight="1" x14ac:dyDescent="0.25">
      <c r="A11" s="84" t="s">
        <v>67</v>
      </c>
      <c r="B11" s="879" t="s">
        <v>37</v>
      </c>
      <c r="C11" s="883" t="s">
        <v>68</v>
      </c>
      <c r="D11" s="377"/>
    </row>
    <row r="12" spans="1:4" ht="18" customHeight="1" x14ac:dyDescent="0.25">
      <c r="A12" s="84" t="s">
        <v>295</v>
      </c>
      <c r="B12" s="879" t="s">
        <v>37</v>
      </c>
      <c r="C12" s="884" t="s">
        <v>296</v>
      </c>
      <c r="D12" s="377"/>
    </row>
    <row r="13" spans="1:4" ht="18" customHeight="1" x14ac:dyDescent="0.25">
      <c r="A13" s="84" t="s">
        <v>251</v>
      </c>
      <c r="B13" s="879" t="s">
        <v>37</v>
      </c>
      <c r="C13" s="883" t="s">
        <v>272</v>
      </c>
      <c r="D13" s="377"/>
    </row>
    <row r="14" spans="1:4" ht="18" customHeight="1" x14ac:dyDescent="0.25">
      <c r="A14" s="84" t="s">
        <v>57</v>
      </c>
      <c r="B14" s="879" t="s">
        <v>37</v>
      </c>
      <c r="C14" s="883" t="s">
        <v>58</v>
      </c>
      <c r="D14" s="289"/>
    </row>
    <row r="15" spans="1:4" ht="18" customHeight="1" x14ac:dyDescent="0.25">
      <c r="A15" s="84" t="s">
        <v>297</v>
      </c>
      <c r="B15" s="879" t="s">
        <v>37</v>
      </c>
      <c r="C15" s="883" t="s">
        <v>298</v>
      </c>
      <c r="D15" s="289"/>
    </row>
    <row r="16" spans="1:4" ht="18" customHeight="1" x14ac:dyDescent="0.25">
      <c r="A16" s="84" t="s">
        <v>77</v>
      </c>
      <c r="B16" s="879" t="s">
        <v>37</v>
      </c>
      <c r="C16" s="883" t="s">
        <v>78</v>
      </c>
      <c r="D16" s="289"/>
    </row>
    <row r="17" spans="1:4" ht="18" customHeight="1" x14ac:dyDescent="0.25">
      <c r="A17" s="84" t="s">
        <v>53</v>
      </c>
      <c r="B17" s="879" t="s">
        <v>37</v>
      </c>
      <c r="C17" s="883" t="s">
        <v>54</v>
      </c>
      <c r="D17" s="289"/>
    </row>
    <row r="18" spans="1:4" ht="18" customHeight="1" x14ac:dyDescent="0.25">
      <c r="A18" s="84" t="s">
        <v>132</v>
      </c>
      <c r="B18" s="879" t="s">
        <v>37</v>
      </c>
      <c r="C18" s="883" t="s">
        <v>271</v>
      </c>
      <c r="D18" s="377"/>
    </row>
    <row r="19" spans="1:4" ht="18" customHeight="1" x14ac:dyDescent="0.25">
      <c r="A19" s="84" t="s">
        <v>8</v>
      </c>
      <c r="B19" s="879" t="s">
        <v>37</v>
      </c>
      <c r="C19" s="883" t="s">
        <v>61</v>
      </c>
      <c r="D19" s="377"/>
    </row>
    <row r="20" spans="1:4" ht="18" customHeight="1" x14ac:dyDescent="0.25">
      <c r="A20" s="84" t="s">
        <v>207</v>
      </c>
      <c r="B20" s="879" t="s">
        <v>37</v>
      </c>
      <c r="C20" s="885" t="s">
        <v>270</v>
      </c>
      <c r="D20" s="377"/>
    </row>
    <row r="21" spans="1:4" ht="18" customHeight="1" x14ac:dyDescent="0.25">
      <c r="A21" s="84" t="s">
        <v>210</v>
      </c>
      <c r="B21" s="879" t="s">
        <v>37</v>
      </c>
      <c r="C21" s="883" t="s">
        <v>211</v>
      </c>
      <c r="D21" s="377"/>
    </row>
    <row r="22" spans="1:4" ht="18" customHeight="1" x14ac:dyDescent="0.25">
      <c r="A22" s="84" t="s">
        <v>252</v>
      </c>
      <c r="B22" s="879" t="s">
        <v>37</v>
      </c>
      <c r="C22" s="885" t="s">
        <v>269</v>
      </c>
      <c r="D22" s="377"/>
    </row>
    <row r="23" spans="1:4" ht="18" customHeight="1" x14ac:dyDescent="0.25">
      <c r="A23" s="84" t="s">
        <v>65</v>
      </c>
      <c r="B23" s="879" t="s">
        <v>37</v>
      </c>
      <c r="C23" s="883" t="s">
        <v>126</v>
      </c>
      <c r="D23" s="289"/>
    </row>
    <row r="24" spans="1:4" ht="18" customHeight="1" x14ac:dyDescent="0.25">
      <c r="A24" s="84" t="s">
        <v>69</v>
      </c>
      <c r="B24" s="879" t="s">
        <v>37</v>
      </c>
      <c r="C24" s="883" t="s">
        <v>70</v>
      </c>
      <c r="D24" s="377"/>
    </row>
    <row r="25" spans="1:4" ht="18" customHeight="1" x14ac:dyDescent="0.25">
      <c r="A25" s="84" t="s">
        <v>313</v>
      </c>
      <c r="B25" s="879" t="s">
        <v>37</v>
      </c>
      <c r="C25" s="883" t="s">
        <v>312</v>
      </c>
      <c r="D25" s="377"/>
    </row>
    <row r="26" spans="1:4" ht="18" customHeight="1" x14ac:dyDescent="0.25">
      <c r="A26" s="84" t="s">
        <v>40</v>
      </c>
      <c r="B26" s="879" t="s">
        <v>37</v>
      </c>
      <c r="C26" s="884" t="s">
        <v>273</v>
      </c>
      <c r="D26" s="289"/>
    </row>
    <row r="27" spans="1:4" ht="18" customHeight="1" x14ac:dyDescent="0.25">
      <c r="A27" s="84" t="s">
        <v>60</v>
      </c>
      <c r="B27" s="879" t="s">
        <v>37</v>
      </c>
      <c r="C27" s="883" t="s">
        <v>59</v>
      </c>
      <c r="D27" s="380"/>
    </row>
    <row r="28" spans="1:4" ht="18" customHeight="1" x14ac:dyDescent="0.25">
      <c r="A28" s="84" t="s">
        <v>50</v>
      </c>
      <c r="B28" s="879" t="s">
        <v>37</v>
      </c>
      <c r="C28" s="883" t="s">
        <v>49</v>
      </c>
      <c r="D28" s="374"/>
    </row>
    <row r="29" spans="1:4" ht="18" customHeight="1" x14ac:dyDescent="0.25">
      <c r="A29" s="84" t="s">
        <v>52</v>
      </c>
      <c r="B29" s="879" t="s">
        <v>37</v>
      </c>
      <c r="C29" s="883" t="s">
        <v>51</v>
      </c>
      <c r="D29" s="374"/>
    </row>
    <row r="30" spans="1:4" ht="18" customHeight="1" x14ac:dyDescent="0.25">
      <c r="A30" s="84" t="s">
        <v>7</v>
      </c>
      <c r="B30" s="879" t="s">
        <v>37</v>
      </c>
      <c r="C30" s="883" t="s">
        <v>63</v>
      </c>
      <c r="D30" s="374"/>
    </row>
    <row r="31" spans="1:4" ht="18" customHeight="1" x14ac:dyDescent="0.25">
      <c r="A31" s="84" t="s">
        <v>6</v>
      </c>
      <c r="B31" s="879" t="s">
        <v>37</v>
      </c>
      <c r="C31" s="883" t="s">
        <v>62</v>
      </c>
      <c r="D31" s="374"/>
    </row>
    <row r="32" spans="1:4" ht="18" customHeight="1" x14ac:dyDescent="0.25">
      <c r="A32" s="84" t="s">
        <v>73</v>
      </c>
      <c r="B32" s="879" t="s">
        <v>37</v>
      </c>
      <c r="C32" s="883" t="s">
        <v>74</v>
      </c>
      <c r="D32" s="374"/>
    </row>
    <row r="33" spans="1:4" ht="18" customHeight="1" x14ac:dyDescent="0.25">
      <c r="A33" s="84" t="s">
        <v>93</v>
      </c>
      <c r="B33" s="879" t="s">
        <v>37</v>
      </c>
      <c r="C33" s="883" t="s">
        <v>92</v>
      </c>
      <c r="D33" s="374"/>
    </row>
    <row r="34" spans="1:4" ht="18" customHeight="1" x14ac:dyDescent="0.25">
      <c r="A34" s="84" t="s">
        <v>56</v>
      </c>
      <c r="B34" s="879" t="s">
        <v>37</v>
      </c>
      <c r="C34" s="883" t="s">
        <v>55</v>
      </c>
      <c r="D34" s="374"/>
    </row>
    <row r="35" spans="1:4" ht="18" customHeight="1" x14ac:dyDescent="0.25">
      <c r="A35" s="84"/>
      <c r="B35" s="879"/>
      <c r="C35" s="884"/>
      <c r="D35" s="374"/>
    </row>
    <row r="36" spans="1:4" ht="18" customHeight="1" x14ac:dyDescent="0.25">
      <c r="B36" s="880"/>
      <c r="C36" s="882"/>
    </row>
    <row r="37" spans="1:4" s="294" customFormat="1" ht="18" customHeight="1" x14ac:dyDescent="0.2">
      <c r="A37" s="891" t="s">
        <v>222</v>
      </c>
      <c r="B37" s="889" t="s">
        <v>37</v>
      </c>
      <c r="C37" s="899" t="s">
        <v>221</v>
      </c>
      <c r="D37" s="900"/>
    </row>
    <row r="38" spans="1:4" ht="30" customHeight="1" x14ac:dyDescent="0.25">
      <c r="A38" s="441" t="s">
        <v>311</v>
      </c>
      <c r="B38" s="14" t="s">
        <v>37</v>
      </c>
      <c r="C38" s="886" t="s">
        <v>310</v>
      </c>
      <c r="D38" s="423"/>
    </row>
    <row r="39" spans="1:4" ht="18" customHeight="1" x14ac:dyDescent="0.25">
      <c r="A39" s="440" t="s">
        <v>223</v>
      </c>
      <c r="B39" s="14" t="s">
        <v>37</v>
      </c>
      <c r="C39" s="886" t="s">
        <v>268</v>
      </c>
      <c r="D39" s="423"/>
    </row>
    <row r="40" spans="1:4" ht="18" customHeight="1" x14ac:dyDescent="0.25">
      <c r="A40" s="440" t="s">
        <v>285</v>
      </c>
      <c r="B40" s="14" t="s">
        <v>37</v>
      </c>
      <c r="C40" s="886" t="s">
        <v>286</v>
      </c>
      <c r="D40" s="423"/>
    </row>
    <row r="41" spans="1:4" ht="30" customHeight="1" x14ac:dyDescent="0.25">
      <c r="A41" s="439" t="s">
        <v>94</v>
      </c>
      <c r="B41" s="14" t="s">
        <v>37</v>
      </c>
      <c r="C41" s="887" t="s">
        <v>322</v>
      </c>
      <c r="D41" s="374"/>
    </row>
    <row r="42" spans="1:4" ht="18" customHeight="1" x14ac:dyDescent="0.25">
      <c r="A42" s="440"/>
      <c r="B42" s="14"/>
      <c r="C42" s="886"/>
      <c r="D42" s="420"/>
    </row>
    <row r="43" spans="1:4" ht="18" customHeight="1" x14ac:dyDescent="0.25">
      <c r="B43" s="527"/>
      <c r="C43" s="885"/>
      <c r="D43" s="420"/>
    </row>
    <row r="44" spans="1:4" ht="30" customHeight="1" x14ac:dyDescent="0.25">
      <c r="A44" s="84"/>
      <c r="C44" s="883"/>
      <c r="D44" s="420"/>
    </row>
    <row r="45" spans="1:4" ht="30" customHeight="1" x14ac:dyDescent="0.25"/>
    <row r="46" spans="1:4" ht="30" customHeight="1" x14ac:dyDescent="0.25"/>
    <row r="47" spans="1:4" ht="30" customHeight="1" x14ac:dyDescent="0.25">
      <c r="B47" s="527"/>
    </row>
  </sheetData>
  <sortState ref="A5:C34">
    <sortCondition ref="A34"/>
  </sortState>
  <mergeCells count="2">
    <mergeCell ref="C37:D37"/>
    <mergeCell ref="A2:B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2" t="s">
        <v>248</v>
      </c>
      <c r="L1" s="1002"/>
      <c r="M1" s="1002"/>
    </row>
    <row r="2" spans="1:13" s="692" customFormat="1" ht="30" customHeight="1" x14ac:dyDescent="0.25">
      <c r="A2" s="904" t="s">
        <v>152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</row>
    <row r="3" spans="1:13" ht="17.100000000000001" customHeight="1" x14ac:dyDescent="0.2">
      <c r="A3" s="1022" t="str">
        <f>T!E17&amp;" "&amp;T!G17</f>
        <v>I. čtvrtletí 2018</v>
      </c>
      <c r="B3" s="1022"/>
      <c r="C3" s="1022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3"/>
      <c r="C4" s="1004"/>
      <c r="D4" s="703"/>
      <c r="E4" s="704"/>
      <c r="F4" s="1057"/>
      <c r="G4" s="1057"/>
      <c r="H4" s="706"/>
      <c r="I4" s="707"/>
      <c r="J4" s="704"/>
      <c r="K4" s="704"/>
      <c r="L4" s="708"/>
      <c r="M4" s="71"/>
    </row>
    <row r="5" spans="1:13" ht="24.95" customHeight="1" x14ac:dyDescent="0.2">
      <c r="D5" s="1021" t="s">
        <v>39</v>
      </c>
      <c r="E5" s="1019"/>
      <c r="F5" s="1019"/>
      <c r="G5" s="1020"/>
      <c r="H5" s="1021" t="s">
        <v>143</v>
      </c>
      <c r="I5" s="1019"/>
      <c r="J5" s="1019"/>
      <c r="K5" s="1019"/>
      <c r="L5" s="1020"/>
      <c r="M5" s="71"/>
    </row>
    <row r="6" spans="1:13" ht="24.95" customHeight="1" x14ac:dyDescent="0.25">
      <c r="B6" s="76"/>
      <c r="C6" s="76"/>
      <c r="D6" s="649"/>
      <c r="E6" s="651"/>
      <c r="F6" s="650"/>
      <c r="G6" s="651"/>
      <c r="H6" s="1021"/>
      <c r="I6" s="1019"/>
      <c r="J6" s="1019"/>
      <c r="K6" s="1019"/>
      <c r="L6" s="1020"/>
      <c r="M6" s="87"/>
    </row>
    <row r="7" spans="1:13" ht="14.1" customHeight="1" x14ac:dyDescent="0.25">
      <c r="B7" s="94"/>
      <c r="C7" s="1010" t="s">
        <v>144</v>
      </c>
      <c r="D7" s="152"/>
      <c r="E7" s="648"/>
      <c r="F7" s="236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1"/>
      <c r="D8" s="824" t="s">
        <v>342</v>
      </c>
      <c r="E8" s="823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'19'!D32</f>
        <v>105187</v>
      </c>
      <c r="D9" s="105">
        <f>'19'!E32</f>
        <v>114678.442</v>
      </c>
      <c r="E9" s="104">
        <f>'19'!F32</f>
        <v>1222798.8793200001</v>
      </c>
      <c r="F9" s="395">
        <f>E9/$E$23</f>
        <v>3.495268790300609E-2</v>
      </c>
      <c r="G9" s="395">
        <f>'19'!H32</f>
        <v>2.810320826170138E-2</v>
      </c>
      <c r="H9" s="159">
        <f>AVERAGE('26'!H9,'27'!H9,'28'!H9)</f>
        <v>-0.16040706605222699</v>
      </c>
      <c r="I9" s="381">
        <f>MAX('26'!I9,'27'!I9,'28'!I9)</f>
        <v>7.2</v>
      </c>
      <c r="J9" s="381">
        <f>MIN('26'!J9,'27'!J9,'28'!J9)</f>
        <v>-13.4</v>
      </c>
      <c r="K9" s="381">
        <f>AVERAGE('26'!K9,'27'!K9,'28'!K9)</f>
        <v>0.13333333333333316</v>
      </c>
      <c r="L9" s="161">
        <f>H9-K9</f>
        <v>-0.29374039938556018</v>
      </c>
      <c r="M9" s="71"/>
    </row>
    <row r="10" spans="1:13" ht="14.1" customHeight="1" x14ac:dyDescent="0.2">
      <c r="A10" s="158"/>
      <c r="B10" s="138" t="s">
        <v>14</v>
      </c>
      <c r="C10" s="139">
        <f>'19'!D63</f>
        <v>387439</v>
      </c>
      <c r="D10" s="140">
        <f>'19'!E63</f>
        <v>477670.6</v>
      </c>
      <c r="E10" s="139">
        <f>'19'!F63</f>
        <v>5095878.7260200009</v>
      </c>
      <c r="F10" s="141">
        <f t="shared" ref="F10:F22" si="0">E10/$E$23</f>
        <v>0.1456614507213117</v>
      </c>
      <c r="G10" s="396">
        <f>'19'!H63</f>
        <v>1.4259542772928197E-2</v>
      </c>
      <c r="H10" s="165">
        <f>AVERAGE('26'!H10,'27'!H10,'28'!H10)</f>
        <v>0.82511520737327215</v>
      </c>
      <c r="I10" s="382">
        <f>MAX('26'!I10,'27'!I10,'28'!I10)</f>
        <v>10.3</v>
      </c>
      <c r="J10" s="382">
        <f>MIN('26'!J10,'27'!J10,'28'!J10)</f>
        <v>-10.4</v>
      </c>
      <c r="K10" s="382">
        <f>AVERAGE('26'!K10,'27'!K10,'28'!K10)</f>
        <v>0.80000000000000016</v>
      </c>
      <c r="L10" s="167">
        <f t="shared" ref="L10:L25" si="1">H10-K10</f>
        <v>2.5115207373271997E-2</v>
      </c>
      <c r="M10" s="131"/>
    </row>
    <row r="11" spans="1:13" ht="14.1" customHeight="1" x14ac:dyDescent="0.2">
      <c r="A11" s="100"/>
      <c r="B11" s="84" t="s">
        <v>15</v>
      </c>
      <c r="C11" s="77">
        <f>'20'!D32</f>
        <v>85266</v>
      </c>
      <c r="D11" s="78">
        <f>'20'!E32</f>
        <v>85906.9</v>
      </c>
      <c r="E11" s="77">
        <f>'20'!F32</f>
        <v>916468.86441999988</v>
      </c>
      <c r="F11" s="395">
        <f t="shared" si="0"/>
        <v>2.6196499467441674E-2</v>
      </c>
      <c r="G11" s="141">
        <f>'20'!H32</f>
        <v>3.1618641036276748E-2</v>
      </c>
      <c r="H11" s="159">
        <f>AVERAGE('26'!H11,'27'!H11,'28'!H11)</f>
        <v>-0.80107526881720403</v>
      </c>
      <c r="I11" s="381">
        <f>MAX('26'!I11,'27'!I11,'28'!I11)</f>
        <v>7.4</v>
      </c>
      <c r="J11" s="381">
        <f>MIN('26'!J11,'27'!J11,'28'!J11)</f>
        <v>-12.3</v>
      </c>
      <c r="K11" s="381">
        <f>AVERAGE('26'!K11,'27'!K11,'28'!K11)</f>
        <v>-0.133333333333333</v>
      </c>
      <c r="L11" s="161">
        <f t="shared" si="1"/>
        <v>-0.66774193548387106</v>
      </c>
      <c r="M11" s="71"/>
    </row>
    <row r="12" spans="1:13" ht="14.1" customHeight="1" x14ac:dyDescent="0.2">
      <c r="A12" s="158"/>
      <c r="B12" s="138" t="s">
        <v>305</v>
      </c>
      <c r="C12" s="139">
        <f>'20'!D63</f>
        <v>118308</v>
      </c>
      <c r="D12" s="140">
        <f>'20'!E63</f>
        <v>147615.6</v>
      </c>
      <c r="E12" s="139">
        <f>'20'!F63</f>
        <v>1574789.23599</v>
      </c>
      <c r="F12" s="141">
        <f t="shared" si="0"/>
        <v>4.5014039192758676E-2</v>
      </c>
      <c r="G12" s="396">
        <f>'20'!H63</f>
        <v>7.8036881488174434E-2</v>
      </c>
      <c r="H12" s="165">
        <f>AVERAGE('26'!H12,'27'!H12,'28'!H12)</f>
        <v>-0.32980030721966197</v>
      </c>
      <c r="I12" s="382">
        <f>MAX('26'!I12,'27'!I12,'28'!I12)</f>
        <v>8.1999999999999993</v>
      </c>
      <c r="J12" s="382">
        <f>MIN('26'!J12,'27'!J12,'28'!J12)</f>
        <v>-11.5</v>
      </c>
      <c r="K12" s="382">
        <f>AVERAGE('26'!K12,'27'!K12,'28'!K12)</f>
        <v>-0.26666666666666661</v>
      </c>
      <c r="L12" s="167">
        <f t="shared" si="1"/>
        <v>-6.3133640552995363E-2</v>
      </c>
      <c r="M12" s="131"/>
    </row>
    <row r="13" spans="1:13" ht="14.1" customHeight="1" x14ac:dyDescent="0.2">
      <c r="A13" s="100"/>
      <c r="B13" s="84" t="s">
        <v>16</v>
      </c>
      <c r="C13" s="77">
        <f>'21'!D32</f>
        <v>93319</v>
      </c>
      <c r="D13" s="78">
        <f>'21'!E32</f>
        <v>142473.20000000001</v>
      </c>
      <c r="E13" s="77">
        <f>'21'!F32</f>
        <v>1519933.0063600002</v>
      </c>
      <c r="F13" s="395">
        <f t="shared" si="0"/>
        <v>4.3446019540287886E-2</v>
      </c>
      <c r="G13" s="141">
        <f>'21'!H32</f>
        <v>1.7323583911522875E-2</v>
      </c>
      <c r="H13" s="159">
        <f>AVERAGE('26'!H13,'27'!H13,'28'!H13)</f>
        <v>-0.14834869431643627</v>
      </c>
      <c r="I13" s="381">
        <f>MAX('26'!I13,'27'!I13,'28'!I13)</f>
        <v>9.4</v>
      </c>
      <c r="J13" s="381">
        <f>MIN('26'!J13,'27'!J13,'28'!J13)</f>
        <v>-11.4</v>
      </c>
      <c r="K13" s="381">
        <f>AVERAGE('26'!K13,'27'!K13,'28'!K13)</f>
        <v>0.13333333333333272</v>
      </c>
      <c r="L13" s="161">
        <f t="shared" si="1"/>
        <v>-0.28168202764976902</v>
      </c>
      <c r="M13" s="71"/>
    </row>
    <row r="14" spans="1:13" ht="14.1" customHeight="1" x14ac:dyDescent="0.2">
      <c r="A14" s="158"/>
      <c r="B14" s="138" t="s">
        <v>17</v>
      </c>
      <c r="C14" s="139">
        <f>'21'!D63</f>
        <v>383084</v>
      </c>
      <c r="D14" s="140">
        <f>'21'!E63</f>
        <v>344544.46499999997</v>
      </c>
      <c r="E14" s="139">
        <f>'21'!F63</f>
        <v>3675016.77783</v>
      </c>
      <c r="F14" s="141">
        <f t="shared" si="0"/>
        <v>0.10504729489549026</v>
      </c>
      <c r="G14" s="396">
        <f>'21'!H63</f>
        <v>2.2639245413837997E-2</v>
      </c>
      <c r="H14" s="165">
        <f>AVERAGE('26'!H14,'27'!H14,'28'!H14)</f>
        <v>-0.2177419354838713</v>
      </c>
      <c r="I14" s="382">
        <f>MAX('26'!I14,'27'!I14,'28'!I14)</f>
        <v>10.7</v>
      </c>
      <c r="J14" s="382">
        <f>MIN('26'!J14,'27'!J14,'28'!J14)</f>
        <v>-12.2</v>
      </c>
      <c r="K14" s="382">
        <f>AVERAGE('26'!K14,'27'!K14,'28'!K14)</f>
        <v>6.6666666666667165E-2</v>
      </c>
      <c r="L14" s="167">
        <f t="shared" si="1"/>
        <v>-0.28440860215053848</v>
      </c>
      <c r="M14" s="131"/>
    </row>
    <row r="15" spans="1:13" ht="14.1" customHeight="1" x14ac:dyDescent="0.2">
      <c r="A15" s="100"/>
      <c r="B15" s="84" t="s">
        <v>18</v>
      </c>
      <c r="C15" s="77">
        <f>'22'!D32</f>
        <v>188806</v>
      </c>
      <c r="D15" s="78">
        <f>'22'!E32</f>
        <v>193472.8</v>
      </c>
      <c r="E15" s="77">
        <f>'22'!F32</f>
        <v>2064007.5899599998</v>
      </c>
      <c r="F15" s="395">
        <f t="shared" si="0"/>
        <v>5.8997938533789158E-2</v>
      </c>
      <c r="G15" s="141">
        <f>'22'!H32</f>
        <v>2.5246381080950456E-2</v>
      </c>
      <c r="H15" s="159">
        <f>AVERAGE('26'!H15,'27'!H15,'28'!H15)</f>
        <v>-0.49642857142857172</v>
      </c>
      <c r="I15" s="381">
        <f>MAX('26'!I15,'27'!I15,'28'!I15)</f>
        <v>9.1</v>
      </c>
      <c r="J15" s="381">
        <f>MIN('26'!J15,'27'!J15,'28'!J15)</f>
        <v>-12</v>
      </c>
      <c r="K15" s="381">
        <f>AVERAGE('26'!K15,'27'!K15,'28'!K15)</f>
        <v>-0.40000000000000008</v>
      </c>
      <c r="L15" s="161">
        <f t="shared" si="1"/>
        <v>-9.6428571428571641E-2</v>
      </c>
      <c r="M15" s="71"/>
    </row>
    <row r="16" spans="1:13" ht="14.1" customHeight="1" x14ac:dyDescent="0.2">
      <c r="A16" s="158"/>
      <c r="B16" s="138" t="s">
        <v>19</v>
      </c>
      <c r="C16" s="139">
        <f>'22'!D63</f>
        <v>136860</v>
      </c>
      <c r="D16" s="140">
        <f>'22'!E63</f>
        <v>158410.80000000002</v>
      </c>
      <c r="E16" s="139">
        <f>'22'!F63</f>
        <v>1689961.9195399999</v>
      </c>
      <c r="F16" s="141">
        <f t="shared" si="0"/>
        <v>4.8306154463025747E-2</v>
      </c>
      <c r="G16" s="396">
        <f>'22'!H63</f>
        <v>4.7448322540143591E-2</v>
      </c>
      <c r="H16" s="165">
        <f>AVERAGE('26'!H16,'27'!H16,'28'!H16)</f>
        <v>-0.26121351766513046</v>
      </c>
      <c r="I16" s="382">
        <f>MAX('26'!I16,'27'!I16,'28'!I16)</f>
        <v>8.9</v>
      </c>
      <c r="J16" s="382">
        <f>MIN('26'!J16,'27'!J16,'28'!J16)</f>
        <v>-12.2</v>
      </c>
      <c r="K16" s="382">
        <f>AVERAGE('26'!K16,'27'!K16,'28'!K16)</f>
        <v>0.56666666666666565</v>
      </c>
      <c r="L16" s="167">
        <f t="shared" si="1"/>
        <v>-0.82788018433179611</v>
      </c>
      <c r="M16" s="131"/>
    </row>
    <row r="17" spans="1:18" ht="14.1" customHeight="1" x14ac:dyDescent="0.2">
      <c r="A17" s="100"/>
      <c r="B17" s="84" t="s">
        <v>20</v>
      </c>
      <c r="C17" s="77">
        <f>'23'!D32</f>
        <v>159874</v>
      </c>
      <c r="D17" s="78">
        <f>'23'!E32</f>
        <v>153233.80000000002</v>
      </c>
      <c r="E17" s="77">
        <f>'23'!F32</f>
        <v>1634730.5486599999</v>
      </c>
      <c r="F17" s="395">
        <f t="shared" si="0"/>
        <v>4.6727411710254033E-2</v>
      </c>
      <c r="G17" s="141">
        <f>'23'!H32</f>
        <v>1.7293996378578844E-2</v>
      </c>
      <c r="H17" s="159">
        <f>AVERAGE('26'!H17,'27'!H17,'28'!H17)</f>
        <v>0.47615207373271889</v>
      </c>
      <c r="I17" s="381">
        <f>MAX('26'!I17,'27'!I17,'28'!I17)</f>
        <v>8.6999999999999993</v>
      </c>
      <c r="J17" s="381">
        <f>MIN('26'!J17,'27'!J17,'28'!J17)</f>
        <v>-12</v>
      </c>
      <c r="K17" s="381">
        <f>AVERAGE('26'!K17,'27'!K17,'28'!K17)</f>
        <v>0.40000000000000036</v>
      </c>
      <c r="L17" s="161">
        <f t="shared" si="1"/>
        <v>7.6152073732718539E-2</v>
      </c>
      <c r="M17" s="71"/>
    </row>
    <row r="18" spans="1:18" ht="14.1" customHeight="1" x14ac:dyDescent="0.2">
      <c r="A18" s="158"/>
      <c r="B18" s="138" t="s">
        <v>3</v>
      </c>
      <c r="C18" s="139">
        <f>'23'!D63</f>
        <v>424249</v>
      </c>
      <c r="D18" s="140">
        <f>'23'!E63</f>
        <v>402507.15970202466</v>
      </c>
      <c r="E18" s="139">
        <f>'23'!F63</f>
        <v>4283574.9067729339</v>
      </c>
      <c r="F18" s="141">
        <f t="shared" si="0"/>
        <v>0.12244242234572834</v>
      </c>
      <c r="G18" s="396">
        <f>'23'!H63</f>
        <v>8.9341439341384214E-3</v>
      </c>
      <c r="H18" s="165">
        <f>AVERAGE('26'!H18,'27'!H18,'28'!H18)</f>
        <v>1.8383640552995388</v>
      </c>
      <c r="I18" s="382">
        <f>MAX('26'!I18,'27'!I18,'28'!I18)</f>
        <v>11.1</v>
      </c>
      <c r="J18" s="382">
        <f>MIN('26'!J18,'27'!J18,'28'!J18)</f>
        <v>-9.6999999999999993</v>
      </c>
      <c r="K18" s="382">
        <f>AVERAGE('26'!K18,'27'!K18,'28'!K18)</f>
        <v>1.5666666666666655</v>
      </c>
      <c r="L18" s="167">
        <f t="shared" si="1"/>
        <v>0.27169738863287329</v>
      </c>
      <c r="M18" s="131"/>
    </row>
    <row r="19" spans="1:18" ht="14.1" customHeight="1" x14ac:dyDescent="0.2">
      <c r="A19" s="100"/>
      <c r="B19" s="84" t="s">
        <v>21</v>
      </c>
      <c r="C19" s="85">
        <f>'24'!D32</f>
        <v>257504</v>
      </c>
      <c r="D19" s="86">
        <f>'24'!E32</f>
        <v>404120.34299999999</v>
      </c>
      <c r="E19" s="85">
        <f>'24'!F32</f>
        <v>4311122.7470399998</v>
      </c>
      <c r="F19" s="395">
        <f t="shared" si="0"/>
        <v>0.12322985442433156</v>
      </c>
      <c r="G19" s="98">
        <f>'24'!H32</f>
        <v>4.6512913606262501E-2</v>
      </c>
      <c r="H19" s="159">
        <f>AVERAGE('26'!H19,'27'!H19,'28'!H19)</f>
        <v>0.69750384024577594</v>
      </c>
      <c r="I19" s="381">
        <f>MAX('26'!I19,'27'!I19,'28'!I19)</f>
        <v>8.8000000000000007</v>
      </c>
      <c r="J19" s="381">
        <f>MIN('26'!J19,'27'!J19,'28'!J19)</f>
        <v>-11</v>
      </c>
      <c r="K19" s="381">
        <f>AVERAGE('26'!K19,'27'!K19,'28'!K19)</f>
        <v>1.1666666666666663</v>
      </c>
      <c r="L19" s="161">
        <f t="shared" si="1"/>
        <v>-0.46916282642089036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'24'!D63</f>
        <v>224918</v>
      </c>
      <c r="D20" s="134">
        <f>'24'!E63</f>
        <v>328922.24600000004</v>
      </c>
      <c r="E20" s="133">
        <f>'24'!F63</f>
        <v>3507498.370099999</v>
      </c>
      <c r="F20" s="141">
        <f t="shared" si="0"/>
        <v>0.10025892068087588</v>
      </c>
      <c r="G20" s="399">
        <f>'24'!H63</f>
        <v>-8.6928675689602691E-2</v>
      </c>
      <c r="H20" s="165">
        <f>AVERAGE('26'!H20,'27'!H20,'28'!H20)</f>
        <v>0.55579877112135145</v>
      </c>
      <c r="I20" s="382">
        <f>MAX('26'!I20,'27'!I20,'28'!I20)</f>
        <v>8.8000000000000007</v>
      </c>
      <c r="J20" s="382">
        <f>MIN('26'!J20,'27'!J20,'28'!J20)</f>
        <v>-10.4</v>
      </c>
      <c r="K20" s="382">
        <f>AVERAGE('26'!K20,'27'!K20,'28'!K20)</f>
        <v>1.2999999999999996</v>
      </c>
      <c r="L20" s="167">
        <f t="shared" si="1"/>
        <v>-0.74420122887864815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'25'!D32</f>
        <v>119272</v>
      </c>
      <c r="D21" s="86">
        <f>'25'!E32</f>
        <v>144924.43599999999</v>
      </c>
      <c r="E21" s="85">
        <f>'25'!F32</f>
        <v>1545987.0590279</v>
      </c>
      <c r="F21" s="395">
        <f t="shared" si="0"/>
        <v>4.4190752944047632E-2</v>
      </c>
      <c r="G21" s="98">
        <f>'25'!H32</f>
        <v>3.7584480952437993E-2</v>
      </c>
      <c r="H21" s="159">
        <f>AVERAGE('26'!H21,'27'!H21,'28'!H21)</f>
        <v>-0.75583717357910896</v>
      </c>
      <c r="I21" s="381">
        <f>MAX('26'!I21,'27'!I21,'28'!I21)</f>
        <v>7.4</v>
      </c>
      <c r="J21" s="381">
        <f>MIN('26'!J21,'27'!J21,'28'!J21)</f>
        <v>-12.8</v>
      </c>
      <c r="K21" s="381">
        <f>AVERAGE('26'!K21,'27'!K21,'28'!K21)</f>
        <v>-0.43333333333333329</v>
      </c>
      <c r="L21" s="161">
        <f t="shared" si="1"/>
        <v>-0.32250384024577566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'25'!D63</f>
        <v>158135</v>
      </c>
      <c r="D22" s="154">
        <f>'25'!E63</f>
        <v>182095.7</v>
      </c>
      <c r="E22" s="153">
        <f>'25'!F63</f>
        <v>1942633.2184899997</v>
      </c>
      <c r="F22" s="398">
        <f t="shared" si="0"/>
        <v>5.5528553177651423E-2</v>
      </c>
      <c r="G22" s="400">
        <f>'25'!H63</f>
        <v>5.7003791127821501E-2</v>
      </c>
      <c r="H22" s="165">
        <f>AVERAGE('26'!H22,'27'!H22,'28'!H22)</f>
        <v>-0.42457757296466991</v>
      </c>
      <c r="I22" s="382">
        <f>MAX('26'!I22,'27'!I22,'28'!I22)</f>
        <v>10.3</v>
      </c>
      <c r="J22" s="382">
        <f>MIN('26'!J22,'27'!J22,'28'!J22)</f>
        <v>-12.4</v>
      </c>
      <c r="K22" s="382">
        <f>AVERAGE('26'!K22,'27'!K22,'28'!K22)</f>
        <v>0.73333333333333373</v>
      </c>
      <c r="L22" s="167">
        <f t="shared" si="1"/>
        <v>-1.1579109062980035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2842221</v>
      </c>
      <c r="D23" s="86">
        <f>SUM(D9:D22)</f>
        <v>3280576.4917020248</v>
      </c>
      <c r="E23" s="85">
        <f>SUM(E9:E22)</f>
        <v>34984401.849530831</v>
      </c>
      <c r="F23" s="181">
        <f>SUM(F9:F22)</f>
        <v>1</v>
      </c>
      <c r="G23" s="98"/>
      <c r="H23" s="383">
        <f>AVERAGE('26'!H23,'27'!H23,'28'!H23)</f>
        <v>-8.9631336405529963E-2</v>
      </c>
      <c r="I23" s="384">
        <f>MAX('26'!I23,'27'!I23,'28'!I23)</f>
        <v>8.5</v>
      </c>
      <c r="J23" s="384">
        <f>MIN('26'!J23,'27'!J23,'28'!J23)</f>
        <v>-11.8</v>
      </c>
      <c r="K23" s="384">
        <f>AVERAGE('26'!K23,'27'!K23,'28'!K23)</f>
        <v>0.22662217278457542</v>
      </c>
      <c r="L23" s="385">
        <f t="shared" si="1"/>
        <v>-0.31625350919010536</v>
      </c>
      <c r="M23" s="71"/>
      <c r="O23" s="428"/>
    </row>
    <row r="24" spans="1:18" ht="14.1" customHeight="1" x14ac:dyDescent="0.2">
      <c r="A24" s="158"/>
      <c r="B24" s="138" t="s">
        <v>314</v>
      </c>
      <c r="C24" s="130"/>
      <c r="D24" s="744">
        <f>'9'!E35</f>
        <v>57353.275733718619</v>
      </c>
      <c r="E24" s="133">
        <f>'9'!F35</f>
        <v>612164.704042</v>
      </c>
      <c r="F24" s="137"/>
      <c r="G24" s="401">
        <f>'9'!H35</f>
        <v>7.9674972738902686E-2</v>
      </c>
      <c r="H24" s="165">
        <f>AVERAGE('26'!H24,'27'!H24,'28'!H24)</f>
        <v>-8.9631336405529963E-2</v>
      </c>
      <c r="I24" s="382">
        <f>MAX('26'!I24,'27'!I24,'28'!I24)</f>
        <v>8.5</v>
      </c>
      <c r="J24" s="382">
        <f>MIN('26'!J24,'27'!J24,'28'!J24)</f>
        <v>-11.8</v>
      </c>
      <c r="K24" s="382">
        <f>AVERAGE('26'!K24,'27'!K24,'28'!K24)</f>
        <v>0.22662217278457542</v>
      </c>
      <c r="L24" s="167">
        <f t="shared" si="1"/>
        <v>-0.31625350919010536</v>
      </c>
      <c r="M24" s="131"/>
    </row>
    <row r="25" spans="1:18" ht="14.1" customHeight="1" x14ac:dyDescent="0.2">
      <c r="A25" s="709"/>
      <c r="B25" s="652" t="s">
        <v>153</v>
      </c>
      <c r="C25" s="710">
        <f>C23+C24</f>
        <v>2842221</v>
      </c>
      <c r="D25" s="661">
        <f t="shared" ref="D25:E25" si="2">D23+D24</f>
        <v>3337929.7674357435</v>
      </c>
      <c r="E25" s="711">
        <f t="shared" si="2"/>
        <v>35596566.553572834</v>
      </c>
      <c r="F25" s="712"/>
      <c r="G25" s="656">
        <f>'9'!H36</f>
        <v>1.7460153199597119E-2</v>
      </c>
      <c r="H25" s="668">
        <f>AVERAGE('26'!H25,'27'!H25,'28'!H25)</f>
        <v>-8.9631336405529963E-2</v>
      </c>
      <c r="I25" s="669">
        <f>MAX('26'!I25,'27'!I25,'28'!I25)</f>
        <v>8.5</v>
      </c>
      <c r="J25" s="669">
        <f>MIN('26'!J25,'27'!J25,'28'!J25)</f>
        <v>-11.8</v>
      </c>
      <c r="K25" s="669">
        <f>AVERAGE('26'!K25,'27'!K25,'28'!K25)</f>
        <v>0.22662217278457542</v>
      </c>
      <c r="L25" s="670">
        <f t="shared" si="1"/>
        <v>-0.31625350919010536</v>
      </c>
      <c r="M25" s="717"/>
    </row>
    <row r="26" spans="1:18" ht="15" customHeight="1" x14ac:dyDescent="0.2">
      <c r="A26" s="100"/>
      <c r="B26" s="84"/>
      <c r="C26" s="157"/>
      <c r="D26" s="1023" t="s">
        <v>151</v>
      </c>
      <c r="E26" s="1024"/>
      <c r="F26" s="1024"/>
      <c r="G26" s="1025"/>
      <c r="H26" s="1031" t="s">
        <v>149</v>
      </c>
      <c r="I26" s="1032"/>
      <c r="J26" s="1032"/>
      <c r="K26" s="1032"/>
      <c r="L26" s="1033"/>
      <c r="M26" s="71"/>
    </row>
    <row r="27" spans="1:18" ht="15" customHeight="1" x14ac:dyDescent="0.2">
      <c r="A27" s="71"/>
      <c r="B27" s="156"/>
      <c r="C27" s="83"/>
      <c r="D27" s="1026"/>
      <c r="E27" s="1027"/>
      <c r="F27" s="1027"/>
      <c r="G27" s="1028"/>
      <c r="H27" s="1034" t="s">
        <v>150</v>
      </c>
      <c r="I27" s="1035"/>
      <c r="J27" s="1035"/>
      <c r="K27" s="1035"/>
      <c r="L27" s="1036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95"/>
      <c r="C29" s="595"/>
      <c r="D29" s="83"/>
      <c r="E29" s="284"/>
      <c r="F29" s="285"/>
      <c r="G29" s="285"/>
      <c r="H29" s="83"/>
      <c r="I29" s="84"/>
      <c r="J29" s="59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4" t="s">
        <v>168</v>
      </c>
      <c r="C31" s="984"/>
      <c r="D31" s="984"/>
      <c r="E31" s="984"/>
      <c r="F31" s="984"/>
      <c r="G31" s="984" t="s">
        <v>169</v>
      </c>
      <c r="H31" s="984"/>
      <c r="I31" s="984"/>
      <c r="J31" s="984"/>
      <c r="K31" s="984"/>
      <c r="L31" s="984"/>
      <c r="M31" s="71"/>
    </row>
    <row r="32" spans="1:18" ht="15" customHeight="1" x14ac:dyDescent="0.2">
      <c r="A32" s="71"/>
      <c r="B32" s="71"/>
      <c r="C32" s="1039" t="str">
        <f>A3</f>
        <v>I. čtvrtletí 2018</v>
      </c>
      <c r="D32" s="1039"/>
      <c r="E32" s="71"/>
      <c r="F32" s="71"/>
      <c r="G32" s="71"/>
      <c r="H32" s="71"/>
      <c r="I32" s="973" t="str">
        <f>A3</f>
        <v>I. čtvrtletí 2018</v>
      </c>
      <c r="J32" s="973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6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F4:G4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/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34" t="s">
        <v>249</v>
      </c>
      <c r="R1" s="934"/>
      <c r="S1" s="934"/>
    </row>
    <row r="2" spans="1:23" ht="20.100000000000001" customHeight="1" x14ac:dyDescent="0.25">
      <c r="A2" s="933" t="s">
        <v>219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</row>
    <row r="3" spans="1:23" ht="20.100000000000001" customHeight="1" x14ac:dyDescent="0.25">
      <c r="A3" s="1040">
        <f>T!G17</f>
        <v>2018</v>
      </c>
      <c r="B3" s="1041"/>
      <c r="C3" s="1041"/>
      <c r="D3" s="1041"/>
      <c r="E3" s="1041"/>
      <c r="F3" s="1041"/>
      <c r="G3" s="1041"/>
      <c r="H3" s="1041"/>
      <c r="I3" s="1041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960"/>
      <c r="C4" s="961"/>
      <c r="D4" s="961"/>
      <c r="E4" s="961"/>
      <c r="F4" s="961"/>
      <c r="G4" s="961"/>
      <c r="H4" s="961"/>
      <c r="I4" s="961"/>
      <c r="J4" s="961"/>
      <c r="K4" s="961"/>
      <c r="L4" s="961"/>
      <c r="M4" s="961"/>
      <c r="N4" s="961"/>
      <c r="O4" s="961"/>
      <c r="P4" s="961"/>
      <c r="Q4" s="961"/>
      <c r="R4" s="1060"/>
    </row>
    <row r="5" spans="1:23" ht="50.25" customHeight="1" x14ac:dyDescent="0.25">
      <c r="A5" s="233"/>
      <c r="B5" s="1058" t="s">
        <v>344</v>
      </c>
      <c r="C5" s="1058"/>
      <c r="D5" s="1058"/>
      <c r="E5" s="1058"/>
      <c r="F5" s="1058"/>
      <c r="G5" s="1058"/>
      <c r="H5" s="1058"/>
      <c r="I5" s="1058"/>
      <c r="J5" s="1058"/>
      <c r="K5" s="1058"/>
      <c r="L5" s="1058"/>
      <c r="M5" s="1058"/>
      <c r="N5" s="1058"/>
      <c r="O5" s="1058"/>
      <c r="P5" s="1058"/>
      <c r="Q5" s="1058"/>
      <c r="R5" s="1059"/>
    </row>
    <row r="6" spans="1:23" ht="63" customHeight="1" x14ac:dyDescent="0.25">
      <c r="A6" s="189" t="s">
        <v>140</v>
      </c>
      <c r="B6" s="735" t="s">
        <v>253</v>
      </c>
      <c r="C6" s="730" t="s">
        <v>254</v>
      </c>
      <c r="D6" s="731" t="s">
        <v>255</v>
      </c>
      <c r="E6" s="730" t="s">
        <v>304</v>
      </c>
      <c r="F6" s="731" t="s">
        <v>256</v>
      </c>
      <c r="G6" s="730" t="s">
        <v>257</v>
      </c>
      <c r="H6" s="731" t="s">
        <v>258</v>
      </c>
      <c r="I6" s="730" t="s">
        <v>259</v>
      </c>
      <c r="J6" s="731" t="s">
        <v>260</v>
      </c>
      <c r="K6" s="730" t="s">
        <v>261</v>
      </c>
      <c r="L6" s="731" t="s">
        <v>262</v>
      </c>
      <c r="M6" s="730" t="s">
        <v>263</v>
      </c>
      <c r="N6" s="731" t="s">
        <v>264</v>
      </c>
      <c r="O6" s="732" t="s">
        <v>265</v>
      </c>
      <c r="P6" s="731" t="s">
        <v>266</v>
      </c>
      <c r="Q6" s="733" t="s">
        <v>319</v>
      </c>
      <c r="R6" s="730" t="s">
        <v>267</v>
      </c>
      <c r="S6" s="256"/>
    </row>
    <row r="7" spans="1:23" ht="15" customHeight="1" x14ac:dyDescent="0.25">
      <c r="A7" s="190" t="s">
        <v>25</v>
      </c>
      <c r="B7" s="736">
        <v>36497.646000000001</v>
      </c>
      <c r="C7" s="242">
        <v>157594</v>
      </c>
      <c r="D7" s="243">
        <v>27864.400000000005</v>
      </c>
      <c r="E7" s="244">
        <v>48994.499999999993</v>
      </c>
      <c r="F7" s="243">
        <v>46376.099999999991</v>
      </c>
      <c r="G7" s="244">
        <v>112120.905</v>
      </c>
      <c r="H7" s="243">
        <v>63222.599999999991</v>
      </c>
      <c r="I7" s="244">
        <v>51378.8</v>
      </c>
      <c r="J7" s="243">
        <v>49121.7</v>
      </c>
      <c r="K7" s="242">
        <v>126635.96163437233</v>
      </c>
      <c r="L7" s="245">
        <v>135869.58100000001</v>
      </c>
      <c r="M7" s="244">
        <v>103406.042</v>
      </c>
      <c r="N7" s="243">
        <v>47454.016000000003</v>
      </c>
      <c r="O7" s="250">
        <v>58665</v>
      </c>
      <c r="P7" s="243">
        <v>1065201.2516343724</v>
      </c>
      <c r="Q7" s="252">
        <v>18302.683450574128</v>
      </c>
      <c r="R7" s="244">
        <v>1083503.9350849465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736">
        <v>40074.665000000001</v>
      </c>
      <c r="C8" s="244">
        <v>164045.29999999999</v>
      </c>
      <c r="D8" s="243">
        <v>29370.499999999996</v>
      </c>
      <c r="E8" s="244">
        <v>50271.399999999994</v>
      </c>
      <c r="F8" s="243">
        <v>49100.299999999996</v>
      </c>
      <c r="G8" s="244">
        <v>118709.15399999999</v>
      </c>
      <c r="H8" s="243">
        <v>66888.099999999991</v>
      </c>
      <c r="I8" s="244">
        <v>55264.200000000004</v>
      </c>
      <c r="J8" s="243">
        <v>53189.399999999994</v>
      </c>
      <c r="K8" s="242">
        <v>141923.2411113554</v>
      </c>
      <c r="L8" s="243">
        <v>134445.22999999998</v>
      </c>
      <c r="M8" s="244">
        <v>121131.51199999999</v>
      </c>
      <c r="N8" s="243">
        <v>50036.465999999993</v>
      </c>
      <c r="O8" s="250">
        <v>62868.3</v>
      </c>
      <c r="P8" s="243">
        <v>1137317.7681113554</v>
      </c>
      <c r="Q8" s="252">
        <v>20016.242911747366</v>
      </c>
      <c r="R8" s="244">
        <v>1157334.0110231028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737">
        <v>38106.131000000001</v>
      </c>
      <c r="C9" s="247">
        <v>156031.30000000002</v>
      </c>
      <c r="D9" s="248">
        <v>28671.999999999996</v>
      </c>
      <c r="E9" s="247">
        <v>48349.700000000004</v>
      </c>
      <c r="F9" s="248">
        <v>46996.80000000001</v>
      </c>
      <c r="G9" s="247">
        <v>113714.40600000002</v>
      </c>
      <c r="H9" s="248">
        <v>63362.1</v>
      </c>
      <c r="I9" s="247">
        <v>51767.8</v>
      </c>
      <c r="J9" s="248">
        <v>50922.7</v>
      </c>
      <c r="K9" s="249">
        <v>133947.95695629693</v>
      </c>
      <c r="L9" s="248">
        <v>133805.53200000001</v>
      </c>
      <c r="M9" s="247">
        <v>104384.692</v>
      </c>
      <c r="N9" s="248">
        <v>47433.953999999998</v>
      </c>
      <c r="O9" s="251">
        <v>60562.400000000009</v>
      </c>
      <c r="P9" s="259">
        <v>1078057.4719562968</v>
      </c>
      <c r="Q9" s="253">
        <v>19034.349371397126</v>
      </c>
      <c r="R9" s="247">
        <v>1097091.821327694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736"/>
      <c r="C10" s="244"/>
      <c r="D10" s="243"/>
      <c r="E10" s="244"/>
      <c r="F10" s="243"/>
      <c r="G10" s="244"/>
      <c r="H10" s="243"/>
      <c r="I10" s="244"/>
      <c r="J10" s="243"/>
      <c r="K10" s="242"/>
      <c r="L10" s="243"/>
      <c r="M10" s="244"/>
      <c r="N10" s="243"/>
      <c r="O10" s="250"/>
      <c r="P10" s="243"/>
      <c r="Q10" s="252"/>
      <c r="R10" s="244"/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736"/>
      <c r="C11" s="244"/>
      <c r="D11" s="243"/>
      <c r="E11" s="244"/>
      <c r="F11" s="243"/>
      <c r="G11" s="244"/>
      <c r="H11" s="243"/>
      <c r="I11" s="244"/>
      <c r="J11" s="243"/>
      <c r="K11" s="242"/>
      <c r="L11" s="243"/>
      <c r="M11" s="244"/>
      <c r="N11" s="243"/>
      <c r="O11" s="250"/>
      <c r="P11" s="243"/>
      <c r="Q11" s="252"/>
      <c r="R11" s="244"/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737"/>
      <c r="C12" s="247"/>
      <c r="D12" s="248"/>
      <c r="E12" s="247"/>
      <c r="F12" s="248"/>
      <c r="G12" s="247"/>
      <c r="H12" s="248"/>
      <c r="I12" s="247"/>
      <c r="J12" s="248"/>
      <c r="K12" s="249"/>
      <c r="L12" s="248"/>
      <c r="M12" s="247"/>
      <c r="N12" s="248"/>
      <c r="O12" s="251"/>
      <c r="P12" s="259"/>
      <c r="Q12" s="253"/>
      <c r="R12" s="247"/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736"/>
      <c r="C13" s="244"/>
      <c r="D13" s="243"/>
      <c r="E13" s="244"/>
      <c r="F13" s="243"/>
      <c r="G13" s="244"/>
      <c r="H13" s="243"/>
      <c r="I13" s="244"/>
      <c r="J13" s="243"/>
      <c r="K13" s="242"/>
      <c r="L13" s="243"/>
      <c r="M13" s="244"/>
      <c r="N13" s="243"/>
      <c r="O13" s="250"/>
      <c r="P13" s="243"/>
      <c r="Q13" s="252"/>
      <c r="R13" s="244"/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736"/>
      <c r="C14" s="244"/>
      <c r="D14" s="243"/>
      <c r="E14" s="244"/>
      <c r="F14" s="243"/>
      <c r="G14" s="244"/>
      <c r="H14" s="243"/>
      <c r="I14" s="244"/>
      <c r="J14" s="243"/>
      <c r="K14" s="242"/>
      <c r="L14" s="243"/>
      <c r="M14" s="244"/>
      <c r="N14" s="243"/>
      <c r="O14" s="250"/>
      <c r="P14" s="243"/>
      <c r="Q14" s="252"/>
      <c r="R14" s="244"/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737"/>
      <c r="C15" s="247"/>
      <c r="D15" s="248"/>
      <c r="E15" s="247"/>
      <c r="F15" s="248"/>
      <c r="G15" s="247"/>
      <c r="H15" s="248"/>
      <c r="I15" s="247"/>
      <c r="J15" s="248"/>
      <c r="K15" s="249"/>
      <c r="L15" s="248"/>
      <c r="M15" s="247"/>
      <c r="N15" s="248"/>
      <c r="O15" s="251"/>
      <c r="P15" s="259"/>
      <c r="Q15" s="253"/>
      <c r="R15" s="247"/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736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736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737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740">
        <f>SUM(B7:B9)</f>
        <v>114678.44200000001</v>
      </c>
      <c r="C19" s="718">
        <f>SUM(C7:C9)</f>
        <v>477670.6</v>
      </c>
      <c r="D19" s="623">
        <f t="shared" ref="D19:J19" si="0">SUM(D7:D9)</f>
        <v>85906.9</v>
      </c>
      <c r="E19" s="718">
        <f t="shared" si="0"/>
        <v>147615.6</v>
      </c>
      <c r="F19" s="623">
        <f t="shared" si="0"/>
        <v>142473.20000000001</v>
      </c>
      <c r="G19" s="718">
        <f t="shared" si="0"/>
        <v>344544.46500000003</v>
      </c>
      <c r="H19" s="623">
        <f t="shared" si="0"/>
        <v>193472.8</v>
      </c>
      <c r="I19" s="718">
        <f t="shared" si="0"/>
        <v>158410.79999999999</v>
      </c>
      <c r="J19" s="623">
        <f t="shared" si="0"/>
        <v>153233.79999999999</v>
      </c>
      <c r="K19" s="718">
        <f>SUM(K7:K9)</f>
        <v>402507.15970202466</v>
      </c>
      <c r="L19" s="623">
        <f t="shared" ref="L19:R19" si="1">SUM(L7:L9)</f>
        <v>404120.34299999999</v>
      </c>
      <c r="M19" s="718">
        <f t="shared" si="1"/>
        <v>328922.24599999998</v>
      </c>
      <c r="N19" s="623">
        <f t="shared" si="1"/>
        <v>144924.43599999999</v>
      </c>
      <c r="O19" s="719">
        <f t="shared" si="1"/>
        <v>182095.7</v>
      </c>
      <c r="P19" s="623">
        <f t="shared" si="1"/>
        <v>3280576.4917020248</v>
      </c>
      <c r="Q19" s="720">
        <f t="shared" si="1"/>
        <v>57353.275733718619</v>
      </c>
      <c r="R19" s="718">
        <f t="shared" si="1"/>
        <v>3337929.7674357435</v>
      </c>
    </row>
    <row r="20" spans="1:23" ht="15" customHeight="1" x14ac:dyDescent="0.25">
      <c r="A20" s="190" t="s">
        <v>154</v>
      </c>
      <c r="B20" s="741">
        <f>SUM(B10:B12)</f>
        <v>0</v>
      </c>
      <c r="C20" s="721">
        <f>SUM(C10:C12)</f>
        <v>0</v>
      </c>
      <c r="D20" s="581">
        <f t="shared" ref="D20:J20" si="2">SUM(D10:D12)</f>
        <v>0</v>
      </c>
      <c r="E20" s="721">
        <f t="shared" si="2"/>
        <v>0</v>
      </c>
      <c r="F20" s="581">
        <f t="shared" si="2"/>
        <v>0</v>
      </c>
      <c r="G20" s="721">
        <f t="shared" si="2"/>
        <v>0</v>
      </c>
      <c r="H20" s="581">
        <f t="shared" si="2"/>
        <v>0</v>
      </c>
      <c r="I20" s="721">
        <f t="shared" si="2"/>
        <v>0</v>
      </c>
      <c r="J20" s="581">
        <f t="shared" si="2"/>
        <v>0</v>
      </c>
      <c r="K20" s="721">
        <f>SUM(K10:K12)</f>
        <v>0</v>
      </c>
      <c r="L20" s="581">
        <f t="shared" ref="L20:R20" si="3">SUM(L10:L12)</f>
        <v>0</v>
      </c>
      <c r="M20" s="721">
        <f t="shared" si="3"/>
        <v>0</v>
      </c>
      <c r="N20" s="581">
        <f t="shared" si="3"/>
        <v>0</v>
      </c>
      <c r="O20" s="722">
        <f t="shared" si="3"/>
        <v>0</v>
      </c>
      <c r="P20" s="581">
        <f t="shared" si="3"/>
        <v>0</v>
      </c>
      <c r="Q20" s="723">
        <f t="shared" si="3"/>
        <v>0</v>
      </c>
      <c r="R20" s="721">
        <f t="shared" si="3"/>
        <v>0</v>
      </c>
    </row>
    <row r="21" spans="1:23" ht="15" customHeight="1" x14ac:dyDescent="0.25">
      <c r="A21" s="190" t="s">
        <v>190</v>
      </c>
      <c r="B21" s="741">
        <f>SUM(B13:B15)</f>
        <v>0</v>
      </c>
      <c r="C21" s="721">
        <f>SUM(C13:C15)</f>
        <v>0</v>
      </c>
      <c r="D21" s="581">
        <f t="shared" ref="D21:J21" si="4">SUM(D13:D15)</f>
        <v>0</v>
      </c>
      <c r="E21" s="721">
        <f t="shared" si="4"/>
        <v>0</v>
      </c>
      <c r="F21" s="581">
        <f t="shared" si="4"/>
        <v>0</v>
      </c>
      <c r="G21" s="721">
        <f t="shared" si="4"/>
        <v>0</v>
      </c>
      <c r="H21" s="581">
        <f t="shared" si="4"/>
        <v>0</v>
      </c>
      <c r="I21" s="721">
        <f t="shared" si="4"/>
        <v>0</v>
      </c>
      <c r="J21" s="581">
        <f t="shared" si="4"/>
        <v>0</v>
      </c>
      <c r="K21" s="721">
        <f>SUM(K13:K15)</f>
        <v>0</v>
      </c>
      <c r="L21" s="581">
        <f t="shared" ref="L21:R21" si="5">SUM(L13:L15)</f>
        <v>0</v>
      </c>
      <c r="M21" s="721">
        <f t="shared" si="5"/>
        <v>0</v>
      </c>
      <c r="N21" s="581">
        <f t="shared" si="5"/>
        <v>0</v>
      </c>
      <c r="O21" s="722">
        <f t="shared" si="5"/>
        <v>0</v>
      </c>
      <c r="P21" s="581">
        <f t="shared" si="5"/>
        <v>0</v>
      </c>
      <c r="Q21" s="723">
        <f t="shared" si="5"/>
        <v>0</v>
      </c>
      <c r="R21" s="721">
        <f t="shared" si="5"/>
        <v>0</v>
      </c>
    </row>
    <row r="22" spans="1:23" ht="15" customHeight="1" x14ac:dyDescent="0.25">
      <c r="A22" s="198" t="s">
        <v>155</v>
      </c>
      <c r="B22" s="742">
        <f>SUM(B16:B18)</f>
        <v>0</v>
      </c>
      <c r="C22" s="724">
        <f>SUM(C16:C18)</f>
        <v>0</v>
      </c>
      <c r="D22" s="584">
        <f t="shared" ref="D22:J22" si="6">SUM(D16:D18)</f>
        <v>0</v>
      </c>
      <c r="E22" s="724">
        <f t="shared" si="6"/>
        <v>0</v>
      </c>
      <c r="F22" s="584">
        <f t="shared" si="6"/>
        <v>0</v>
      </c>
      <c r="G22" s="724">
        <f t="shared" si="6"/>
        <v>0</v>
      </c>
      <c r="H22" s="584">
        <f t="shared" si="6"/>
        <v>0</v>
      </c>
      <c r="I22" s="724">
        <f t="shared" si="6"/>
        <v>0</v>
      </c>
      <c r="J22" s="584">
        <f t="shared" si="6"/>
        <v>0</v>
      </c>
      <c r="K22" s="724">
        <f>SUM(K16:K18)</f>
        <v>0</v>
      </c>
      <c r="L22" s="584">
        <f t="shared" ref="L22:R22" si="7">SUM(L16:L18)</f>
        <v>0</v>
      </c>
      <c r="M22" s="724">
        <f t="shared" si="7"/>
        <v>0</v>
      </c>
      <c r="N22" s="584">
        <f t="shared" si="7"/>
        <v>0</v>
      </c>
      <c r="O22" s="725">
        <f t="shared" si="7"/>
        <v>0</v>
      </c>
      <c r="P22" s="584">
        <f t="shared" si="7"/>
        <v>0</v>
      </c>
      <c r="Q22" s="726">
        <f t="shared" si="7"/>
        <v>0</v>
      </c>
      <c r="R22" s="724">
        <f t="shared" si="7"/>
        <v>0</v>
      </c>
      <c r="S22" s="256"/>
    </row>
    <row r="23" spans="1:23" ht="15" customHeight="1" x14ac:dyDescent="0.25">
      <c r="A23" s="190" t="s">
        <v>156</v>
      </c>
      <c r="B23" s="738">
        <f>SUM(B7:B12)</f>
        <v>114678.44200000001</v>
      </c>
      <c r="C23" s="480">
        <f>SUM(C7:C12)</f>
        <v>477670.6</v>
      </c>
      <c r="D23" s="477">
        <f t="shared" ref="D23:J23" si="8">SUM(D7:D12)</f>
        <v>85906.9</v>
      </c>
      <c r="E23" s="480">
        <f t="shared" si="8"/>
        <v>147615.6</v>
      </c>
      <c r="F23" s="477">
        <f t="shared" si="8"/>
        <v>142473.20000000001</v>
      </c>
      <c r="G23" s="480">
        <f t="shared" si="8"/>
        <v>344544.46500000003</v>
      </c>
      <c r="H23" s="477">
        <f t="shared" si="8"/>
        <v>193472.8</v>
      </c>
      <c r="I23" s="480">
        <f t="shared" si="8"/>
        <v>158410.79999999999</v>
      </c>
      <c r="J23" s="477">
        <f t="shared" si="8"/>
        <v>153233.79999999999</v>
      </c>
      <c r="K23" s="480">
        <f>SUM(K7:K12)</f>
        <v>402507.15970202466</v>
      </c>
      <c r="L23" s="477">
        <f t="shared" ref="L23:R23" si="9">SUM(L7:L12)</f>
        <v>404120.34299999999</v>
      </c>
      <c r="M23" s="480">
        <f t="shared" si="9"/>
        <v>328922.24599999998</v>
      </c>
      <c r="N23" s="477">
        <f t="shared" si="9"/>
        <v>144924.43599999999</v>
      </c>
      <c r="O23" s="481">
        <f t="shared" si="9"/>
        <v>182095.7</v>
      </c>
      <c r="P23" s="477">
        <f t="shared" si="9"/>
        <v>3280576.4917020248</v>
      </c>
      <c r="Q23" s="482">
        <f t="shared" si="9"/>
        <v>57353.275733718619</v>
      </c>
      <c r="R23" s="480">
        <f t="shared" si="9"/>
        <v>3337929.7674357435</v>
      </c>
    </row>
    <row r="24" spans="1:23" ht="15" customHeight="1" x14ac:dyDescent="0.25">
      <c r="A24" s="190" t="s">
        <v>157</v>
      </c>
      <c r="B24" s="738">
        <f>SUM(B13:B18)</f>
        <v>0</v>
      </c>
      <c r="C24" s="480">
        <f>SUM(C13:C18)</f>
        <v>0</v>
      </c>
      <c r="D24" s="477">
        <f t="shared" ref="D24:J24" si="10">SUM(D13:D18)</f>
        <v>0</v>
      </c>
      <c r="E24" s="480">
        <f t="shared" si="10"/>
        <v>0</v>
      </c>
      <c r="F24" s="477">
        <f t="shared" si="10"/>
        <v>0</v>
      </c>
      <c r="G24" s="480">
        <f t="shared" si="10"/>
        <v>0</v>
      </c>
      <c r="H24" s="477">
        <f t="shared" si="10"/>
        <v>0</v>
      </c>
      <c r="I24" s="480">
        <f t="shared" si="10"/>
        <v>0</v>
      </c>
      <c r="J24" s="477">
        <f t="shared" si="10"/>
        <v>0</v>
      </c>
      <c r="K24" s="480">
        <f>SUM(K13:K18)</f>
        <v>0</v>
      </c>
      <c r="L24" s="477">
        <f t="shared" ref="L24:R24" si="11">SUM(L13:L18)</f>
        <v>0</v>
      </c>
      <c r="M24" s="480">
        <f t="shared" si="11"/>
        <v>0</v>
      </c>
      <c r="N24" s="477">
        <f t="shared" si="11"/>
        <v>0</v>
      </c>
      <c r="O24" s="481">
        <f t="shared" si="11"/>
        <v>0</v>
      </c>
      <c r="P24" s="477">
        <f t="shared" si="11"/>
        <v>0</v>
      </c>
      <c r="Q24" s="482">
        <f t="shared" si="11"/>
        <v>0</v>
      </c>
      <c r="R24" s="480">
        <f t="shared" si="11"/>
        <v>0</v>
      </c>
    </row>
    <row r="25" spans="1:23" ht="15" customHeight="1" x14ac:dyDescent="0.25">
      <c r="A25" s="229" t="s">
        <v>142</v>
      </c>
      <c r="B25" s="743">
        <f>SUM(B7:B18)</f>
        <v>114678.44200000001</v>
      </c>
      <c r="C25" s="727">
        <f>SUM(C7:C18)</f>
        <v>477670.6</v>
      </c>
      <c r="D25" s="587">
        <f t="shared" ref="D25:J25" si="12">SUM(D7:D18)</f>
        <v>85906.9</v>
      </c>
      <c r="E25" s="727">
        <f t="shared" si="12"/>
        <v>147615.6</v>
      </c>
      <c r="F25" s="587">
        <f t="shared" si="12"/>
        <v>142473.20000000001</v>
      </c>
      <c r="G25" s="727">
        <f t="shared" si="12"/>
        <v>344544.46500000003</v>
      </c>
      <c r="H25" s="587">
        <f t="shared" si="12"/>
        <v>193472.8</v>
      </c>
      <c r="I25" s="727">
        <f t="shared" si="12"/>
        <v>158410.79999999999</v>
      </c>
      <c r="J25" s="587">
        <f t="shared" si="12"/>
        <v>153233.79999999999</v>
      </c>
      <c r="K25" s="727">
        <f>SUM(K7:K18)</f>
        <v>402507.15970202466</v>
      </c>
      <c r="L25" s="587">
        <f t="shared" ref="L25:R25" si="13">SUM(L7:L18)</f>
        <v>404120.34299999999</v>
      </c>
      <c r="M25" s="727">
        <f t="shared" si="13"/>
        <v>328922.24599999998</v>
      </c>
      <c r="N25" s="587">
        <f t="shared" si="13"/>
        <v>144924.43599999999</v>
      </c>
      <c r="O25" s="728">
        <f t="shared" si="13"/>
        <v>182095.7</v>
      </c>
      <c r="P25" s="587">
        <f t="shared" si="13"/>
        <v>3280576.4917020248</v>
      </c>
      <c r="Q25" s="729">
        <f t="shared" si="13"/>
        <v>57353.275733718619</v>
      </c>
      <c r="R25" s="727">
        <f t="shared" si="13"/>
        <v>3337929.7674357435</v>
      </c>
      <c r="S25" s="337"/>
    </row>
    <row r="26" spans="1:23" ht="9.75" customHeight="1" x14ac:dyDescent="0.25">
      <c r="B26" s="739"/>
      <c r="P26" s="222"/>
      <c r="R26" s="734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/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34" t="s">
        <v>250</v>
      </c>
      <c r="R1" s="934"/>
      <c r="S1" s="934"/>
    </row>
    <row r="2" spans="1:23" ht="20.100000000000001" customHeight="1" x14ac:dyDescent="0.25">
      <c r="A2" s="933" t="s">
        <v>219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</row>
    <row r="3" spans="1:23" ht="20.100000000000001" customHeight="1" x14ac:dyDescent="0.25">
      <c r="A3" s="1040">
        <f>T!G17</f>
        <v>2018</v>
      </c>
      <c r="B3" s="1041"/>
      <c r="C3" s="1041"/>
      <c r="D3" s="1041"/>
      <c r="E3" s="1041"/>
      <c r="F3" s="1041"/>
      <c r="G3" s="1041"/>
      <c r="H3" s="1041"/>
      <c r="I3" s="1041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1061"/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  <c r="O4" s="1062"/>
      <c r="P4" s="1062"/>
      <c r="Q4" s="1062"/>
      <c r="R4" s="1063"/>
    </row>
    <row r="5" spans="1:23" ht="50.25" customHeight="1" x14ac:dyDescent="0.25">
      <c r="A5" s="233"/>
      <c r="B5" s="1064" t="s">
        <v>287</v>
      </c>
      <c r="C5" s="1064"/>
      <c r="D5" s="1064"/>
      <c r="E5" s="1064"/>
      <c r="F5" s="1064"/>
      <c r="G5" s="1064"/>
      <c r="H5" s="1064"/>
      <c r="I5" s="1064"/>
      <c r="J5" s="1064"/>
      <c r="K5" s="1064"/>
      <c r="L5" s="1064"/>
      <c r="M5" s="1064"/>
      <c r="N5" s="1064"/>
      <c r="O5" s="1064"/>
      <c r="P5" s="1064"/>
      <c r="Q5" s="1064"/>
      <c r="R5" s="1065"/>
    </row>
    <row r="6" spans="1:23" ht="63" customHeight="1" x14ac:dyDescent="0.25">
      <c r="A6" s="189" t="s">
        <v>140</v>
      </c>
      <c r="B6" s="735" t="s">
        <v>253</v>
      </c>
      <c r="C6" s="730" t="s">
        <v>254</v>
      </c>
      <c r="D6" s="731" t="s">
        <v>255</v>
      </c>
      <c r="E6" s="730" t="s">
        <v>304</v>
      </c>
      <c r="F6" s="731" t="s">
        <v>256</v>
      </c>
      <c r="G6" s="730" t="s">
        <v>257</v>
      </c>
      <c r="H6" s="731" t="s">
        <v>258</v>
      </c>
      <c r="I6" s="730" t="s">
        <v>259</v>
      </c>
      <c r="J6" s="731" t="s">
        <v>260</v>
      </c>
      <c r="K6" s="730" t="s">
        <v>261</v>
      </c>
      <c r="L6" s="731" t="s">
        <v>262</v>
      </c>
      <c r="M6" s="730" t="s">
        <v>263</v>
      </c>
      <c r="N6" s="731" t="s">
        <v>264</v>
      </c>
      <c r="O6" s="732" t="s">
        <v>265</v>
      </c>
      <c r="P6" s="731" t="s">
        <v>266</v>
      </c>
      <c r="Q6" s="733" t="s">
        <v>319</v>
      </c>
      <c r="R6" s="730" t="s">
        <v>267</v>
      </c>
      <c r="S6" s="256"/>
    </row>
    <row r="7" spans="1:23" ht="15" customHeight="1" x14ac:dyDescent="0.25">
      <c r="A7" s="190" t="s">
        <v>25</v>
      </c>
      <c r="B7" s="736">
        <v>388972.57780999999</v>
      </c>
      <c r="C7" s="242">
        <v>1680853.0464999999</v>
      </c>
      <c r="D7" s="243">
        <v>297193.4681399999</v>
      </c>
      <c r="E7" s="244">
        <v>522561.98472000001</v>
      </c>
      <c r="F7" s="243">
        <v>494635.37458999996</v>
      </c>
      <c r="G7" s="244">
        <v>1195641.4799299999</v>
      </c>
      <c r="H7" s="243">
        <v>674315.23970000003</v>
      </c>
      <c r="I7" s="244">
        <v>547992.51864999987</v>
      </c>
      <c r="J7" s="243">
        <v>523917.97578999988</v>
      </c>
      <c r="K7" s="242">
        <v>1347621.9162999999</v>
      </c>
      <c r="L7" s="245">
        <v>1449141.8138400002</v>
      </c>
      <c r="M7" s="244">
        <v>1102523.2379299996</v>
      </c>
      <c r="N7" s="243">
        <v>506083.49303000001</v>
      </c>
      <c r="O7" s="250">
        <v>625705.0340300001</v>
      </c>
      <c r="P7" s="243">
        <v>11357159.16096</v>
      </c>
      <c r="Q7" s="252">
        <v>195320.06127499999</v>
      </c>
      <c r="R7" s="244">
        <v>11552479.222235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736">
        <v>427233.62213000003</v>
      </c>
      <c r="C8" s="244">
        <v>1750661.2956600001</v>
      </c>
      <c r="D8" s="243">
        <v>313436.51700999995</v>
      </c>
      <c r="E8" s="244">
        <v>536487.82843999995</v>
      </c>
      <c r="F8" s="243">
        <v>523988.38392000005</v>
      </c>
      <c r="G8" s="244">
        <v>1266605.06586</v>
      </c>
      <c r="H8" s="243">
        <v>713817.01507999992</v>
      </c>
      <c r="I8" s="244">
        <v>589769.41491000005</v>
      </c>
      <c r="J8" s="243">
        <v>567627.15170999989</v>
      </c>
      <c r="K8" s="242">
        <v>1510545.8306799999</v>
      </c>
      <c r="L8" s="243">
        <v>1434750.80975</v>
      </c>
      <c r="M8" s="244">
        <v>1291825.0774399999</v>
      </c>
      <c r="N8" s="243">
        <v>533915.58430999983</v>
      </c>
      <c r="O8" s="250">
        <v>670918.07319999987</v>
      </c>
      <c r="P8" s="243">
        <v>12131581.670100002</v>
      </c>
      <c r="Q8" s="252">
        <v>213691.63644600002</v>
      </c>
      <c r="R8" s="244">
        <v>12345273.306546001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737">
        <v>406592.67938000005</v>
      </c>
      <c r="C9" s="247">
        <v>1664364.3838600002</v>
      </c>
      <c r="D9" s="248">
        <v>305838.87927000003</v>
      </c>
      <c r="E9" s="247">
        <v>515739.42282999994</v>
      </c>
      <c r="F9" s="248">
        <v>501309.2478500001</v>
      </c>
      <c r="G9" s="247">
        <v>1212770.2320400001</v>
      </c>
      <c r="H9" s="248">
        <v>675875.33517999982</v>
      </c>
      <c r="I9" s="247">
        <v>552199.98598</v>
      </c>
      <c r="J9" s="248">
        <v>543185.42115999991</v>
      </c>
      <c r="K9" s="249">
        <v>1425407.1597929338</v>
      </c>
      <c r="L9" s="248">
        <v>1427230.1234499996</v>
      </c>
      <c r="M9" s="247">
        <v>1113150.05473</v>
      </c>
      <c r="N9" s="248">
        <v>505987.98168790003</v>
      </c>
      <c r="O9" s="251">
        <v>646010.11126000003</v>
      </c>
      <c r="P9" s="259">
        <v>11495661.018470833</v>
      </c>
      <c r="Q9" s="253">
        <v>203153.00632099999</v>
      </c>
      <c r="R9" s="247">
        <v>11698814.024791833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736"/>
      <c r="C10" s="244"/>
      <c r="D10" s="243"/>
      <c r="E10" s="244"/>
      <c r="F10" s="243"/>
      <c r="G10" s="244"/>
      <c r="H10" s="243"/>
      <c r="I10" s="244"/>
      <c r="J10" s="243"/>
      <c r="K10" s="242"/>
      <c r="L10" s="243"/>
      <c r="M10" s="244"/>
      <c r="N10" s="243"/>
      <c r="O10" s="250"/>
      <c r="P10" s="243"/>
      <c r="Q10" s="252"/>
      <c r="R10" s="244"/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736"/>
      <c r="C11" s="244"/>
      <c r="D11" s="243"/>
      <c r="E11" s="244"/>
      <c r="F11" s="243"/>
      <c r="G11" s="244"/>
      <c r="H11" s="243"/>
      <c r="I11" s="244"/>
      <c r="J11" s="243"/>
      <c r="K11" s="242"/>
      <c r="L11" s="243"/>
      <c r="M11" s="244"/>
      <c r="N11" s="243"/>
      <c r="O11" s="250"/>
      <c r="P11" s="243"/>
      <c r="Q11" s="252"/>
      <c r="R11" s="244"/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737"/>
      <c r="C12" s="247"/>
      <c r="D12" s="248"/>
      <c r="E12" s="247"/>
      <c r="F12" s="248"/>
      <c r="G12" s="247"/>
      <c r="H12" s="248"/>
      <c r="I12" s="247"/>
      <c r="J12" s="248"/>
      <c r="K12" s="249"/>
      <c r="L12" s="248"/>
      <c r="M12" s="247"/>
      <c r="N12" s="248"/>
      <c r="O12" s="251"/>
      <c r="P12" s="259"/>
      <c r="Q12" s="253"/>
      <c r="R12" s="247"/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736"/>
      <c r="C13" s="244"/>
      <c r="D13" s="243"/>
      <c r="E13" s="244"/>
      <c r="F13" s="243"/>
      <c r="G13" s="244"/>
      <c r="H13" s="243"/>
      <c r="I13" s="244"/>
      <c r="J13" s="243"/>
      <c r="K13" s="242"/>
      <c r="L13" s="243"/>
      <c r="M13" s="244"/>
      <c r="N13" s="243"/>
      <c r="O13" s="250"/>
      <c r="P13" s="243"/>
      <c r="Q13" s="252"/>
      <c r="R13" s="244"/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736"/>
      <c r="C14" s="244"/>
      <c r="D14" s="243"/>
      <c r="E14" s="244"/>
      <c r="F14" s="243"/>
      <c r="G14" s="244"/>
      <c r="H14" s="243"/>
      <c r="I14" s="244"/>
      <c r="J14" s="243"/>
      <c r="K14" s="242"/>
      <c r="L14" s="243"/>
      <c r="M14" s="244"/>
      <c r="N14" s="243"/>
      <c r="O14" s="250"/>
      <c r="P14" s="243"/>
      <c r="Q14" s="252"/>
      <c r="R14" s="244"/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737"/>
      <c r="C15" s="247"/>
      <c r="D15" s="248"/>
      <c r="E15" s="247"/>
      <c r="F15" s="248"/>
      <c r="G15" s="247"/>
      <c r="H15" s="248"/>
      <c r="I15" s="247"/>
      <c r="J15" s="248"/>
      <c r="K15" s="249"/>
      <c r="L15" s="248"/>
      <c r="M15" s="247"/>
      <c r="N15" s="248"/>
      <c r="O15" s="251"/>
      <c r="P15" s="259"/>
      <c r="Q15" s="253"/>
      <c r="R15" s="247"/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736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736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737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825">
        <f>SUM(B7:B9)</f>
        <v>1222798.8793200001</v>
      </c>
      <c r="C19" s="826">
        <f>SUM(C7:C9)</f>
        <v>5095878.7260199999</v>
      </c>
      <c r="D19" s="794">
        <f t="shared" ref="D19:J19" si="0">SUM(D7:D9)</f>
        <v>916468.86441999988</v>
      </c>
      <c r="E19" s="826">
        <f t="shared" si="0"/>
        <v>1574789.23599</v>
      </c>
      <c r="F19" s="794">
        <f t="shared" si="0"/>
        <v>1519933.0063600002</v>
      </c>
      <c r="G19" s="826">
        <f t="shared" si="0"/>
        <v>3675016.77783</v>
      </c>
      <c r="H19" s="794">
        <f t="shared" si="0"/>
        <v>2064007.58996</v>
      </c>
      <c r="I19" s="826">
        <f t="shared" si="0"/>
        <v>1689961.9195399997</v>
      </c>
      <c r="J19" s="794">
        <f t="shared" si="0"/>
        <v>1634730.5486599996</v>
      </c>
      <c r="K19" s="826">
        <f>SUM(K7:K9)</f>
        <v>4283574.9067729339</v>
      </c>
      <c r="L19" s="794">
        <f t="shared" ref="L19:R19" si="1">SUM(L7:L9)</f>
        <v>4311122.7470399998</v>
      </c>
      <c r="M19" s="826">
        <f t="shared" si="1"/>
        <v>3507498.3700999995</v>
      </c>
      <c r="N19" s="794">
        <f t="shared" si="1"/>
        <v>1545987.0590279</v>
      </c>
      <c r="O19" s="827">
        <f t="shared" si="1"/>
        <v>1942633.2184899999</v>
      </c>
      <c r="P19" s="794">
        <f t="shared" si="1"/>
        <v>34984401.849530831</v>
      </c>
      <c r="Q19" s="828">
        <f t="shared" si="1"/>
        <v>612164.704042</v>
      </c>
      <c r="R19" s="826">
        <f t="shared" si="1"/>
        <v>35596566.553572834</v>
      </c>
    </row>
    <row r="20" spans="1:23" ht="15" customHeight="1" x14ac:dyDescent="0.25">
      <c r="A20" s="190" t="s">
        <v>154</v>
      </c>
      <c r="B20" s="829">
        <f>SUM(B10:B12)</f>
        <v>0</v>
      </c>
      <c r="C20" s="830">
        <f>SUM(C10:C12)</f>
        <v>0</v>
      </c>
      <c r="D20" s="797">
        <f t="shared" ref="D20:J20" si="2">SUM(D10:D12)</f>
        <v>0</v>
      </c>
      <c r="E20" s="830">
        <f t="shared" si="2"/>
        <v>0</v>
      </c>
      <c r="F20" s="797">
        <f t="shared" si="2"/>
        <v>0</v>
      </c>
      <c r="G20" s="830">
        <f t="shared" si="2"/>
        <v>0</v>
      </c>
      <c r="H20" s="797">
        <f t="shared" si="2"/>
        <v>0</v>
      </c>
      <c r="I20" s="830">
        <f t="shared" si="2"/>
        <v>0</v>
      </c>
      <c r="J20" s="797">
        <f t="shared" si="2"/>
        <v>0</v>
      </c>
      <c r="K20" s="830">
        <f>SUM(K10:K12)</f>
        <v>0</v>
      </c>
      <c r="L20" s="797">
        <f t="shared" ref="L20:R20" si="3">SUM(L10:L12)</f>
        <v>0</v>
      </c>
      <c r="M20" s="830">
        <f t="shared" si="3"/>
        <v>0</v>
      </c>
      <c r="N20" s="797">
        <f t="shared" si="3"/>
        <v>0</v>
      </c>
      <c r="O20" s="831">
        <f t="shared" si="3"/>
        <v>0</v>
      </c>
      <c r="P20" s="797">
        <f t="shared" si="3"/>
        <v>0</v>
      </c>
      <c r="Q20" s="832">
        <f t="shared" si="3"/>
        <v>0</v>
      </c>
      <c r="R20" s="830">
        <f t="shared" si="3"/>
        <v>0</v>
      </c>
    </row>
    <row r="21" spans="1:23" ht="15" customHeight="1" x14ac:dyDescent="0.25">
      <c r="A21" s="190" t="s">
        <v>190</v>
      </c>
      <c r="B21" s="829">
        <f>SUM(B13:B15)</f>
        <v>0</v>
      </c>
      <c r="C21" s="830">
        <f>SUM(C13:C15)</f>
        <v>0</v>
      </c>
      <c r="D21" s="797">
        <f t="shared" ref="D21:J21" si="4">SUM(D13:D15)</f>
        <v>0</v>
      </c>
      <c r="E21" s="830">
        <f t="shared" si="4"/>
        <v>0</v>
      </c>
      <c r="F21" s="797">
        <f t="shared" si="4"/>
        <v>0</v>
      </c>
      <c r="G21" s="830">
        <f t="shared" si="4"/>
        <v>0</v>
      </c>
      <c r="H21" s="797">
        <f t="shared" si="4"/>
        <v>0</v>
      </c>
      <c r="I21" s="830">
        <f t="shared" si="4"/>
        <v>0</v>
      </c>
      <c r="J21" s="797">
        <f t="shared" si="4"/>
        <v>0</v>
      </c>
      <c r="K21" s="830">
        <f>SUM(K13:K15)</f>
        <v>0</v>
      </c>
      <c r="L21" s="797">
        <f t="shared" ref="L21:R21" si="5">SUM(L13:L15)</f>
        <v>0</v>
      </c>
      <c r="M21" s="830">
        <f t="shared" si="5"/>
        <v>0</v>
      </c>
      <c r="N21" s="797">
        <f t="shared" si="5"/>
        <v>0</v>
      </c>
      <c r="O21" s="831">
        <f t="shared" si="5"/>
        <v>0</v>
      </c>
      <c r="P21" s="797">
        <f t="shared" si="5"/>
        <v>0</v>
      </c>
      <c r="Q21" s="832">
        <f t="shared" si="5"/>
        <v>0</v>
      </c>
      <c r="R21" s="830">
        <f t="shared" si="5"/>
        <v>0</v>
      </c>
    </row>
    <row r="22" spans="1:23" ht="15" customHeight="1" x14ac:dyDescent="0.25">
      <c r="A22" s="198" t="s">
        <v>155</v>
      </c>
      <c r="B22" s="833">
        <f>SUM(B16:B18)</f>
        <v>0</v>
      </c>
      <c r="C22" s="834">
        <f>SUM(C16:C18)</f>
        <v>0</v>
      </c>
      <c r="D22" s="800">
        <f t="shared" ref="D22:J22" si="6">SUM(D16:D18)</f>
        <v>0</v>
      </c>
      <c r="E22" s="834">
        <f t="shared" si="6"/>
        <v>0</v>
      </c>
      <c r="F22" s="800">
        <f t="shared" si="6"/>
        <v>0</v>
      </c>
      <c r="G22" s="834">
        <f t="shared" si="6"/>
        <v>0</v>
      </c>
      <c r="H22" s="800">
        <f t="shared" si="6"/>
        <v>0</v>
      </c>
      <c r="I22" s="834">
        <f t="shared" si="6"/>
        <v>0</v>
      </c>
      <c r="J22" s="800">
        <f t="shared" si="6"/>
        <v>0</v>
      </c>
      <c r="K22" s="834">
        <f>SUM(K16:K18)</f>
        <v>0</v>
      </c>
      <c r="L22" s="800">
        <f t="shared" ref="L22:R22" si="7">SUM(L16:L18)</f>
        <v>0</v>
      </c>
      <c r="M22" s="834">
        <f t="shared" si="7"/>
        <v>0</v>
      </c>
      <c r="N22" s="800">
        <f t="shared" si="7"/>
        <v>0</v>
      </c>
      <c r="O22" s="835">
        <f t="shared" si="7"/>
        <v>0</v>
      </c>
      <c r="P22" s="800">
        <f t="shared" si="7"/>
        <v>0</v>
      </c>
      <c r="Q22" s="836">
        <f t="shared" si="7"/>
        <v>0</v>
      </c>
      <c r="R22" s="834">
        <f t="shared" si="7"/>
        <v>0</v>
      </c>
      <c r="S22" s="256"/>
    </row>
    <row r="23" spans="1:23" ht="15" customHeight="1" x14ac:dyDescent="0.25">
      <c r="A23" s="190" t="s">
        <v>156</v>
      </c>
      <c r="B23" s="738">
        <f>SUM(B7:B12)</f>
        <v>1222798.8793200001</v>
      </c>
      <c r="C23" s="480">
        <f>SUM(C7:C12)</f>
        <v>5095878.7260199999</v>
      </c>
      <c r="D23" s="477">
        <f t="shared" ref="D23:J23" si="8">SUM(D7:D12)</f>
        <v>916468.86441999988</v>
      </c>
      <c r="E23" s="480">
        <f t="shared" si="8"/>
        <v>1574789.23599</v>
      </c>
      <c r="F23" s="477">
        <f t="shared" si="8"/>
        <v>1519933.0063600002</v>
      </c>
      <c r="G23" s="480">
        <f t="shared" si="8"/>
        <v>3675016.77783</v>
      </c>
      <c r="H23" s="477">
        <f t="shared" si="8"/>
        <v>2064007.58996</v>
      </c>
      <c r="I23" s="480">
        <f t="shared" si="8"/>
        <v>1689961.9195399997</v>
      </c>
      <c r="J23" s="477">
        <f t="shared" si="8"/>
        <v>1634730.5486599996</v>
      </c>
      <c r="K23" s="480">
        <f>SUM(K7:K12)</f>
        <v>4283574.9067729339</v>
      </c>
      <c r="L23" s="477">
        <f t="shared" ref="L23:R23" si="9">SUM(L7:L12)</f>
        <v>4311122.7470399998</v>
      </c>
      <c r="M23" s="480">
        <f t="shared" si="9"/>
        <v>3507498.3700999995</v>
      </c>
      <c r="N23" s="477">
        <f t="shared" si="9"/>
        <v>1545987.0590279</v>
      </c>
      <c r="O23" s="481">
        <f t="shared" si="9"/>
        <v>1942633.2184899999</v>
      </c>
      <c r="P23" s="477">
        <f t="shared" si="9"/>
        <v>34984401.849530831</v>
      </c>
      <c r="Q23" s="482">
        <f t="shared" si="9"/>
        <v>612164.704042</v>
      </c>
      <c r="R23" s="480">
        <f t="shared" si="9"/>
        <v>35596566.553572834</v>
      </c>
    </row>
    <row r="24" spans="1:23" ht="15" customHeight="1" x14ac:dyDescent="0.25">
      <c r="A24" s="190" t="s">
        <v>157</v>
      </c>
      <c r="B24" s="738">
        <f>SUM(B13:B18)</f>
        <v>0</v>
      </c>
      <c r="C24" s="480">
        <f>SUM(C13:C18)</f>
        <v>0</v>
      </c>
      <c r="D24" s="477">
        <f t="shared" ref="D24:J24" si="10">SUM(D13:D18)</f>
        <v>0</v>
      </c>
      <c r="E24" s="480">
        <f t="shared" si="10"/>
        <v>0</v>
      </c>
      <c r="F24" s="477">
        <f t="shared" si="10"/>
        <v>0</v>
      </c>
      <c r="G24" s="480">
        <f t="shared" si="10"/>
        <v>0</v>
      </c>
      <c r="H24" s="477">
        <f t="shared" si="10"/>
        <v>0</v>
      </c>
      <c r="I24" s="480">
        <f t="shared" si="10"/>
        <v>0</v>
      </c>
      <c r="J24" s="477">
        <f t="shared" si="10"/>
        <v>0</v>
      </c>
      <c r="K24" s="480">
        <f>SUM(K13:K18)</f>
        <v>0</v>
      </c>
      <c r="L24" s="477">
        <f t="shared" ref="L24:R24" si="11">SUM(L13:L18)</f>
        <v>0</v>
      </c>
      <c r="M24" s="480">
        <f t="shared" si="11"/>
        <v>0</v>
      </c>
      <c r="N24" s="477">
        <f t="shared" si="11"/>
        <v>0</v>
      </c>
      <c r="O24" s="481">
        <f t="shared" si="11"/>
        <v>0</v>
      </c>
      <c r="P24" s="477">
        <f t="shared" si="11"/>
        <v>0</v>
      </c>
      <c r="Q24" s="482">
        <f t="shared" si="11"/>
        <v>0</v>
      </c>
      <c r="R24" s="480">
        <f t="shared" si="11"/>
        <v>0</v>
      </c>
    </row>
    <row r="25" spans="1:23" ht="15" customHeight="1" x14ac:dyDescent="0.25">
      <c r="A25" s="229" t="s">
        <v>142</v>
      </c>
      <c r="B25" s="837">
        <f>SUM(B7:B18)</f>
        <v>1222798.8793200001</v>
      </c>
      <c r="C25" s="838">
        <f>SUM(C7:C18)</f>
        <v>5095878.7260199999</v>
      </c>
      <c r="D25" s="803">
        <f t="shared" ref="D25:J25" si="12">SUM(D7:D18)</f>
        <v>916468.86441999988</v>
      </c>
      <c r="E25" s="838">
        <f t="shared" si="12"/>
        <v>1574789.23599</v>
      </c>
      <c r="F25" s="803">
        <f t="shared" si="12"/>
        <v>1519933.0063600002</v>
      </c>
      <c r="G25" s="838">
        <f t="shared" si="12"/>
        <v>3675016.77783</v>
      </c>
      <c r="H25" s="803">
        <f t="shared" si="12"/>
        <v>2064007.58996</v>
      </c>
      <c r="I25" s="838">
        <f t="shared" si="12"/>
        <v>1689961.9195399997</v>
      </c>
      <c r="J25" s="803">
        <f t="shared" si="12"/>
        <v>1634730.5486599996</v>
      </c>
      <c r="K25" s="838">
        <f>SUM(K7:K18)</f>
        <v>4283574.9067729339</v>
      </c>
      <c r="L25" s="803">
        <f t="shared" ref="L25:R25" si="13">SUM(L7:L18)</f>
        <v>4311122.7470399998</v>
      </c>
      <c r="M25" s="838">
        <f t="shared" si="13"/>
        <v>3507498.3700999995</v>
      </c>
      <c r="N25" s="803">
        <f t="shared" si="13"/>
        <v>1545987.0590279</v>
      </c>
      <c r="O25" s="839">
        <f t="shared" si="13"/>
        <v>1942633.2184899999</v>
      </c>
      <c r="P25" s="803">
        <f t="shared" si="13"/>
        <v>34984401.849530831</v>
      </c>
      <c r="Q25" s="840">
        <f t="shared" si="13"/>
        <v>612164.704042</v>
      </c>
      <c r="R25" s="838">
        <f t="shared" si="13"/>
        <v>35596566.553572834</v>
      </c>
      <c r="S25" s="337"/>
    </row>
    <row r="26" spans="1:23" ht="9.75" customHeight="1" x14ac:dyDescent="0.25">
      <c r="B26" s="739"/>
      <c r="P26" s="222"/>
      <c r="R26" s="734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view="pageBreakPreview" zoomScaleNormal="100" zoomScaleSheetLayoutView="100" workbookViewId="0">
      <selection activeCell="X35" sqref="X35"/>
    </sheetView>
  </sheetViews>
  <sheetFormatPr defaultRowHeight="12.75" x14ac:dyDescent="0.2"/>
  <cols>
    <col min="1" max="19" width="4.7109375" style="3" customWidth="1"/>
    <col min="20" max="20" width="5.85546875" style="3" customWidth="1"/>
    <col min="21" max="21" width="5.7109375" style="3" customWidth="1"/>
    <col min="22" max="16384" width="9.140625" style="3"/>
  </cols>
  <sheetData>
    <row r="1" spans="1:20" x14ac:dyDescent="0.2">
      <c r="E1" s="1067"/>
      <c r="F1" s="1067"/>
    </row>
    <row r="2" spans="1:20" ht="15.75" customHeight="1" x14ac:dyDescent="0.2">
      <c r="A2" s="1070" t="s">
        <v>205</v>
      </c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  <c r="R2" s="1070"/>
      <c r="S2" s="1070"/>
      <c r="T2" s="1070"/>
    </row>
    <row r="3" spans="1:20" ht="15" customHeight="1" x14ac:dyDescent="0.25">
      <c r="A3" s="1066">
        <f>T!G17</f>
        <v>2018</v>
      </c>
      <c r="B3" s="1066"/>
      <c r="E3" s="490"/>
      <c r="F3" s="490"/>
    </row>
    <row r="4" spans="1:20" ht="15" customHeight="1" x14ac:dyDescent="0.2">
      <c r="A4" s="1068" t="s">
        <v>324</v>
      </c>
      <c r="B4" s="1068"/>
      <c r="C4" s="1068"/>
      <c r="D4" s="1068"/>
      <c r="E4" s="1068"/>
      <c r="F4" s="1068"/>
      <c r="G4" s="1068"/>
      <c r="H4" s="1068"/>
      <c r="I4" s="1068"/>
      <c r="J4" s="1068"/>
      <c r="K4" s="1068"/>
      <c r="L4" s="1068"/>
      <c r="M4" s="1068"/>
      <c r="N4" s="1068"/>
      <c r="O4" s="1068"/>
      <c r="P4" s="1068"/>
      <c r="Q4" s="1068"/>
      <c r="R4" s="1068"/>
      <c r="S4" s="1068"/>
      <c r="T4" s="1068"/>
    </row>
    <row r="5" spans="1:20" ht="15" customHeight="1" x14ac:dyDescent="0.25">
      <c r="A5" s="494"/>
      <c r="C5" s="495"/>
      <c r="D5" s="495"/>
      <c r="E5" s="495"/>
      <c r="F5" s="495"/>
      <c r="G5" s="496"/>
      <c r="H5" s="497"/>
      <c r="I5" s="497"/>
    </row>
    <row r="6" spans="1:20" ht="15" customHeight="1" x14ac:dyDescent="0.25">
      <c r="A6" s="494"/>
      <c r="C6" s="495"/>
      <c r="D6" s="495"/>
      <c r="E6" s="495"/>
      <c r="F6" s="495"/>
      <c r="G6" s="496"/>
      <c r="H6" s="497"/>
      <c r="I6" s="497"/>
    </row>
    <row r="7" spans="1:20" ht="15" customHeight="1" x14ac:dyDescent="0.25">
      <c r="A7" s="494"/>
      <c r="B7" s="424"/>
      <c r="C7" s="424"/>
      <c r="D7" s="495"/>
      <c r="E7" s="495"/>
      <c r="F7" s="495"/>
      <c r="G7" s="498"/>
      <c r="H7" s="270"/>
      <c r="I7" s="497"/>
    </row>
    <row r="8" spans="1:20" ht="15" customHeight="1" x14ac:dyDescent="0.25">
      <c r="A8" s="494"/>
      <c r="B8" s="424"/>
      <c r="C8" s="424"/>
      <c r="D8" s="495"/>
      <c r="E8" s="495"/>
      <c r="F8" s="495"/>
      <c r="G8" s="498"/>
      <c r="H8" s="270"/>
      <c r="I8" s="497"/>
    </row>
    <row r="9" spans="1:20" ht="15" customHeight="1" x14ac:dyDescent="0.25">
      <c r="A9" s="494"/>
      <c r="B9" s="424"/>
      <c r="C9" s="424"/>
      <c r="D9" s="495"/>
      <c r="E9" s="495"/>
      <c r="F9" s="495"/>
      <c r="G9" s="498"/>
      <c r="H9" s="270"/>
      <c r="I9" s="497"/>
    </row>
    <row r="10" spans="1:20" ht="15" customHeight="1" x14ac:dyDescent="0.25">
      <c r="A10" s="494"/>
      <c r="B10" s="495"/>
      <c r="C10" s="495"/>
      <c r="D10" s="495"/>
      <c r="E10" s="495"/>
      <c r="F10" s="495"/>
      <c r="G10" s="498"/>
      <c r="H10" s="270"/>
      <c r="I10" s="497"/>
    </row>
    <row r="11" spans="1:20" ht="15" customHeight="1" x14ac:dyDescent="0.25">
      <c r="A11" s="494"/>
      <c r="B11" s="495"/>
      <c r="C11" s="495"/>
      <c r="D11" s="495"/>
      <c r="E11" s="495"/>
      <c r="F11" s="495"/>
      <c r="G11" s="496"/>
      <c r="H11" s="497"/>
      <c r="I11" s="497"/>
    </row>
    <row r="12" spans="1:20" ht="15" customHeight="1" x14ac:dyDescent="0.25">
      <c r="A12" s="494"/>
      <c r="B12" s="495"/>
      <c r="C12" s="495"/>
      <c r="D12" s="495"/>
      <c r="E12" s="495"/>
      <c r="F12" s="495"/>
      <c r="G12" s="496"/>
      <c r="H12" s="497"/>
      <c r="I12" s="497"/>
    </row>
    <row r="13" spans="1:20" ht="15" customHeight="1" x14ac:dyDescent="0.25">
      <c r="A13" s="494"/>
      <c r="B13" s="495"/>
      <c r="C13" s="495"/>
      <c r="D13" s="495"/>
      <c r="E13" s="495"/>
      <c r="F13" s="495"/>
      <c r="G13" s="496"/>
      <c r="H13" s="497"/>
      <c r="I13" s="497"/>
    </row>
    <row r="14" spans="1:20" ht="15" customHeight="1" x14ac:dyDescent="0.25">
      <c r="A14" s="494"/>
      <c r="B14" s="495"/>
      <c r="C14" s="495"/>
      <c r="D14" s="495"/>
      <c r="E14" s="495"/>
      <c r="F14" s="495"/>
      <c r="G14" s="496"/>
      <c r="H14" s="497"/>
      <c r="I14" s="497"/>
    </row>
    <row r="15" spans="1:20" ht="15" customHeight="1" x14ac:dyDescent="0.25">
      <c r="A15" s="494"/>
      <c r="B15" s="495"/>
      <c r="C15" s="495"/>
      <c r="D15" s="495"/>
      <c r="E15" s="495"/>
      <c r="F15" s="495"/>
      <c r="G15" s="496"/>
      <c r="H15" s="499"/>
      <c r="I15" s="499"/>
    </row>
    <row r="16" spans="1:20" ht="15" customHeight="1" x14ac:dyDescent="0.2">
      <c r="A16" s="281"/>
      <c r="B16" s="281"/>
      <c r="C16" s="281"/>
      <c r="D16" s="281"/>
      <c r="E16" s="281"/>
      <c r="F16" s="281"/>
      <c r="G16" s="4"/>
      <c r="H16" s="500"/>
      <c r="I16" s="500"/>
    </row>
    <row r="17" spans="1:20" ht="15" customHeight="1" x14ac:dyDescent="0.2">
      <c r="A17" s="281"/>
      <c r="B17" s="281"/>
      <c r="C17" s="281"/>
      <c r="D17" s="281"/>
      <c r="E17" s="281"/>
      <c r="F17" s="281"/>
    </row>
    <row r="18" spans="1:20" ht="15" customHeight="1" x14ac:dyDescent="0.2">
      <c r="A18" s="281"/>
      <c r="B18" s="281"/>
      <c r="C18" s="281"/>
      <c r="D18" s="281"/>
      <c r="E18" s="281"/>
      <c r="F18" s="281"/>
    </row>
    <row r="19" spans="1:20" ht="15" customHeight="1" x14ac:dyDescent="0.2">
      <c r="A19" s="281"/>
      <c r="B19" s="281"/>
      <c r="C19" s="281"/>
      <c r="D19" s="281"/>
      <c r="E19" s="281"/>
      <c r="F19" s="281"/>
    </row>
    <row r="20" spans="1:20" ht="15" customHeight="1" x14ac:dyDescent="0.2">
      <c r="A20" s="281"/>
      <c r="B20" s="281"/>
      <c r="C20" s="281"/>
      <c r="D20" s="281"/>
      <c r="E20" s="281"/>
      <c r="F20" s="281"/>
    </row>
    <row r="21" spans="1:20" ht="15" customHeight="1" x14ac:dyDescent="0.2">
      <c r="A21" s="281"/>
      <c r="B21" s="281"/>
      <c r="C21" s="281"/>
      <c r="D21" s="281"/>
      <c r="E21" s="281"/>
      <c r="F21" s="281"/>
    </row>
    <row r="22" spans="1:20" ht="12.95" customHeight="1" x14ac:dyDescent="0.25">
      <c r="B22" s="1069" t="s">
        <v>302</v>
      </c>
      <c r="C22" s="1069"/>
      <c r="D22" s="1069"/>
      <c r="E22" s="281"/>
      <c r="F22" s="4"/>
      <c r="G22" s="4"/>
      <c r="H22" s="4"/>
    </row>
    <row r="23" spans="1:20" ht="12.95" customHeight="1" x14ac:dyDescent="0.25">
      <c r="B23" s="1069" t="s">
        <v>289</v>
      </c>
      <c r="C23" s="1069"/>
      <c r="D23" s="1069"/>
      <c r="G23" s="373" t="s">
        <v>278</v>
      </c>
      <c r="P23" s="489" t="s">
        <v>281</v>
      </c>
    </row>
    <row r="24" spans="1:20" ht="12.95" customHeight="1" x14ac:dyDescent="0.25">
      <c r="B24" s="1069" t="s">
        <v>290</v>
      </c>
      <c r="C24" s="1069"/>
      <c r="D24" s="1069"/>
      <c r="G24" s="373" t="s">
        <v>279</v>
      </c>
      <c r="K24" s="373" t="s">
        <v>280</v>
      </c>
      <c r="P24" s="501" t="s">
        <v>284</v>
      </c>
    </row>
    <row r="25" spans="1:20" ht="12.95" customHeight="1" x14ac:dyDescent="0.25">
      <c r="B25" s="1069" t="s">
        <v>292</v>
      </c>
      <c r="C25" s="1069"/>
      <c r="D25" s="1069"/>
      <c r="G25" s="373" t="s">
        <v>282</v>
      </c>
      <c r="K25" s="487" t="s">
        <v>283</v>
      </c>
      <c r="P25" s="270" t="s">
        <v>291</v>
      </c>
    </row>
    <row r="26" spans="1:20" ht="15" customHeight="1" x14ac:dyDescent="0.2">
      <c r="A26" s="281"/>
      <c r="B26" s="281"/>
      <c r="C26" s="281"/>
      <c r="D26" s="281"/>
      <c r="E26" s="281"/>
      <c r="F26" s="281"/>
      <c r="H26" s="11"/>
      <c r="I26" s="11"/>
    </row>
    <row r="27" spans="1:20" ht="15" customHeight="1" x14ac:dyDescent="0.2">
      <c r="A27" s="1073"/>
      <c r="B27" s="1073"/>
      <c r="C27" s="1073"/>
      <c r="D27" s="1073"/>
      <c r="E27" s="1073"/>
      <c r="F27" s="1073"/>
      <c r="G27" s="1073"/>
      <c r="H27" s="1073"/>
      <c r="I27" s="1073"/>
      <c r="J27" s="1073"/>
      <c r="K27" s="1073"/>
      <c r="L27" s="1073"/>
      <c r="M27" s="1073"/>
      <c r="N27" s="1073"/>
      <c r="O27" s="1073"/>
      <c r="P27" s="1073"/>
      <c r="Q27" s="1073"/>
      <c r="R27" s="1073"/>
      <c r="S27" s="1073"/>
      <c r="T27" s="1073"/>
    </row>
    <row r="28" spans="1:20" ht="15" customHeight="1" x14ac:dyDescent="0.2">
      <c r="A28" s="1074" t="s">
        <v>325</v>
      </c>
      <c r="B28" s="1074"/>
      <c r="C28" s="1074"/>
      <c r="D28" s="1074"/>
      <c r="E28" s="1074"/>
      <c r="F28" s="1074"/>
      <c r="G28" s="1074"/>
      <c r="H28" s="1074"/>
      <c r="I28" s="1074"/>
      <c r="J28" s="1074"/>
      <c r="K28" s="1074"/>
      <c r="L28" s="1074"/>
      <c r="M28" s="1074"/>
      <c r="N28" s="1074"/>
      <c r="O28" s="1074"/>
      <c r="P28" s="1074"/>
      <c r="Q28" s="1074"/>
      <c r="R28" s="1074"/>
      <c r="S28" s="1074"/>
      <c r="T28" s="1074"/>
    </row>
    <row r="29" spans="1:20" ht="15" customHeight="1" x14ac:dyDescent="0.25">
      <c r="A29" s="263"/>
      <c r="B29" s="263"/>
      <c r="C29" s="502"/>
      <c r="D29" s="502"/>
      <c r="E29" s="502"/>
      <c r="F29" s="502"/>
      <c r="G29" s="265"/>
      <c r="H29" s="264"/>
      <c r="I29" s="264"/>
      <c r="J29" s="266"/>
    </row>
    <row r="30" spans="1:20" ht="15" customHeight="1" thickBot="1" x14ac:dyDescent="0.3">
      <c r="B30" s="1075" t="s">
        <v>166</v>
      </c>
      <c r="C30" s="1075"/>
      <c r="D30" s="1075"/>
      <c r="E30" s="1075"/>
      <c r="F30" s="267"/>
      <c r="G30" s="503"/>
      <c r="K30" s="504"/>
      <c r="P30" s="1075" t="s">
        <v>167</v>
      </c>
      <c r="Q30" s="1075"/>
      <c r="R30" s="1075"/>
      <c r="S30" s="1075"/>
    </row>
    <row r="31" spans="1:20" ht="15" customHeight="1" thickBot="1" x14ac:dyDescent="0.3">
      <c r="B31" s="1075"/>
      <c r="C31" s="1075"/>
      <c r="D31" s="1075"/>
      <c r="E31" s="1075"/>
      <c r="F31" s="488"/>
      <c r="G31" s="488"/>
      <c r="I31" s="1076" t="s">
        <v>326</v>
      </c>
      <c r="J31" s="1077"/>
      <c r="K31" s="1077"/>
      <c r="L31" s="1078"/>
      <c r="P31" s="1075"/>
      <c r="Q31" s="1075"/>
      <c r="R31" s="1075"/>
      <c r="S31" s="1075"/>
    </row>
    <row r="32" spans="1:20" ht="15" customHeight="1" x14ac:dyDescent="0.25">
      <c r="A32" s="268"/>
      <c r="B32" s="1075"/>
      <c r="C32" s="1075"/>
      <c r="D32" s="1075"/>
      <c r="E32" s="1075"/>
      <c r="F32" s="263"/>
      <c r="G32" s="263"/>
      <c r="H32" s="263"/>
      <c r="I32" s="505"/>
      <c r="J32" s="504"/>
      <c r="K32" s="504"/>
      <c r="L32" s="505"/>
      <c r="P32" s="1075"/>
      <c r="Q32" s="1075"/>
      <c r="R32" s="1075"/>
      <c r="S32" s="1075"/>
    </row>
    <row r="33" spans="1:20" ht="15" customHeight="1" x14ac:dyDescent="0.25">
      <c r="A33" s="1079"/>
      <c r="B33" s="1079"/>
      <c r="C33" s="269"/>
      <c r="D33" s="269"/>
      <c r="E33" s="1080"/>
      <c r="F33" s="1081"/>
      <c r="G33" s="270"/>
      <c r="H33" s="272"/>
      <c r="I33" s="506"/>
      <c r="J33" s="266"/>
    </row>
    <row r="34" spans="1:20" ht="15" customHeight="1" x14ac:dyDescent="0.25">
      <c r="C34" s="507"/>
      <c r="D34" s="262"/>
      <c r="E34" s="1081"/>
      <c r="F34" s="1081"/>
      <c r="G34" s="488"/>
      <c r="H34" s="506"/>
      <c r="I34" s="506"/>
      <c r="J34" s="266"/>
    </row>
    <row r="35" spans="1:20" ht="15" customHeight="1" x14ac:dyDescent="0.25">
      <c r="B35" s="1072" t="s">
        <v>123</v>
      </c>
      <c r="C35" s="1072"/>
      <c r="D35" s="1072"/>
      <c r="E35" s="1072"/>
      <c r="F35" s="488"/>
      <c r="G35" s="276"/>
      <c r="H35" s="276"/>
      <c r="I35" s="262"/>
      <c r="J35" s="262"/>
    </row>
    <row r="36" spans="1:20" ht="15" customHeight="1" x14ac:dyDescent="0.25">
      <c r="A36" s="486"/>
      <c r="B36" s="1072"/>
      <c r="C36" s="1072"/>
      <c r="D36" s="1072"/>
      <c r="E36" s="1072"/>
      <c r="F36" s="271"/>
      <c r="G36" s="271"/>
      <c r="I36" s="1082" t="s">
        <v>327</v>
      </c>
      <c r="J36" s="1083"/>
      <c r="K36" s="1083"/>
      <c r="L36" s="1084"/>
    </row>
    <row r="37" spans="1:20" ht="15" customHeight="1" x14ac:dyDescent="0.25">
      <c r="A37" s="263"/>
      <c r="B37" s="1072"/>
      <c r="C37" s="1072"/>
      <c r="D37" s="1072"/>
      <c r="E37" s="1072"/>
      <c r="F37" s="262"/>
      <c r="G37" s="262"/>
      <c r="I37" s="1085" t="s">
        <v>328</v>
      </c>
      <c r="J37" s="1075"/>
      <c r="K37" s="1075"/>
      <c r="L37" s="1086"/>
    </row>
    <row r="38" spans="1:20" ht="15" customHeight="1" x14ac:dyDescent="0.25">
      <c r="C38" s="508"/>
      <c r="D38" s="262"/>
      <c r="E38" s="262"/>
      <c r="F38" s="262"/>
      <c r="G38" s="262"/>
      <c r="I38" s="1085"/>
      <c r="J38" s="1075"/>
      <c r="K38" s="1075"/>
      <c r="L38" s="1086"/>
      <c r="P38" s="1071" t="s">
        <v>311</v>
      </c>
      <c r="Q38" s="1071"/>
      <c r="R38" s="1071"/>
      <c r="S38" s="1071"/>
    </row>
    <row r="39" spans="1:20" ht="15" customHeight="1" x14ac:dyDescent="0.25">
      <c r="B39" s="1072" t="s">
        <v>124</v>
      </c>
      <c r="C39" s="1072"/>
      <c r="D39" s="1072"/>
      <c r="E39" s="1072"/>
      <c r="F39" s="262"/>
      <c r="G39" s="262"/>
      <c r="I39" s="1087"/>
      <c r="J39" s="1088"/>
      <c r="K39" s="1088"/>
      <c r="L39" s="1089"/>
      <c r="P39" s="1071"/>
      <c r="Q39" s="1071"/>
      <c r="R39" s="1071"/>
      <c r="S39" s="1071"/>
    </row>
    <row r="40" spans="1:20" ht="15" customHeight="1" x14ac:dyDescent="0.25">
      <c r="A40" s="486"/>
      <c r="B40" s="1072"/>
      <c r="C40" s="1072"/>
      <c r="D40" s="1072"/>
      <c r="E40" s="1072"/>
      <c r="F40" s="273"/>
      <c r="G40" s="262"/>
      <c r="J40" s="266"/>
      <c r="R40" s="262"/>
      <c r="S40" s="262"/>
    </row>
    <row r="41" spans="1:20" ht="15" customHeight="1" thickBot="1" x14ac:dyDescent="0.3">
      <c r="A41" s="486"/>
      <c r="B41" s="1072"/>
      <c r="C41" s="1072"/>
      <c r="D41" s="1072"/>
      <c r="E41" s="1072"/>
      <c r="F41" s="262"/>
      <c r="G41" s="274"/>
      <c r="J41" s="262"/>
      <c r="R41" s="262"/>
      <c r="S41" s="262"/>
    </row>
    <row r="42" spans="1:20" ht="15" customHeight="1" x14ac:dyDescent="0.25">
      <c r="A42" s="486"/>
      <c r="B42" s="509"/>
      <c r="C42" s="509"/>
      <c r="D42" s="509"/>
      <c r="E42" s="509"/>
      <c r="F42" s="262"/>
      <c r="G42" s="274"/>
      <c r="J42" s="262"/>
      <c r="P42" s="1090" t="s">
        <v>320</v>
      </c>
      <c r="Q42" s="1091"/>
      <c r="R42" s="1091"/>
      <c r="S42" s="1092"/>
      <c r="T42" s="1093" t="s">
        <v>43</v>
      </c>
    </row>
    <row r="43" spans="1:20" ht="15" customHeight="1" x14ac:dyDescent="0.25">
      <c r="A43" s="1079"/>
      <c r="B43" s="1079"/>
      <c r="C43" s="275"/>
      <c r="D43" s="262"/>
      <c r="E43" s="262"/>
      <c r="F43" s="262"/>
      <c r="G43" s="274"/>
      <c r="J43" s="266"/>
      <c r="P43" s="1094" t="s">
        <v>329</v>
      </c>
      <c r="Q43" s="1075"/>
      <c r="R43" s="1075"/>
      <c r="S43" s="1095"/>
      <c r="T43" s="1093"/>
    </row>
    <row r="44" spans="1:20" ht="15" customHeight="1" x14ac:dyDescent="0.25">
      <c r="B44" s="1096" t="s">
        <v>330</v>
      </c>
      <c r="C44" s="1096"/>
      <c r="D44" s="1096"/>
      <c r="E44" s="1096"/>
      <c r="F44" s="262"/>
      <c r="G44" s="262"/>
      <c r="P44" s="1094"/>
      <c r="Q44" s="1075"/>
      <c r="R44" s="1075"/>
      <c r="S44" s="1095"/>
      <c r="T44" s="1093"/>
    </row>
    <row r="45" spans="1:20" ht="15" customHeight="1" x14ac:dyDescent="0.25">
      <c r="B45" s="1096"/>
      <c r="C45" s="1096"/>
      <c r="D45" s="1096"/>
      <c r="E45" s="1096"/>
      <c r="F45" s="488"/>
      <c r="G45" s="488"/>
      <c r="I45" s="1097" t="s">
        <v>331</v>
      </c>
      <c r="J45" s="1098"/>
      <c r="K45" s="1098"/>
      <c r="L45" s="1099"/>
      <c r="P45" s="1100" t="s">
        <v>332</v>
      </c>
      <c r="Q45" s="1101"/>
      <c r="R45" s="1101"/>
      <c r="S45" s="1102"/>
      <c r="T45" s="1093"/>
    </row>
    <row r="46" spans="1:20" ht="15" customHeight="1" thickBot="1" x14ac:dyDescent="0.3">
      <c r="A46" s="510"/>
      <c r="F46" s="262"/>
      <c r="G46" s="262"/>
      <c r="I46" s="1103" t="s">
        <v>125</v>
      </c>
      <c r="J46" s="1096"/>
      <c r="K46" s="1096"/>
      <c r="L46" s="1104"/>
      <c r="P46" s="1100"/>
      <c r="Q46" s="1101"/>
      <c r="R46" s="1101"/>
      <c r="S46" s="1102"/>
      <c r="T46" s="1093"/>
    </row>
    <row r="47" spans="1:20" ht="15" customHeight="1" thickBot="1" x14ac:dyDescent="0.3">
      <c r="A47" s="510"/>
      <c r="B47" s="510"/>
      <c r="C47" s="1108" t="s">
        <v>333</v>
      </c>
      <c r="D47" s="1109"/>
      <c r="E47" s="1109"/>
      <c r="F47" s="1110"/>
      <c r="I47" s="1103"/>
      <c r="J47" s="1096"/>
      <c r="K47" s="1096"/>
      <c r="L47" s="1104"/>
      <c r="P47" s="1111" t="s">
        <v>127</v>
      </c>
      <c r="Q47" s="1096"/>
      <c r="R47" s="1096"/>
      <c r="S47" s="1112"/>
      <c r="T47" s="1093"/>
    </row>
    <row r="48" spans="1:20" ht="15" customHeight="1" x14ac:dyDescent="0.25">
      <c r="F48" s="262"/>
      <c r="G48" s="262"/>
      <c r="I48" s="1105"/>
      <c r="J48" s="1106"/>
      <c r="K48" s="1106"/>
      <c r="L48" s="1107"/>
      <c r="P48" s="1111"/>
      <c r="Q48" s="1096"/>
      <c r="R48" s="1096"/>
      <c r="S48" s="1112"/>
      <c r="T48" s="1093"/>
    </row>
    <row r="49" spans="1:20" ht="15" customHeight="1" x14ac:dyDescent="0.25">
      <c r="B49" s="1096" t="s">
        <v>334</v>
      </c>
      <c r="C49" s="1096"/>
      <c r="D49" s="1096"/>
      <c r="E49" s="1096"/>
      <c r="G49" s="274"/>
      <c r="J49" s="278"/>
      <c r="P49" s="1111"/>
      <c r="Q49" s="1096"/>
      <c r="R49" s="1096"/>
      <c r="S49" s="1112"/>
      <c r="T49" s="1093"/>
    </row>
    <row r="50" spans="1:20" ht="15" customHeight="1" x14ac:dyDescent="0.25">
      <c r="A50" s="209"/>
      <c r="B50" s="1096"/>
      <c r="C50" s="1096"/>
      <c r="D50" s="1096"/>
      <c r="E50" s="1096"/>
      <c r="G50" s="274"/>
      <c r="J50" s="278"/>
      <c r="P50" s="1111"/>
      <c r="Q50" s="1096"/>
      <c r="R50" s="1096"/>
      <c r="S50" s="1112"/>
      <c r="T50" s="1093"/>
    </row>
    <row r="51" spans="1:20" ht="15" customHeight="1" x14ac:dyDescent="0.25">
      <c r="A51" s="486"/>
      <c r="B51" s="486"/>
      <c r="D51" s="279"/>
      <c r="E51" s="262"/>
      <c r="F51" s="262"/>
      <c r="G51" s="263"/>
      <c r="H51" s="4"/>
      <c r="I51" s="1122" t="s">
        <v>335</v>
      </c>
      <c r="J51" s="1122"/>
      <c r="K51" s="1122"/>
      <c r="L51" s="1122"/>
      <c r="P51" s="1113" t="s">
        <v>336</v>
      </c>
      <c r="Q51" s="1114"/>
      <c r="R51" s="1114"/>
      <c r="S51" s="1115"/>
      <c r="T51" s="1093"/>
    </row>
    <row r="52" spans="1:20" ht="15" customHeight="1" x14ac:dyDescent="0.25">
      <c r="A52" s="486"/>
      <c r="B52" s="486"/>
      <c r="D52" s="262"/>
      <c r="E52" s="262"/>
      <c r="F52" s="262"/>
      <c r="G52" s="262"/>
      <c r="H52" s="511"/>
      <c r="I52" s="1122"/>
      <c r="J52" s="1122"/>
      <c r="K52" s="1122"/>
      <c r="L52" s="1122"/>
      <c r="P52" s="1113"/>
      <c r="Q52" s="1114"/>
      <c r="R52" s="1114"/>
      <c r="S52" s="1115"/>
      <c r="T52" s="1093"/>
    </row>
    <row r="53" spans="1:20" ht="15" customHeight="1" x14ac:dyDescent="0.2">
      <c r="B53" s="1116" t="s">
        <v>337</v>
      </c>
      <c r="C53" s="1116"/>
      <c r="D53" s="1116"/>
      <c r="E53" s="1116"/>
      <c r="P53" s="1117" t="s">
        <v>165</v>
      </c>
      <c r="Q53" s="1116"/>
      <c r="R53" s="1116"/>
      <c r="S53" s="1118"/>
      <c r="T53" s="1093"/>
    </row>
    <row r="54" spans="1:20" ht="15" customHeight="1" thickBot="1" x14ac:dyDescent="0.25">
      <c r="B54" s="1116"/>
      <c r="C54" s="1116"/>
      <c r="D54" s="1116"/>
      <c r="E54" s="1116"/>
      <c r="P54" s="1119"/>
      <c r="Q54" s="1120"/>
      <c r="R54" s="1120"/>
      <c r="S54" s="1121"/>
      <c r="T54" s="1093"/>
    </row>
    <row r="55" spans="1:20" ht="15" customHeight="1" x14ac:dyDescent="0.2"/>
    <row r="56" spans="1:20" ht="15" customHeight="1" x14ac:dyDescent="0.2"/>
    <row r="57" spans="1:20" ht="15" customHeight="1" x14ac:dyDescent="0.2"/>
    <row r="58" spans="1:20" ht="15" customHeight="1" x14ac:dyDescent="0.2"/>
    <row r="59" spans="1:20" ht="15" customHeight="1" x14ac:dyDescent="0.2"/>
    <row r="60" spans="1:20" ht="15" customHeight="1" x14ac:dyDescent="0.2"/>
  </sheetData>
  <mergeCells count="35">
    <mergeCell ref="P42:S42"/>
    <mergeCell ref="T42:T54"/>
    <mergeCell ref="A43:B43"/>
    <mergeCell ref="P43:S44"/>
    <mergeCell ref="B44:E45"/>
    <mergeCell ref="I45:L45"/>
    <mergeCell ref="P45:S46"/>
    <mergeCell ref="I46:L48"/>
    <mergeCell ref="C47:F47"/>
    <mergeCell ref="P47:S50"/>
    <mergeCell ref="P51:S52"/>
    <mergeCell ref="B53:E54"/>
    <mergeCell ref="P53:S54"/>
    <mergeCell ref="B49:E50"/>
    <mergeCell ref="I51:L52"/>
    <mergeCell ref="P38:S39"/>
    <mergeCell ref="B39:E41"/>
    <mergeCell ref="B24:D24"/>
    <mergeCell ref="B25:D25"/>
    <mergeCell ref="A27:T27"/>
    <mergeCell ref="A28:T28"/>
    <mergeCell ref="B30:E32"/>
    <mergeCell ref="P30:S32"/>
    <mergeCell ref="I31:L31"/>
    <mergeCell ref="A33:B33"/>
    <mergeCell ref="E33:F34"/>
    <mergeCell ref="B35:E37"/>
    <mergeCell ref="I36:L36"/>
    <mergeCell ref="I37:L39"/>
    <mergeCell ref="A3:B3"/>
    <mergeCell ref="E1:F1"/>
    <mergeCell ref="A4:T4"/>
    <mergeCell ref="B22:D22"/>
    <mergeCell ref="B23:D23"/>
    <mergeCell ref="A2:T2"/>
  </mergeCells>
  <pageMargins left="0.6692913385826772" right="0.19685039370078741" top="0.31496062992125984" bottom="0.19685039370078741" header="0.23622047244094491" footer="0.15748031496062992"/>
  <pageSetup paperSize="9" firstPageNumber="37" orientation="portrait" useFirstPageNumber="1" r:id="rId1"/>
  <headerFooter scaleWithDoc="0" alignWithMargins="0">
    <oddFooter>&amp;C32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3"/>
  <sheetViews>
    <sheetView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2" spans="1:4" ht="30" customHeight="1" x14ac:dyDescent="0.25">
      <c r="A2" s="904" t="s">
        <v>199</v>
      </c>
      <c r="B2" s="904"/>
      <c r="C2" s="904"/>
      <c r="D2" s="904"/>
    </row>
    <row r="3" spans="1:4" ht="30" customHeight="1" x14ac:dyDescent="0.2">
      <c r="A3" s="893" t="str">
        <f>T!E17&amp;" "&amp;T!G17</f>
        <v>I. čtvrtletí 2018</v>
      </c>
    </row>
    <row r="4" spans="1:4" ht="30" customHeight="1" x14ac:dyDescent="0.2">
      <c r="A4" s="8"/>
      <c r="B4" s="5"/>
      <c r="C4" s="902"/>
      <c r="D4" s="903"/>
    </row>
    <row r="5" spans="1:4" ht="30" customHeight="1" x14ac:dyDescent="0.2">
      <c r="A5" s="8"/>
      <c r="B5" s="5"/>
      <c r="C5" s="902"/>
      <c r="D5" s="903"/>
    </row>
    <row r="6" spans="1:4" ht="30" customHeight="1" x14ac:dyDescent="0.2">
      <c r="A6" s="8"/>
      <c r="B6" s="5"/>
      <c r="C6" s="902"/>
      <c r="D6" s="903"/>
    </row>
    <row r="7" spans="1:4" ht="30" customHeight="1" x14ac:dyDescent="0.2">
      <c r="A7" s="8"/>
      <c r="B7" s="5"/>
      <c r="C7" s="902"/>
      <c r="D7" s="903"/>
    </row>
    <row r="8" spans="1:4" ht="30" customHeight="1" x14ac:dyDescent="0.2">
      <c r="A8" s="8"/>
      <c r="B8" s="5"/>
      <c r="C8" s="902"/>
      <c r="D8" s="903"/>
    </row>
    <row r="9" spans="1:4" ht="30" customHeight="1" x14ac:dyDescent="0.2">
      <c r="A9" s="8"/>
      <c r="B9" s="5"/>
      <c r="C9" s="902"/>
      <c r="D9" s="903"/>
    </row>
    <row r="10" spans="1:4" ht="30" customHeight="1" x14ac:dyDescent="0.2">
      <c r="A10" s="8"/>
      <c r="B10" s="5"/>
      <c r="C10" s="10"/>
      <c r="D10" s="9"/>
    </row>
    <row r="11" spans="1:4" ht="30" customHeight="1" x14ac:dyDescent="0.2">
      <c r="A11" s="8"/>
      <c r="B11" s="5"/>
      <c r="C11" s="10"/>
      <c r="D11" s="9"/>
    </row>
    <row r="12" spans="1:4" ht="30" customHeight="1" x14ac:dyDescent="0.2">
      <c r="A12" s="8"/>
      <c r="B12" s="5"/>
      <c r="C12" s="10"/>
      <c r="D12" s="9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23.1" customHeight="1" x14ac:dyDescent="0.2">
      <c r="A15" s="2"/>
      <c r="B15" s="7"/>
      <c r="C15" s="9"/>
      <c r="D15" s="9"/>
    </row>
    <row r="16" spans="1:4" ht="23.1" customHeight="1" x14ac:dyDescent="0.2">
      <c r="A16" s="2"/>
      <c r="B16" s="7"/>
      <c r="C16" s="9"/>
      <c r="D16" s="9"/>
    </row>
    <row r="17" spans="1:4" ht="23.1" customHeight="1" x14ac:dyDescent="0.2">
      <c r="A17" s="2"/>
      <c r="B17" s="7"/>
      <c r="C17" s="9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14"/>
      <c r="C19" s="13"/>
      <c r="D19" s="13"/>
    </row>
    <row r="20" spans="1:4" ht="23.1" customHeight="1" x14ac:dyDescent="0.2">
      <c r="A20" s="2"/>
      <c r="B20" s="14"/>
      <c r="C20" s="13"/>
      <c r="D20" s="13"/>
    </row>
    <row r="21" spans="1:4" ht="23.1" customHeight="1" x14ac:dyDescent="0.2">
      <c r="A21" s="2"/>
      <c r="B21" s="14"/>
      <c r="C21" s="13"/>
      <c r="D21" s="13"/>
    </row>
    <row r="22" spans="1:4" ht="23.1" customHeight="1" x14ac:dyDescent="0.2">
      <c r="A22" s="2"/>
      <c r="B22" s="14"/>
      <c r="C22" s="15"/>
      <c r="D22" s="15"/>
    </row>
    <row r="23" spans="1:4" ht="23.1" customHeight="1" x14ac:dyDescent="0.2">
      <c r="A23" s="2"/>
      <c r="B23" s="14"/>
      <c r="C23" s="15"/>
      <c r="D23" s="15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12"/>
    </row>
    <row r="26" spans="1:4" ht="23.1" customHeight="1" x14ac:dyDescent="0.2">
      <c r="A26" s="2"/>
    </row>
    <row r="27" spans="1:4" ht="23.1" customHeight="1" x14ac:dyDescent="0.2">
      <c r="A27" s="17"/>
      <c r="B27" s="18"/>
      <c r="C27" s="19"/>
      <c r="D27" s="19"/>
    </row>
    <row r="28" spans="1:4" ht="23.1" customHeight="1" x14ac:dyDescent="0.2">
      <c r="A28" s="17"/>
      <c r="B28" s="20"/>
      <c r="C28" s="16"/>
      <c r="D28" s="16"/>
    </row>
    <row r="29" spans="1:4" ht="23.1" customHeight="1" x14ac:dyDescent="0.2">
      <c r="A29" s="17"/>
      <c r="B29" s="14"/>
      <c r="C29" s="15"/>
      <c r="D29" s="15"/>
    </row>
    <row r="30" spans="1:4" ht="23.1" customHeight="1" x14ac:dyDescent="0.2">
      <c r="A30" s="2"/>
      <c r="B30" s="7"/>
      <c r="C30" s="903"/>
      <c r="D30" s="903"/>
    </row>
    <row r="31" spans="1:4" ht="23.1" customHeight="1" x14ac:dyDescent="0.2">
      <c r="A31" s="2"/>
      <c r="B31" s="7"/>
      <c r="C31" s="903"/>
      <c r="D31" s="903"/>
    </row>
    <row r="32" spans="1:4" ht="23.1" customHeight="1" x14ac:dyDescent="0.2">
      <c r="A32" s="2"/>
      <c r="B32" s="7"/>
      <c r="C32" s="903"/>
      <c r="D32" s="903"/>
    </row>
    <row r="33" spans="1:4" ht="30" customHeight="1" x14ac:dyDescent="0.2">
      <c r="A33" s="905"/>
      <c r="B33" s="905"/>
      <c r="C33" s="905"/>
      <c r="D33" s="905"/>
    </row>
  </sheetData>
  <mergeCells count="11">
    <mergeCell ref="C8:D8"/>
    <mergeCell ref="C9:D9"/>
    <mergeCell ref="C32:D32"/>
    <mergeCell ref="A33:D33"/>
    <mergeCell ref="C30:D30"/>
    <mergeCell ref="C31:D31"/>
    <mergeCell ref="C4:D4"/>
    <mergeCell ref="C5:D5"/>
    <mergeCell ref="C6:D6"/>
    <mergeCell ref="A2:D2"/>
    <mergeCell ref="C7:D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zoomScaleNormal="100" zoomScaleSheetLayoutView="100" workbookViewId="0">
      <selection activeCell="A3" sqref="A3"/>
    </sheetView>
  </sheetViews>
  <sheetFormatPr defaultRowHeight="12.75" x14ac:dyDescent="0.25"/>
  <cols>
    <col min="1" max="1" width="11.140625" style="30" customWidth="1"/>
    <col min="2" max="2" width="8.85546875" style="30" customWidth="1"/>
    <col min="3" max="3" width="12.7109375" style="30" customWidth="1"/>
    <col min="4" max="11" width="8.28515625" style="30" customWidth="1"/>
    <col min="12" max="12" width="1.7109375" style="30" customWidth="1"/>
    <col min="13" max="16384" width="9.140625" style="30"/>
  </cols>
  <sheetData>
    <row r="1" spans="1:17" x14ac:dyDescent="0.25">
      <c r="K1" s="923" t="s">
        <v>225</v>
      </c>
      <c r="L1" s="923"/>
    </row>
    <row r="2" spans="1:17" ht="15.75" x14ac:dyDescent="0.25">
      <c r="A2" s="924" t="s">
        <v>131</v>
      </c>
      <c r="B2" s="924"/>
      <c r="C2" s="924"/>
      <c r="D2" s="924"/>
      <c r="E2" s="924"/>
      <c r="F2" s="924"/>
      <c r="G2" s="924"/>
      <c r="H2" s="924"/>
      <c r="I2" s="924"/>
      <c r="J2" s="924"/>
      <c r="K2" s="924"/>
      <c r="L2" s="924"/>
    </row>
    <row r="3" spans="1:17" ht="18" customHeight="1" x14ac:dyDescent="0.25">
      <c r="A3" s="821" t="str">
        <f>T!E17&amp;" "&amp;T!G17</f>
        <v>I. čtvrtletí 2018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7" ht="20.25" customHeight="1" x14ac:dyDescent="0.25">
      <c r="C4" s="128"/>
      <c r="D4" s="925"/>
      <c r="E4" s="926"/>
      <c r="F4" s="926"/>
      <c r="G4" s="926"/>
      <c r="H4" s="926"/>
      <c r="I4" s="926"/>
      <c r="J4" s="926"/>
      <c r="K4" s="926"/>
      <c r="L4" s="39"/>
    </row>
    <row r="5" spans="1:17" s="127" customFormat="1" ht="40.5" customHeight="1" x14ac:dyDescent="0.25">
      <c r="B5" s="128"/>
      <c r="C5" s="128"/>
      <c r="D5" s="927" t="s">
        <v>342</v>
      </c>
      <c r="E5" s="928"/>
      <c r="F5" s="928"/>
      <c r="G5" s="929"/>
      <c r="H5" s="930" t="s">
        <v>1</v>
      </c>
      <c r="I5" s="930"/>
      <c r="J5" s="930"/>
      <c r="K5" s="930"/>
      <c r="L5" s="129"/>
    </row>
    <row r="6" spans="1:17" ht="20.100000000000001" customHeight="1" thickBot="1" x14ac:dyDescent="0.3">
      <c r="A6" s="39"/>
      <c r="B6" s="62"/>
      <c r="C6" s="39"/>
      <c r="D6" s="54" t="str">
        <f>T!J20</f>
        <v>Leden</v>
      </c>
      <c r="E6" s="48" t="str">
        <f>T!J21</f>
        <v>Únor</v>
      </c>
      <c r="F6" s="48" t="str">
        <f>T!J22</f>
        <v>Březen</v>
      </c>
      <c r="G6" s="615" t="str">
        <f>T!E17</f>
        <v>I. čtvrtletí</v>
      </c>
      <c r="H6" s="48" t="str">
        <f>D6</f>
        <v>Leden</v>
      </c>
      <c r="I6" s="48" t="str">
        <f>E6</f>
        <v>Únor</v>
      </c>
      <c r="J6" s="48" t="str">
        <f>F6</f>
        <v>Březen</v>
      </c>
      <c r="K6" s="745" t="str">
        <f>G6</f>
        <v>I. čtvrtletí</v>
      </c>
      <c r="L6" s="63"/>
    </row>
    <row r="7" spans="1:17" ht="14.1" customHeight="1" x14ac:dyDescent="0.25">
      <c r="A7" s="918" t="s">
        <v>130</v>
      </c>
      <c r="B7" s="921" t="s">
        <v>79</v>
      </c>
      <c r="C7" s="49" t="s">
        <v>81</v>
      </c>
      <c r="D7" s="55">
        <v>3252312.9074796913</v>
      </c>
      <c r="E7" s="50">
        <v>3370694.4129127557</v>
      </c>
      <c r="F7" s="50">
        <v>3229129.5970039037</v>
      </c>
      <c r="G7" s="616">
        <f>SUM(D7:F7)</f>
        <v>9852136.9173963498</v>
      </c>
      <c r="H7" s="50">
        <v>34661338.967999995</v>
      </c>
      <c r="I7" s="50">
        <v>35918540.486000001</v>
      </c>
      <c r="J7" s="50">
        <v>34412961.656000003</v>
      </c>
      <c r="K7" s="746">
        <f>SUM(H7:J7)</f>
        <v>104992841.11</v>
      </c>
      <c r="L7" s="64"/>
      <c r="N7" s="425"/>
      <c r="O7" s="425"/>
      <c r="P7" s="425"/>
      <c r="Q7" s="425"/>
    </row>
    <row r="8" spans="1:17" ht="14.1" customHeight="1" x14ac:dyDescent="0.25">
      <c r="A8" s="907"/>
      <c r="B8" s="916"/>
      <c r="C8" s="37" t="s">
        <v>82</v>
      </c>
      <c r="D8" s="56">
        <v>220.94925927558305</v>
      </c>
      <c r="E8" s="32">
        <v>252.63105717677226</v>
      </c>
      <c r="F8" s="32">
        <v>235.04965877588418</v>
      </c>
      <c r="G8" s="617">
        <f>SUM(D8:F8)</f>
        <v>708.62997522823946</v>
      </c>
      <c r="H8" s="32">
        <v>2319.9705440000012</v>
      </c>
      <c r="I8" s="32">
        <v>2652.5989279999994</v>
      </c>
      <c r="J8" s="32">
        <v>2468.0103160000008</v>
      </c>
      <c r="K8" s="747">
        <f t="shared" ref="K8:K48" si="0">SUM(H8:J8)</f>
        <v>7440.5797880000018</v>
      </c>
      <c r="L8" s="63"/>
      <c r="N8" s="425"/>
      <c r="O8" s="425"/>
      <c r="P8" s="425"/>
      <c r="Q8" s="425"/>
    </row>
    <row r="9" spans="1:17" ht="14.1" customHeight="1" x14ac:dyDescent="0.25">
      <c r="A9" s="907"/>
      <c r="B9" s="917"/>
      <c r="C9" s="38" t="s">
        <v>83</v>
      </c>
      <c r="D9" s="57">
        <v>3252533.8567389669</v>
      </c>
      <c r="E9" s="35">
        <v>3370947.0439699325</v>
      </c>
      <c r="F9" s="35">
        <v>3229364.6466626795</v>
      </c>
      <c r="G9" s="618">
        <f t="shared" ref="G9" si="1">SUM(D9:F9)</f>
        <v>9852845.5473715775</v>
      </c>
      <c r="H9" s="35">
        <v>34663658.938543998</v>
      </c>
      <c r="I9" s="35">
        <v>35921193.084927998</v>
      </c>
      <c r="J9" s="35">
        <v>34415429.666316003</v>
      </c>
      <c r="K9" s="748">
        <f t="shared" si="0"/>
        <v>105000281.689788</v>
      </c>
      <c r="L9" s="63"/>
      <c r="N9" s="425"/>
      <c r="O9" s="425"/>
      <c r="P9" s="425"/>
      <c r="Q9" s="425"/>
    </row>
    <row r="10" spans="1:17" ht="14.1" customHeight="1" x14ac:dyDescent="0.25">
      <c r="A10" s="907"/>
      <c r="B10" s="915" t="s">
        <v>80</v>
      </c>
      <c r="C10" s="36" t="s">
        <v>81</v>
      </c>
      <c r="D10" s="58">
        <v>2938722.2723916024</v>
      </c>
      <c r="E10" s="31">
        <v>3040985.0754298978</v>
      </c>
      <c r="F10" s="31">
        <v>2628086.0059077959</v>
      </c>
      <c r="G10" s="617">
        <f>SUM(D10:F10)</f>
        <v>8607793.3537292965</v>
      </c>
      <c r="H10" s="31">
        <v>31340310.247000001</v>
      </c>
      <c r="I10" s="31">
        <v>32433895.91</v>
      </c>
      <c r="J10" s="31">
        <v>28020256.380917996</v>
      </c>
      <c r="K10" s="749">
        <f t="shared" si="0"/>
        <v>91794462.537918001</v>
      </c>
      <c r="L10" s="63"/>
      <c r="N10" s="425"/>
      <c r="O10" s="425"/>
      <c r="P10" s="425"/>
      <c r="Q10" s="425"/>
    </row>
    <row r="11" spans="1:17" ht="14.1" customHeight="1" x14ac:dyDescent="0.25">
      <c r="A11" s="907"/>
      <c r="B11" s="916"/>
      <c r="C11" s="37" t="s">
        <v>82</v>
      </c>
      <c r="D11" s="56">
        <v>33.679905805729973</v>
      </c>
      <c r="E11" s="32">
        <v>34.546924366030019</v>
      </c>
      <c r="F11" s="32">
        <v>36.30863009298082</v>
      </c>
      <c r="G11" s="617">
        <f>SUM(D11:F11)</f>
        <v>104.53546026474081</v>
      </c>
      <c r="H11" s="32">
        <v>359.220437</v>
      </c>
      <c r="I11" s="32">
        <v>368.6780862</v>
      </c>
      <c r="J11" s="32">
        <v>387.29895110000001</v>
      </c>
      <c r="K11" s="749">
        <f t="shared" si="0"/>
        <v>1115.1974743000001</v>
      </c>
      <c r="L11" s="63"/>
      <c r="N11" s="425"/>
      <c r="O11" s="425"/>
      <c r="P11" s="425"/>
      <c r="Q11" s="425"/>
    </row>
    <row r="12" spans="1:17" ht="14.1" customHeight="1" x14ac:dyDescent="0.25">
      <c r="A12" s="907"/>
      <c r="B12" s="917"/>
      <c r="C12" s="38" t="s">
        <v>83</v>
      </c>
      <c r="D12" s="57">
        <v>2938755.9522974081</v>
      </c>
      <c r="E12" s="35">
        <v>3041019.6223542639</v>
      </c>
      <c r="F12" s="35">
        <v>2628122.3145378889</v>
      </c>
      <c r="G12" s="618">
        <f t="shared" ref="G12" si="2">SUM(D12:F12)</f>
        <v>8607897.88918956</v>
      </c>
      <c r="H12" s="35">
        <v>31340669.467437003</v>
      </c>
      <c r="I12" s="35">
        <v>32434264.588086199</v>
      </c>
      <c r="J12" s="35">
        <v>28020643.679869097</v>
      </c>
      <c r="K12" s="748">
        <f t="shared" si="0"/>
        <v>91795577.735392302</v>
      </c>
      <c r="L12" s="63"/>
      <c r="N12" s="425"/>
      <c r="O12" s="425"/>
      <c r="P12" s="425"/>
      <c r="Q12" s="425"/>
    </row>
    <row r="13" spans="1:17" ht="14.1" customHeight="1" x14ac:dyDescent="0.25">
      <c r="A13" s="907"/>
      <c r="B13" s="911" t="s">
        <v>135</v>
      </c>
      <c r="C13" s="36" t="s">
        <v>81</v>
      </c>
      <c r="D13" s="58">
        <v>313590.63508808892</v>
      </c>
      <c r="E13" s="31">
        <v>329709.33748285798</v>
      </c>
      <c r="F13" s="31">
        <v>601043.59109610785</v>
      </c>
      <c r="G13" s="617">
        <f>SUM(D13:F13)</f>
        <v>1244343.5636670548</v>
      </c>
      <c r="H13" s="31">
        <v>3321028.7209999934</v>
      </c>
      <c r="I13" s="31">
        <v>3484644.5760000013</v>
      </c>
      <c r="J13" s="31">
        <v>6392705.2750820071</v>
      </c>
      <c r="K13" s="749">
        <f t="shared" si="0"/>
        <v>13198378.572082002</v>
      </c>
      <c r="L13" s="63"/>
      <c r="N13" s="425"/>
      <c r="O13" s="425"/>
      <c r="P13" s="425"/>
      <c r="Q13" s="425"/>
    </row>
    <row r="14" spans="1:17" ht="14.1" customHeight="1" x14ac:dyDescent="0.25">
      <c r="A14" s="907"/>
      <c r="B14" s="916"/>
      <c r="C14" s="37" t="s">
        <v>82</v>
      </c>
      <c r="D14" s="56">
        <v>187.26935346985306</v>
      </c>
      <c r="E14" s="32">
        <v>218.08413281074223</v>
      </c>
      <c r="F14" s="32">
        <v>198.74102868290336</v>
      </c>
      <c r="G14" s="617">
        <f>SUM(D14:F14)</f>
        <v>604.09451496349868</v>
      </c>
      <c r="H14" s="32">
        <v>1960.7501070000012</v>
      </c>
      <c r="I14" s="32">
        <v>2283.9208417999994</v>
      </c>
      <c r="J14" s="32">
        <v>2080.7113649000007</v>
      </c>
      <c r="K14" s="749">
        <f t="shared" si="0"/>
        <v>6325.3823137000018</v>
      </c>
      <c r="L14" s="63"/>
      <c r="N14" s="425"/>
      <c r="O14" s="425"/>
      <c r="P14" s="425"/>
      <c r="Q14" s="425"/>
    </row>
    <row r="15" spans="1:17" ht="14.1" customHeight="1" thickBot="1" x14ac:dyDescent="0.3">
      <c r="A15" s="908"/>
      <c r="B15" s="922"/>
      <c r="C15" s="51" t="s">
        <v>83</v>
      </c>
      <c r="D15" s="59">
        <v>313777.90444155876</v>
      </c>
      <c r="E15" s="52">
        <v>329927.42161566875</v>
      </c>
      <c r="F15" s="52">
        <v>601242.33212479076</v>
      </c>
      <c r="G15" s="619">
        <f t="shared" ref="G15:G52" si="3">SUM(D15:F15)</f>
        <v>1244947.6581820184</v>
      </c>
      <c r="H15" s="52">
        <v>3322989.4711069935</v>
      </c>
      <c r="I15" s="52">
        <v>3486928.4968418013</v>
      </c>
      <c r="J15" s="52">
        <v>6394785.9864469068</v>
      </c>
      <c r="K15" s="750">
        <f t="shared" si="0"/>
        <v>13204703.9543957</v>
      </c>
      <c r="L15" s="65"/>
      <c r="N15" s="425"/>
      <c r="O15" s="425"/>
      <c r="P15" s="425"/>
      <c r="Q15" s="425"/>
    </row>
    <row r="16" spans="1:17" ht="14.1" customHeight="1" x14ac:dyDescent="0.25">
      <c r="A16" s="918" t="s">
        <v>133</v>
      </c>
      <c r="B16" s="916" t="s">
        <v>84</v>
      </c>
      <c r="C16" s="37" t="s">
        <v>297</v>
      </c>
      <c r="D16" s="56">
        <v>637673.27500000002</v>
      </c>
      <c r="E16" s="32">
        <v>577477.67599999998</v>
      </c>
      <c r="F16" s="32">
        <v>460351.114</v>
      </c>
      <c r="G16" s="617">
        <f t="shared" si="3"/>
        <v>1675502.0649999999</v>
      </c>
      <c r="H16" s="32">
        <v>6807372.1271710014</v>
      </c>
      <c r="I16" s="32">
        <v>6165121.9188199993</v>
      </c>
      <c r="J16" s="32">
        <v>4910395.2547349995</v>
      </c>
      <c r="K16" s="749">
        <f t="shared" si="0"/>
        <v>17882889.300726</v>
      </c>
      <c r="L16" s="63"/>
      <c r="N16" s="425"/>
      <c r="O16" s="425"/>
      <c r="P16" s="425"/>
      <c r="Q16" s="425"/>
    </row>
    <row r="17" spans="1:17" ht="14.1" customHeight="1" x14ac:dyDescent="0.25">
      <c r="A17" s="907"/>
      <c r="B17" s="916"/>
      <c r="C17" s="37" t="s">
        <v>132</v>
      </c>
      <c r="D17" s="56">
        <v>75095</v>
      </c>
      <c r="E17" s="32">
        <v>130516.32800000001</v>
      </c>
      <c r="F17" s="32">
        <v>46182.286999999997</v>
      </c>
      <c r="G17" s="617">
        <f>SUM(D17:F17)</f>
        <v>251793.61499999999</v>
      </c>
      <c r="H17" s="32">
        <v>804284.71800000023</v>
      </c>
      <c r="I17" s="32">
        <v>1402416.689</v>
      </c>
      <c r="J17" s="32">
        <v>496089.96800000005</v>
      </c>
      <c r="K17" s="749">
        <f t="shared" si="0"/>
        <v>2702791.375</v>
      </c>
      <c r="L17" s="63"/>
      <c r="N17" s="425"/>
      <c r="O17" s="425"/>
      <c r="P17" s="425"/>
      <c r="Q17" s="425"/>
    </row>
    <row r="18" spans="1:17" ht="14.1" customHeight="1" x14ac:dyDescent="0.25">
      <c r="A18" s="907"/>
      <c r="B18" s="916"/>
      <c r="C18" s="37" t="s">
        <v>207</v>
      </c>
      <c r="D18" s="56">
        <v>44317.972999999998</v>
      </c>
      <c r="E18" s="32">
        <v>102170.32199999999</v>
      </c>
      <c r="F18" s="32">
        <v>32801.366999999998</v>
      </c>
      <c r="G18" s="617">
        <f>SUM(D18:F18)</f>
        <v>179289.66199999998</v>
      </c>
      <c r="H18" s="32">
        <v>475353.76299999969</v>
      </c>
      <c r="I18" s="32">
        <v>1097994.2320000001</v>
      </c>
      <c r="J18" s="32">
        <v>353322.68099999998</v>
      </c>
      <c r="K18" s="749">
        <f t="shared" si="0"/>
        <v>1926670.6759999995</v>
      </c>
      <c r="L18" s="63"/>
      <c r="N18" s="425"/>
      <c r="O18" s="425"/>
      <c r="P18" s="425"/>
      <c r="Q18" s="425"/>
    </row>
    <row r="19" spans="1:17" ht="14.1" customHeight="1" x14ac:dyDescent="0.25">
      <c r="A19" s="907"/>
      <c r="B19" s="917"/>
      <c r="C19" s="38" t="s">
        <v>83</v>
      </c>
      <c r="D19" s="57">
        <v>757086.24800000002</v>
      </c>
      <c r="E19" s="35">
        <v>810164.32599999988</v>
      </c>
      <c r="F19" s="35">
        <v>539334.76800000004</v>
      </c>
      <c r="G19" s="618">
        <f>SUM(D19:F19)</f>
        <v>2106585.3420000002</v>
      </c>
      <c r="H19" s="35">
        <v>8087010.6081710011</v>
      </c>
      <c r="I19" s="35">
        <v>8665532.8398199994</v>
      </c>
      <c r="J19" s="35">
        <v>5759807.9037349997</v>
      </c>
      <c r="K19" s="748">
        <f>SUM(H19:J19)</f>
        <v>22512351.351725999</v>
      </c>
      <c r="L19" s="63"/>
      <c r="N19" s="425"/>
      <c r="O19" s="425"/>
      <c r="P19" s="425"/>
      <c r="Q19" s="425"/>
    </row>
    <row r="20" spans="1:17" ht="14.1" customHeight="1" x14ac:dyDescent="0.25">
      <c r="A20" s="907"/>
      <c r="B20" s="915" t="s">
        <v>85</v>
      </c>
      <c r="C20" s="37" t="s">
        <v>297</v>
      </c>
      <c r="D20" s="58">
        <v>143.76300000000001</v>
      </c>
      <c r="E20" s="31">
        <v>0</v>
      </c>
      <c r="F20" s="31">
        <v>48437.035000000003</v>
      </c>
      <c r="G20" s="617">
        <f t="shared" si="3"/>
        <v>48580.798000000003</v>
      </c>
      <c r="H20" s="31">
        <v>1530.767816</v>
      </c>
      <c r="I20" s="31">
        <v>0</v>
      </c>
      <c r="J20" s="31">
        <v>516358.39139799989</v>
      </c>
      <c r="K20" s="749">
        <f t="shared" si="0"/>
        <v>517889.15921399987</v>
      </c>
      <c r="L20" s="63"/>
      <c r="N20" s="425"/>
      <c r="O20" s="425"/>
      <c r="P20" s="425"/>
      <c r="Q20" s="425"/>
    </row>
    <row r="21" spans="1:17" ht="14.1" customHeight="1" x14ac:dyDescent="0.25">
      <c r="A21" s="907"/>
      <c r="B21" s="916"/>
      <c r="C21" s="37" t="s">
        <v>132</v>
      </c>
      <c r="D21" s="56">
        <v>2325.7959999999998</v>
      </c>
      <c r="E21" s="32">
        <v>0</v>
      </c>
      <c r="F21" s="32">
        <v>1059.2560000000001</v>
      </c>
      <c r="G21" s="617">
        <f t="shared" si="3"/>
        <v>3385.0519999999997</v>
      </c>
      <c r="H21" s="32">
        <v>24842.17</v>
      </c>
      <c r="I21" s="32">
        <v>0</v>
      </c>
      <c r="J21" s="32">
        <v>11344.046</v>
      </c>
      <c r="K21" s="749">
        <f t="shared" si="0"/>
        <v>36186.216</v>
      </c>
      <c r="L21" s="63"/>
      <c r="N21" s="425"/>
      <c r="O21" s="425"/>
      <c r="P21" s="425"/>
      <c r="Q21" s="425"/>
    </row>
    <row r="22" spans="1:17" ht="14.1" customHeight="1" x14ac:dyDescent="0.25">
      <c r="A22" s="907"/>
      <c r="B22" s="916"/>
      <c r="C22" s="37" t="s">
        <v>207</v>
      </c>
      <c r="D22" s="56">
        <v>0</v>
      </c>
      <c r="E22" s="32">
        <v>0</v>
      </c>
      <c r="F22" s="32">
        <v>0</v>
      </c>
      <c r="G22" s="617">
        <f t="shared" si="3"/>
        <v>0</v>
      </c>
      <c r="H22" s="32">
        <v>0</v>
      </c>
      <c r="I22" s="32">
        <v>0</v>
      </c>
      <c r="J22" s="32">
        <v>0</v>
      </c>
      <c r="K22" s="749">
        <f t="shared" si="0"/>
        <v>0</v>
      </c>
      <c r="L22" s="63"/>
      <c r="N22" s="425"/>
      <c r="O22" s="425"/>
      <c r="P22" s="425"/>
      <c r="Q22" s="425"/>
    </row>
    <row r="23" spans="1:17" ht="14.1" customHeight="1" x14ac:dyDescent="0.25">
      <c r="A23" s="907"/>
      <c r="B23" s="917"/>
      <c r="C23" s="38" t="s">
        <v>83</v>
      </c>
      <c r="D23" s="57">
        <v>2469.5589999999997</v>
      </c>
      <c r="E23" s="35">
        <v>0</v>
      </c>
      <c r="F23" s="35">
        <v>49496.291000000005</v>
      </c>
      <c r="G23" s="618">
        <f t="shared" si="3"/>
        <v>51965.850000000006</v>
      </c>
      <c r="H23" s="35">
        <v>26372.937815999998</v>
      </c>
      <c r="I23" s="35">
        <v>0</v>
      </c>
      <c r="J23" s="35">
        <v>527702.43739799992</v>
      </c>
      <c r="K23" s="748">
        <f t="shared" si="0"/>
        <v>554075.37521399988</v>
      </c>
      <c r="L23" s="63"/>
      <c r="N23" s="443"/>
      <c r="O23" s="425"/>
      <c r="P23" s="425"/>
      <c r="Q23" s="425"/>
    </row>
    <row r="24" spans="1:17" ht="14.1" customHeight="1" x14ac:dyDescent="0.25">
      <c r="A24" s="907"/>
      <c r="B24" s="911" t="s">
        <v>136</v>
      </c>
      <c r="C24" s="37" t="s">
        <v>297</v>
      </c>
      <c r="D24" s="58">
        <v>637529.51199999999</v>
      </c>
      <c r="E24" s="31">
        <v>577477.67599999998</v>
      </c>
      <c r="F24" s="31">
        <v>411914.07900000003</v>
      </c>
      <c r="G24" s="620">
        <f t="shared" si="3"/>
        <v>1626921.267</v>
      </c>
      <c r="H24" s="31">
        <v>6805841.3593550017</v>
      </c>
      <c r="I24" s="31">
        <v>6165121.9188199993</v>
      </c>
      <c r="J24" s="31">
        <v>4394036.8633369999</v>
      </c>
      <c r="K24" s="751">
        <f t="shared" si="0"/>
        <v>17365000.141511999</v>
      </c>
      <c r="L24" s="63"/>
      <c r="N24" s="443"/>
      <c r="O24" s="425"/>
      <c r="P24" s="425"/>
      <c r="Q24" s="425"/>
    </row>
    <row r="25" spans="1:17" ht="14.1" customHeight="1" x14ac:dyDescent="0.25">
      <c r="A25" s="907"/>
      <c r="B25" s="916"/>
      <c r="C25" s="37" t="s">
        <v>132</v>
      </c>
      <c r="D25" s="56">
        <v>72769.203999999998</v>
      </c>
      <c r="E25" s="32">
        <v>130516.32800000001</v>
      </c>
      <c r="F25" s="32">
        <v>45123.030999999995</v>
      </c>
      <c r="G25" s="617">
        <f t="shared" si="3"/>
        <v>248408.56299999999</v>
      </c>
      <c r="H25" s="32">
        <v>779442.54800000018</v>
      </c>
      <c r="I25" s="32">
        <v>1402416.689</v>
      </c>
      <c r="J25" s="32">
        <v>484745.92200000008</v>
      </c>
      <c r="K25" s="747">
        <f t="shared" si="0"/>
        <v>2666605.1590000005</v>
      </c>
      <c r="L25" s="63"/>
      <c r="N25" s="425"/>
      <c r="O25" s="425"/>
      <c r="P25" s="425"/>
      <c r="Q25" s="425"/>
    </row>
    <row r="26" spans="1:17" ht="14.1" customHeight="1" x14ac:dyDescent="0.25">
      <c r="A26" s="907"/>
      <c r="B26" s="916"/>
      <c r="C26" s="37" t="s">
        <v>207</v>
      </c>
      <c r="D26" s="56">
        <v>44317.972999999998</v>
      </c>
      <c r="E26" s="32">
        <v>102170.32199999999</v>
      </c>
      <c r="F26" s="32">
        <v>32801.366999999998</v>
      </c>
      <c r="G26" s="617">
        <f t="shared" si="3"/>
        <v>179289.66199999998</v>
      </c>
      <c r="H26" s="32">
        <v>475353.76299999969</v>
      </c>
      <c r="I26" s="32">
        <v>1097994.2320000001</v>
      </c>
      <c r="J26" s="32">
        <v>353322.68099999998</v>
      </c>
      <c r="K26" s="747">
        <f t="shared" si="0"/>
        <v>1926670.6759999995</v>
      </c>
      <c r="L26" s="63"/>
      <c r="N26" s="425"/>
      <c r="O26" s="425"/>
      <c r="P26" s="425"/>
      <c r="Q26" s="425"/>
    </row>
    <row r="27" spans="1:17" ht="14.1" customHeight="1" x14ac:dyDescent="0.25">
      <c r="A27" s="907"/>
      <c r="B27" s="917"/>
      <c r="C27" s="38" t="s">
        <v>83</v>
      </c>
      <c r="D27" s="57">
        <v>710298.71600000001</v>
      </c>
      <c r="E27" s="35">
        <v>707994.00399999996</v>
      </c>
      <c r="F27" s="35">
        <v>457037.11000000004</v>
      </c>
      <c r="G27" s="618">
        <f t="shared" si="3"/>
        <v>1875329.83</v>
      </c>
      <c r="H27" s="35">
        <v>7585283.9073550021</v>
      </c>
      <c r="I27" s="35">
        <v>7567538.6078199996</v>
      </c>
      <c r="J27" s="35">
        <v>4878782.7853370002</v>
      </c>
      <c r="K27" s="752">
        <f t="shared" si="0"/>
        <v>20031605.300512001</v>
      </c>
      <c r="L27" s="63"/>
      <c r="N27" s="425"/>
      <c r="O27" s="425"/>
      <c r="P27" s="425"/>
      <c r="Q27" s="425"/>
    </row>
    <row r="28" spans="1:17" ht="14.1" customHeight="1" thickBot="1" x14ac:dyDescent="0.3">
      <c r="A28" s="908"/>
      <c r="B28" s="919" t="s">
        <v>139</v>
      </c>
      <c r="C28" s="920"/>
      <c r="D28" s="59">
        <v>1491922.783842169</v>
      </c>
      <c r="E28" s="52">
        <v>681293.15784216905</v>
      </c>
      <c r="F28" s="52">
        <v>191329.58484216908</v>
      </c>
      <c r="G28" s="619">
        <f>F28</f>
        <v>191329.58484216908</v>
      </c>
      <c r="H28" s="52">
        <v>16106784.40597379</v>
      </c>
      <c r="I28" s="52">
        <v>7436110.0011537895</v>
      </c>
      <c r="J28" s="52">
        <v>2202488.0388167896</v>
      </c>
      <c r="K28" s="750">
        <f>J28</f>
        <v>2202488.0388167896</v>
      </c>
      <c r="L28" s="63"/>
      <c r="N28" s="425"/>
      <c r="O28" s="425"/>
      <c r="P28" s="425"/>
      <c r="Q28" s="425"/>
    </row>
    <row r="29" spans="1:17" ht="14.1" customHeight="1" x14ac:dyDescent="0.25">
      <c r="A29" s="907" t="s">
        <v>134</v>
      </c>
      <c r="B29" s="909" t="s">
        <v>87</v>
      </c>
      <c r="C29" s="37" t="s">
        <v>86</v>
      </c>
      <c r="D29" s="56">
        <v>10627.439</v>
      </c>
      <c r="E29" s="32">
        <v>8840.982</v>
      </c>
      <c r="F29" s="32">
        <v>8883.1589999999997</v>
      </c>
      <c r="G29" s="617">
        <f t="shared" si="3"/>
        <v>28351.58</v>
      </c>
      <c r="H29" s="32">
        <v>115085.16775009999</v>
      </c>
      <c r="I29" s="32">
        <v>95407.463721399996</v>
      </c>
      <c r="J29" s="32">
        <v>95568.578179999997</v>
      </c>
      <c r="K29" s="749">
        <f t="shared" si="0"/>
        <v>306061.20965149999</v>
      </c>
      <c r="L29" s="64"/>
      <c r="N29" s="425"/>
      <c r="O29" s="425"/>
      <c r="P29" s="425"/>
      <c r="Q29" s="425"/>
    </row>
    <row r="30" spans="1:17" ht="14.1" customHeight="1" x14ac:dyDescent="0.25">
      <c r="A30" s="907"/>
      <c r="B30" s="909"/>
      <c r="C30" s="37" t="s">
        <v>93</v>
      </c>
      <c r="D30" s="56">
        <v>566.82500000000073</v>
      </c>
      <c r="E30" s="32">
        <v>523.19600000000037</v>
      </c>
      <c r="F30" s="32">
        <v>792.36499999999978</v>
      </c>
      <c r="G30" s="617">
        <f t="shared" si="3"/>
        <v>1882.3860000000009</v>
      </c>
      <c r="H30" s="32">
        <v>6201.1685999999827</v>
      </c>
      <c r="I30" s="32">
        <v>5694.2480000000141</v>
      </c>
      <c r="J30" s="32">
        <v>8622.2676999999931</v>
      </c>
      <c r="K30" s="749">
        <f t="shared" si="0"/>
        <v>20517.68429999999</v>
      </c>
      <c r="L30" s="63"/>
      <c r="N30" s="425"/>
      <c r="O30" s="425"/>
      <c r="P30" s="425"/>
      <c r="Q30" s="425"/>
    </row>
    <row r="31" spans="1:17" ht="14.1" customHeight="1" x14ac:dyDescent="0.25">
      <c r="A31" s="907"/>
      <c r="B31" s="910"/>
      <c r="C31" s="38" t="s">
        <v>83</v>
      </c>
      <c r="D31" s="57">
        <v>11194.264000000001</v>
      </c>
      <c r="E31" s="35">
        <v>9364.1779999999999</v>
      </c>
      <c r="F31" s="35">
        <v>9675.5239999999994</v>
      </c>
      <c r="G31" s="618">
        <f t="shared" si="3"/>
        <v>30233.966</v>
      </c>
      <c r="H31" s="35">
        <v>121286.33635009997</v>
      </c>
      <c r="I31" s="35">
        <v>101101.7117214</v>
      </c>
      <c r="J31" s="35">
        <v>104190.84587999999</v>
      </c>
      <c r="K31" s="748">
        <f t="shared" si="0"/>
        <v>326578.89395149995</v>
      </c>
      <c r="L31" s="63"/>
      <c r="N31" s="425"/>
      <c r="O31" s="425"/>
      <c r="P31" s="425"/>
      <c r="Q31" s="425"/>
    </row>
    <row r="32" spans="1:17" ht="14.1" customHeight="1" x14ac:dyDescent="0.25">
      <c r="A32" s="907"/>
      <c r="B32" s="911" t="s">
        <v>88</v>
      </c>
      <c r="C32" s="36" t="s">
        <v>86</v>
      </c>
      <c r="D32" s="58">
        <v>1216.827</v>
      </c>
      <c r="E32" s="31">
        <v>1218.259</v>
      </c>
      <c r="F32" s="31">
        <v>1153.9069999999999</v>
      </c>
      <c r="G32" s="617">
        <f t="shared" si="3"/>
        <v>3588.9930000000004</v>
      </c>
      <c r="H32" s="31">
        <v>12770.891</v>
      </c>
      <c r="I32" s="31">
        <v>12768.717000000001</v>
      </c>
      <c r="J32" s="31">
        <v>12106.72</v>
      </c>
      <c r="K32" s="749">
        <f t="shared" si="0"/>
        <v>37646.328000000001</v>
      </c>
      <c r="L32" s="63"/>
      <c r="N32" s="425"/>
      <c r="O32" s="425"/>
      <c r="P32" s="425"/>
      <c r="Q32" s="425"/>
    </row>
    <row r="33" spans="1:17" ht="14.1" customHeight="1" x14ac:dyDescent="0.25">
      <c r="A33" s="907"/>
      <c r="B33" s="909"/>
      <c r="C33" s="37" t="s">
        <v>93</v>
      </c>
      <c r="D33" s="56">
        <v>0</v>
      </c>
      <c r="E33" s="32">
        <v>0</v>
      </c>
      <c r="F33" s="32">
        <v>0</v>
      </c>
      <c r="G33" s="617">
        <f t="shared" si="3"/>
        <v>0</v>
      </c>
      <c r="H33" s="32">
        <v>0</v>
      </c>
      <c r="I33" s="32">
        <v>0</v>
      </c>
      <c r="J33" s="32">
        <v>0</v>
      </c>
      <c r="K33" s="749">
        <f t="shared" si="0"/>
        <v>0</v>
      </c>
      <c r="L33" s="63"/>
      <c r="N33" s="425"/>
      <c r="O33" s="425"/>
      <c r="P33" s="425"/>
      <c r="Q33" s="425"/>
    </row>
    <row r="34" spans="1:17" ht="14.1" customHeight="1" x14ac:dyDescent="0.25">
      <c r="A34" s="907"/>
      <c r="B34" s="910"/>
      <c r="C34" s="38" t="s">
        <v>83</v>
      </c>
      <c r="D34" s="57">
        <v>1216.827</v>
      </c>
      <c r="E34" s="35">
        <v>1218.259</v>
      </c>
      <c r="F34" s="35">
        <v>1153.9069999999999</v>
      </c>
      <c r="G34" s="618">
        <f t="shared" si="3"/>
        <v>3588.9930000000004</v>
      </c>
      <c r="H34" s="35">
        <v>12770.891</v>
      </c>
      <c r="I34" s="35">
        <v>12768.717000000001</v>
      </c>
      <c r="J34" s="35">
        <v>12106.72</v>
      </c>
      <c r="K34" s="748">
        <f t="shared" si="0"/>
        <v>37646.328000000001</v>
      </c>
      <c r="L34" s="63"/>
      <c r="N34" s="425"/>
      <c r="O34" s="425"/>
      <c r="P34" s="425"/>
      <c r="Q34" s="425"/>
    </row>
    <row r="35" spans="1:17" ht="14.1" customHeight="1" x14ac:dyDescent="0.25">
      <c r="A35" s="907"/>
      <c r="B35" s="911" t="s">
        <v>83</v>
      </c>
      <c r="C35" s="36" t="s">
        <v>86</v>
      </c>
      <c r="D35" s="58">
        <v>11844.266</v>
      </c>
      <c r="E35" s="31">
        <v>10059.241</v>
      </c>
      <c r="F35" s="31">
        <v>10037.065999999999</v>
      </c>
      <c r="G35" s="617">
        <f t="shared" si="3"/>
        <v>31940.572999999997</v>
      </c>
      <c r="H35" s="31">
        <v>127856.0587501</v>
      </c>
      <c r="I35" s="31">
        <v>108176.1807214</v>
      </c>
      <c r="J35" s="31">
        <v>107675.29818</v>
      </c>
      <c r="K35" s="749">
        <f t="shared" si="0"/>
        <v>343707.53765149997</v>
      </c>
      <c r="L35" s="63"/>
      <c r="N35" s="425"/>
      <c r="O35" s="425"/>
      <c r="P35" s="425"/>
      <c r="Q35" s="425"/>
    </row>
    <row r="36" spans="1:17" ht="14.1" customHeight="1" x14ac:dyDescent="0.25">
      <c r="A36" s="907"/>
      <c r="B36" s="909"/>
      <c r="C36" s="37" t="s">
        <v>93</v>
      </c>
      <c r="D36" s="56">
        <v>566.82500000000073</v>
      </c>
      <c r="E36" s="32">
        <v>523.19600000000037</v>
      </c>
      <c r="F36" s="32">
        <v>792.36499999999978</v>
      </c>
      <c r="G36" s="617">
        <f t="shared" si="3"/>
        <v>1882.3860000000009</v>
      </c>
      <c r="H36" s="32">
        <v>6201.1685999999827</v>
      </c>
      <c r="I36" s="32">
        <v>5694.2480000000141</v>
      </c>
      <c r="J36" s="32">
        <v>8622.2676999999931</v>
      </c>
      <c r="K36" s="749">
        <f t="shared" si="0"/>
        <v>20517.68429999999</v>
      </c>
      <c r="L36" s="63"/>
      <c r="N36" s="425"/>
      <c r="O36" s="425"/>
      <c r="P36" s="425"/>
      <c r="Q36" s="425"/>
    </row>
    <row r="37" spans="1:17" ht="14.1" customHeight="1" thickBot="1" x14ac:dyDescent="0.3">
      <c r="A37" s="908"/>
      <c r="B37" s="912"/>
      <c r="C37" s="51" t="s">
        <v>83</v>
      </c>
      <c r="D37" s="59">
        <v>12411.091</v>
      </c>
      <c r="E37" s="52">
        <v>10582.437</v>
      </c>
      <c r="F37" s="52">
        <v>10829.430999999999</v>
      </c>
      <c r="G37" s="619">
        <f t="shared" si="3"/>
        <v>33822.958999999995</v>
      </c>
      <c r="H37" s="52">
        <v>134057.22735009997</v>
      </c>
      <c r="I37" s="52">
        <v>113870.42872140001</v>
      </c>
      <c r="J37" s="52">
        <v>116297.56587999999</v>
      </c>
      <c r="K37" s="750">
        <f t="shared" si="0"/>
        <v>364225.22195149999</v>
      </c>
      <c r="L37" s="65"/>
      <c r="N37" s="425"/>
      <c r="O37" s="425"/>
      <c r="P37" s="425"/>
      <c r="Q37" s="425"/>
    </row>
    <row r="38" spans="1:17" ht="14.1" customHeight="1" x14ac:dyDescent="0.25">
      <c r="A38" s="907" t="s">
        <v>206</v>
      </c>
      <c r="B38" s="911" t="s">
        <v>137</v>
      </c>
      <c r="C38" s="36" t="s">
        <v>224</v>
      </c>
      <c r="D38" s="58">
        <v>1045131.3016343724</v>
      </c>
      <c r="E38" s="31">
        <v>1104344.0671113553</v>
      </c>
      <c r="F38" s="31">
        <v>1058716.040956297</v>
      </c>
      <c r="G38" s="617">
        <f t="shared" si="3"/>
        <v>3208191.4097020244</v>
      </c>
      <c r="H38" s="31">
        <v>11143686.756960001</v>
      </c>
      <c r="I38" s="31">
        <v>11780814.8061</v>
      </c>
      <c r="J38" s="31">
        <v>11289912.043470832</v>
      </c>
      <c r="K38" s="749">
        <f t="shared" si="0"/>
        <v>34214413.60653083</v>
      </c>
      <c r="L38" s="63"/>
      <c r="N38" s="425"/>
      <c r="O38" s="425"/>
      <c r="P38" s="425"/>
      <c r="Q38" s="425"/>
    </row>
    <row r="39" spans="1:17" ht="14.1" customHeight="1" x14ac:dyDescent="0.25">
      <c r="A39" s="907"/>
      <c r="B39" s="909"/>
      <c r="C39" s="37" t="s">
        <v>89</v>
      </c>
      <c r="D39" s="56">
        <v>16739.716450574128</v>
      </c>
      <c r="E39" s="32">
        <v>17628.745911747363</v>
      </c>
      <c r="F39" s="32">
        <v>17828.237371397125</v>
      </c>
      <c r="G39" s="617">
        <f t="shared" si="3"/>
        <v>52196.699733718611</v>
      </c>
      <c r="H39" s="32">
        <v>178471.59964999999</v>
      </c>
      <c r="I39" s="32">
        <v>188045.65943</v>
      </c>
      <c r="J39" s="32">
        <v>190108.55005000002</v>
      </c>
      <c r="K39" s="749">
        <f t="shared" si="0"/>
        <v>556625.80912999995</v>
      </c>
      <c r="L39" s="63"/>
      <c r="N39" s="425"/>
      <c r="O39" s="425"/>
      <c r="P39" s="425"/>
      <c r="Q39" s="425"/>
    </row>
    <row r="40" spans="1:17" ht="14.1" customHeight="1" x14ac:dyDescent="0.25">
      <c r="A40" s="907"/>
      <c r="B40" s="910"/>
      <c r="C40" s="38" t="s">
        <v>83</v>
      </c>
      <c r="D40" s="57">
        <v>1061871.0180849466</v>
      </c>
      <c r="E40" s="35">
        <v>1121972.8130231027</v>
      </c>
      <c r="F40" s="35">
        <v>1076544.2783276942</v>
      </c>
      <c r="G40" s="618">
        <f t="shared" si="3"/>
        <v>3260388.1094357437</v>
      </c>
      <c r="H40" s="35">
        <v>11322158.35661</v>
      </c>
      <c r="I40" s="35">
        <v>11968860.465530001</v>
      </c>
      <c r="J40" s="35">
        <v>11480020.593520831</v>
      </c>
      <c r="K40" s="748">
        <f t="shared" si="0"/>
        <v>34771039.415660828</v>
      </c>
      <c r="L40" s="63"/>
      <c r="N40" s="425"/>
      <c r="O40" s="425"/>
      <c r="P40" s="425"/>
      <c r="Q40" s="425"/>
    </row>
    <row r="41" spans="1:17" ht="14.1" customHeight="1" x14ac:dyDescent="0.25">
      <c r="A41" s="907"/>
      <c r="B41" s="911" t="s">
        <v>138</v>
      </c>
      <c r="C41" s="36" t="s">
        <v>224</v>
      </c>
      <c r="D41" s="58">
        <v>1216.827</v>
      </c>
      <c r="E41" s="31">
        <v>1218.259</v>
      </c>
      <c r="F41" s="31">
        <v>1153.9069999999999</v>
      </c>
      <c r="G41" s="617">
        <f t="shared" si="3"/>
        <v>3588.9930000000004</v>
      </c>
      <c r="H41" s="31">
        <v>12770.890999999998</v>
      </c>
      <c r="I41" s="31">
        <v>12768.716999999997</v>
      </c>
      <c r="J41" s="31">
        <v>12106.720000000001</v>
      </c>
      <c r="K41" s="749">
        <f t="shared" si="0"/>
        <v>37646.327999999994</v>
      </c>
      <c r="L41" s="63"/>
      <c r="N41" s="425"/>
      <c r="O41" s="425"/>
      <c r="P41" s="425"/>
      <c r="Q41" s="425"/>
    </row>
    <row r="42" spans="1:17" ht="14.1" customHeight="1" x14ac:dyDescent="0.25">
      <c r="A42" s="907"/>
      <c r="B42" s="909"/>
      <c r="C42" s="37" t="s">
        <v>89</v>
      </c>
      <c r="D42" s="56">
        <v>0</v>
      </c>
      <c r="E42" s="32">
        <v>0</v>
      </c>
      <c r="F42" s="32">
        <v>0</v>
      </c>
      <c r="G42" s="617">
        <f t="shared" si="3"/>
        <v>0</v>
      </c>
      <c r="H42" s="32">
        <v>0</v>
      </c>
      <c r="I42" s="32">
        <v>0</v>
      </c>
      <c r="J42" s="32">
        <v>0</v>
      </c>
      <c r="K42" s="749">
        <f t="shared" si="0"/>
        <v>0</v>
      </c>
      <c r="L42" s="63"/>
      <c r="N42" s="425"/>
      <c r="O42" s="425"/>
      <c r="P42" s="425"/>
      <c r="Q42" s="425"/>
    </row>
    <row r="43" spans="1:17" ht="14.1" customHeight="1" x14ac:dyDescent="0.25">
      <c r="A43" s="907"/>
      <c r="B43" s="910"/>
      <c r="C43" s="38" t="s">
        <v>83</v>
      </c>
      <c r="D43" s="57">
        <v>1216.827</v>
      </c>
      <c r="E43" s="35">
        <v>1218.259</v>
      </c>
      <c r="F43" s="35">
        <v>1153.9069999999999</v>
      </c>
      <c r="G43" s="618">
        <f t="shared" si="3"/>
        <v>3588.9930000000004</v>
      </c>
      <c r="H43" s="35">
        <v>12770.890999999998</v>
      </c>
      <c r="I43" s="35">
        <v>12768.716999999997</v>
      </c>
      <c r="J43" s="35">
        <v>12106.720000000001</v>
      </c>
      <c r="K43" s="748">
        <f t="shared" si="0"/>
        <v>37646.327999999994</v>
      </c>
      <c r="L43" s="63"/>
      <c r="N43" s="425"/>
      <c r="O43" s="425"/>
      <c r="P43" s="425"/>
      <c r="Q43" s="425"/>
    </row>
    <row r="44" spans="1:17" ht="14.1" customHeight="1" x14ac:dyDescent="0.25">
      <c r="A44" s="907"/>
      <c r="B44" s="913" t="s">
        <v>294</v>
      </c>
      <c r="C44" s="914"/>
      <c r="D44" s="379">
        <v>566.82500000000073</v>
      </c>
      <c r="E44" s="378">
        <v>523.19600000000037</v>
      </c>
      <c r="F44" s="378">
        <v>792.36499999999978</v>
      </c>
      <c r="G44" s="621">
        <f t="shared" si="3"/>
        <v>1882.3860000000009</v>
      </c>
      <c r="H44" s="378">
        <v>6201.1685999999827</v>
      </c>
      <c r="I44" s="378">
        <v>5694.2480000000141</v>
      </c>
      <c r="J44" s="378">
        <v>8622.2676999999931</v>
      </c>
      <c r="K44" s="753">
        <f t="shared" si="0"/>
        <v>20517.68429999999</v>
      </c>
      <c r="L44" s="63"/>
      <c r="N44" s="425"/>
      <c r="O44" s="425"/>
      <c r="P44" s="425"/>
      <c r="Q44" s="425"/>
    </row>
    <row r="45" spans="1:17" ht="14.1" customHeight="1" x14ac:dyDescent="0.25">
      <c r="A45" s="907"/>
      <c r="B45" s="913" t="s">
        <v>288</v>
      </c>
      <c r="C45" s="914"/>
      <c r="D45" s="379">
        <v>18853.123</v>
      </c>
      <c r="E45" s="378">
        <v>31755.441999999995</v>
      </c>
      <c r="F45" s="378">
        <v>18187.524000000001</v>
      </c>
      <c r="G45" s="621">
        <f t="shared" si="3"/>
        <v>68796.088999999993</v>
      </c>
      <c r="H45" s="378">
        <v>200701.51300000004</v>
      </c>
      <c r="I45" s="378">
        <v>337998.147</v>
      </c>
      <c r="J45" s="378">
        <v>193642.25499999995</v>
      </c>
      <c r="K45" s="753">
        <f t="shared" si="0"/>
        <v>732341.91500000004</v>
      </c>
      <c r="L45" s="63"/>
      <c r="N45" s="425"/>
      <c r="O45" s="425"/>
      <c r="P45" s="425"/>
      <c r="Q45" s="425"/>
    </row>
    <row r="46" spans="1:17" ht="14.1" customHeight="1" x14ac:dyDescent="0.25">
      <c r="A46" s="907"/>
      <c r="B46" s="909" t="s">
        <v>90</v>
      </c>
      <c r="C46" s="37" t="s">
        <v>224</v>
      </c>
      <c r="D46" s="56">
        <v>1065201.2516343724</v>
      </c>
      <c r="E46" s="32">
        <v>1137317.7681113554</v>
      </c>
      <c r="F46" s="32">
        <v>1078057.4719562968</v>
      </c>
      <c r="G46" s="617">
        <f t="shared" si="3"/>
        <v>3280576.4917020248</v>
      </c>
      <c r="H46" s="32">
        <v>11357159.160960002</v>
      </c>
      <c r="I46" s="32">
        <v>12131581.6701</v>
      </c>
      <c r="J46" s="32">
        <v>11495661.018470833</v>
      </c>
      <c r="K46" s="749">
        <f t="shared" si="0"/>
        <v>34984401.849530831</v>
      </c>
      <c r="L46" s="63"/>
      <c r="N46" s="425"/>
      <c r="O46" s="425"/>
      <c r="P46" s="425"/>
      <c r="Q46" s="425"/>
    </row>
    <row r="47" spans="1:17" ht="14.1" customHeight="1" x14ac:dyDescent="0.25">
      <c r="A47" s="907"/>
      <c r="B47" s="909"/>
      <c r="C47" s="37" t="s">
        <v>314</v>
      </c>
      <c r="D47" s="56">
        <v>18302.683450574128</v>
      </c>
      <c r="E47" s="32">
        <v>20016.242911747362</v>
      </c>
      <c r="F47" s="32">
        <v>19034.349371397126</v>
      </c>
      <c r="G47" s="617">
        <f t="shared" si="3"/>
        <v>57353.275733718619</v>
      </c>
      <c r="H47" s="32">
        <v>195320.06127499996</v>
      </c>
      <c r="I47" s="32">
        <v>213691.63644600002</v>
      </c>
      <c r="J47" s="32">
        <v>203153.00632100002</v>
      </c>
      <c r="K47" s="749">
        <f t="shared" si="0"/>
        <v>612164.704042</v>
      </c>
      <c r="L47" s="63"/>
      <c r="N47" s="425"/>
      <c r="O47" s="425"/>
      <c r="P47" s="425"/>
      <c r="Q47" s="425"/>
    </row>
    <row r="48" spans="1:17" ht="14.1" customHeight="1" thickBot="1" x14ac:dyDescent="0.3">
      <c r="A48" s="908"/>
      <c r="B48" s="912"/>
      <c r="C48" s="51" t="s">
        <v>83</v>
      </c>
      <c r="D48" s="59">
        <v>1083503.9350849465</v>
      </c>
      <c r="E48" s="52">
        <v>1157334.0110231028</v>
      </c>
      <c r="F48" s="52">
        <v>1097091.821327694</v>
      </c>
      <c r="G48" s="619">
        <f>SUM(D48:F48)</f>
        <v>3337929.7674357435</v>
      </c>
      <c r="H48" s="52">
        <v>11552479.222235002</v>
      </c>
      <c r="I48" s="52">
        <v>12345273.306545999</v>
      </c>
      <c r="J48" s="52">
        <v>11698814.024791833</v>
      </c>
      <c r="K48" s="754">
        <f t="shared" si="0"/>
        <v>35596566.553572834</v>
      </c>
      <c r="L48" s="65"/>
      <c r="N48" s="425"/>
      <c r="O48" s="425"/>
      <c r="P48" s="425"/>
      <c r="Q48" s="425"/>
    </row>
    <row r="49" spans="1:17" ht="5.0999999999999996" customHeight="1" x14ac:dyDescent="0.25">
      <c r="A49" s="45"/>
      <c r="B49" s="46"/>
      <c r="C49" s="47"/>
      <c r="D49" s="56"/>
      <c r="E49" s="32"/>
      <c r="F49" s="32"/>
      <c r="G49" s="33"/>
      <c r="H49" s="32"/>
      <c r="I49" s="32"/>
      <c r="J49" s="32"/>
      <c r="K49" s="32"/>
      <c r="L49" s="63"/>
      <c r="N49" s="425"/>
      <c r="O49" s="425"/>
      <c r="P49" s="425"/>
      <c r="Q49" s="425"/>
    </row>
    <row r="50" spans="1:17" ht="5.0999999999999996" customHeight="1" x14ac:dyDescent="0.25">
      <c r="A50" s="45"/>
      <c r="B50" s="46"/>
      <c r="C50" s="47"/>
      <c r="D50" s="32"/>
      <c r="E50" s="32"/>
      <c r="F50" s="32"/>
      <c r="G50" s="32"/>
      <c r="H50" s="32"/>
      <c r="I50" s="32"/>
      <c r="J50" s="32"/>
      <c r="K50" s="32"/>
      <c r="L50" s="39"/>
      <c r="N50" s="425"/>
      <c r="O50" s="425"/>
      <c r="P50" s="425"/>
      <c r="Q50" s="425"/>
    </row>
    <row r="51" spans="1:17" ht="5.0999999999999996" customHeight="1" x14ac:dyDescent="0.25">
      <c r="A51" s="42"/>
      <c r="B51" s="43"/>
      <c r="C51" s="44"/>
      <c r="D51" s="57"/>
      <c r="E51" s="35"/>
      <c r="F51" s="35"/>
      <c r="G51" s="33"/>
      <c r="H51" s="34"/>
      <c r="I51" s="35"/>
      <c r="J51" s="35"/>
      <c r="K51" s="32"/>
      <c r="L51" s="53"/>
      <c r="N51" s="425"/>
      <c r="O51" s="425"/>
      <c r="P51" s="425"/>
      <c r="Q51" s="425"/>
    </row>
    <row r="52" spans="1:17" ht="14.1" customHeight="1" x14ac:dyDescent="0.25">
      <c r="A52" s="906" t="s">
        <v>308</v>
      </c>
      <c r="B52" s="906"/>
      <c r="C52" s="906"/>
      <c r="D52" s="379">
        <v>2698.2506433874369</v>
      </c>
      <c r="E52" s="378">
        <v>6659.8264074344188</v>
      </c>
      <c r="F52" s="378">
        <v>-4818.418797096936</v>
      </c>
      <c r="G52" s="621">
        <f t="shared" si="3"/>
        <v>4539.6582537249196</v>
      </c>
      <c r="H52" s="386">
        <v>34794.853422904387</v>
      </c>
      <c r="I52" s="378">
        <v>78941.541162800044</v>
      </c>
      <c r="J52" s="378">
        <v>-44374.99387207441</v>
      </c>
      <c r="K52" s="753">
        <f>SUM(H52:J52)</f>
        <v>69361.400713630021</v>
      </c>
      <c r="L52" s="60"/>
      <c r="N52" s="425"/>
      <c r="O52" s="425"/>
      <c r="P52" s="425"/>
      <c r="Q52" s="425"/>
    </row>
    <row r="53" spans="1:17" ht="5.0999999999999996" customHeight="1" x14ac:dyDescent="0.25">
      <c r="D53" s="61"/>
      <c r="H53" s="40"/>
      <c r="L53" s="61"/>
    </row>
    <row r="55" spans="1:17" x14ac:dyDescent="0.25">
      <c r="I55" s="449"/>
    </row>
    <row r="56" spans="1:17" x14ac:dyDescent="0.25">
      <c r="I56" s="449"/>
    </row>
    <row r="57" spans="1:17" x14ac:dyDescent="0.25">
      <c r="I57" s="449"/>
    </row>
  </sheetData>
  <mergeCells count="25">
    <mergeCell ref="K1:L1"/>
    <mergeCell ref="A2:L2"/>
    <mergeCell ref="D4:K4"/>
    <mergeCell ref="D5:G5"/>
    <mergeCell ref="H5:K5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/>
  </sheetViews>
  <sheetFormatPr defaultRowHeight="12.75" x14ac:dyDescent="0.25"/>
  <cols>
    <col min="1" max="1" width="7.7109375" style="187" customWidth="1"/>
    <col min="2" max="19" width="7.42578125" style="187" customWidth="1"/>
    <col min="20" max="20" width="1.7109375" style="187" customWidth="1"/>
    <col min="21" max="21" width="9.28515625" style="187" bestFit="1" customWidth="1"/>
    <col min="22" max="22" width="11.42578125" style="187" bestFit="1" customWidth="1"/>
    <col min="23" max="261" width="9.140625" style="187"/>
    <col min="262" max="274" width="10.7109375" style="187" customWidth="1"/>
    <col min="275" max="517" width="9.140625" style="187"/>
    <col min="518" max="530" width="10.7109375" style="187" customWidth="1"/>
    <col min="531" max="773" width="9.140625" style="187"/>
    <col min="774" max="786" width="10.7109375" style="187" customWidth="1"/>
    <col min="787" max="1029" width="9.140625" style="187"/>
    <col min="1030" max="1042" width="10.7109375" style="187" customWidth="1"/>
    <col min="1043" max="1285" width="9.140625" style="187"/>
    <col min="1286" max="1298" width="10.7109375" style="187" customWidth="1"/>
    <col min="1299" max="1541" width="9.140625" style="187"/>
    <col min="1542" max="1554" width="10.7109375" style="187" customWidth="1"/>
    <col min="1555" max="1797" width="9.140625" style="187"/>
    <col min="1798" max="1810" width="10.7109375" style="187" customWidth="1"/>
    <col min="1811" max="2053" width="9.140625" style="187"/>
    <col min="2054" max="2066" width="10.7109375" style="187" customWidth="1"/>
    <col min="2067" max="2309" width="9.140625" style="187"/>
    <col min="2310" max="2322" width="10.7109375" style="187" customWidth="1"/>
    <col min="2323" max="2565" width="9.140625" style="187"/>
    <col min="2566" max="2578" width="10.7109375" style="187" customWidth="1"/>
    <col min="2579" max="2821" width="9.140625" style="187"/>
    <col min="2822" max="2834" width="10.7109375" style="187" customWidth="1"/>
    <col min="2835" max="3077" width="9.140625" style="187"/>
    <col min="3078" max="3090" width="10.7109375" style="187" customWidth="1"/>
    <col min="3091" max="3333" width="9.140625" style="187"/>
    <col min="3334" max="3346" width="10.7109375" style="187" customWidth="1"/>
    <col min="3347" max="3589" width="9.140625" style="187"/>
    <col min="3590" max="3602" width="10.7109375" style="187" customWidth="1"/>
    <col min="3603" max="3845" width="9.140625" style="187"/>
    <col min="3846" max="3858" width="10.7109375" style="187" customWidth="1"/>
    <col min="3859" max="4101" width="9.140625" style="187"/>
    <col min="4102" max="4114" width="10.7109375" style="187" customWidth="1"/>
    <col min="4115" max="4357" width="9.140625" style="187"/>
    <col min="4358" max="4370" width="10.7109375" style="187" customWidth="1"/>
    <col min="4371" max="4613" width="9.140625" style="187"/>
    <col min="4614" max="4626" width="10.7109375" style="187" customWidth="1"/>
    <col min="4627" max="4869" width="9.140625" style="187"/>
    <col min="4870" max="4882" width="10.7109375" style="187" customWidth="1"/>
    <col min="4883" max="5125" width="9.140625" style="187"/>
    <col min="5126" max="5138" width="10.7109375" style="187" customWidth="1"/>
    <col min="5139" max="5381" width="9.140625" style="187"/>
    <col min="5382" max="5394" width="10.7109375" style="187" customWidth="1"/>
    <col min="5395" max="5637" width="9.140625" style="187"/>
    <col min="5638" max="5650" width="10.7109375" style="187" customWidth="1"/>
    <col min="5651" max="5893" width="9.140625" style="187"/>
    <col min="5894" max="5906" width="10.7109375" style="187" customWidth="1"/>
    <col min="5907" max="6149" width="9.140625" style="187"/>
    <col min="6150" max="6162" width="10.7109375" style="187" customWidth="1"/>
    <col min="6163" max="6405" width="9.140625" style="187"/>
    <col min="6406" max="6418" width="10.7109375" style="187" customWidth="1"/>
    <col min="6419" max="6661" width="9.140625" style="187"/>
    <col min="6662" max="6674" width="10.7109375" style="187" customWidth="1"/>
    <col min="6675" max="6917" width="9.140625" style="187"/>
    <col min="6918" max="6930" width="10.7109375" style="187" customWidth="1"/>
    <col min="6931" max="7173" width="9.140625" style="187"/>
    <col min="7174" max="7186" width="10.7109375" style="187" customWidth="1"/>
    <col min="7187" max="7429" width="9.140625" style="187"/>
    <col min="7430" max="7442" width="10.7109375" style="187" customWidth="1"/>
    <col min="7443" max="7685" width="9.140625" style="187"/>
    <col min="7686" max="7698" width="10.7109375" style="187" customWidth="1"/>
    <col min="7699" max="7941" width="9.140625" style="187"/>
    <col min="7942" max="7954" width="10.7109375" style="187" customWidth="1"/>
    <col min="7955" max="8197" width="9.140625" style="187"/>
    <col min="8198" max="8210" width="10.7109375" style="187" customWidth="1"/>
    <col min="8211" max="8453" width="9.140625" style="187"/>
    <col min="8454" max="8466" width="10.7109375" style="187" customWidth="1"/>
    <col min="8467" max="8709" width="9.140625" style="187"/>
    <col min="8710" max="8722" width="10.7109375" style="187" customWidth="1"/>
    <col min="8723" max="8965" width="9.140625" style="187"/>
    <col min="8966" max="8978" width="10.7109375" style="187" customWidth="1"/>
    <col min="8979" max="9221" width="9.140625" style="187"/>
    <col min="9222" max="9234" width="10.7109375" style="187" customWidth="1"/>
    <col min="9235" max="9477" width="9.140625" style="187"/>
    <col min="9478" max="9490" width="10.7109375" style="187" customWidth="1"/>
    <col min="9491" max="9733" width="9.140625" style="187"/>
    <col min="9734" max="9746" width="10.7109375" style="187" customWidth="1"/>
    <col min="9747" max="9989" width="9.140625" style="187"/>
    <col min="9990" max="10002" width="10.7109375" style="187" customWidth="1"/>
    <col min="10003" max="10245" width="9.140625" style="187"/>
    <col min="10246" max="10258" width="10.7109375" style="187" customWidth="1"/>
    <col min="10259" max="10501" width="9.140625" style="187"/>
    <col min="10502" max="10514" width="10.7109375" style="187" customWidth="1"/>
    <col min="10515" max="10757" width="9.140625" style="187"/>
    <col min="10758" max="10770" width="10.7109375" style="187" customWidth="1"/>
    <col min="10771" max="11013" width="9.140625" style="187"/>
    <col min="11014" max="11026" width="10.7109375" style="187" customWidth="1"/>
    <col min="11027" max="11269" width="9.140625" style="187"/>
    <col min="11270" max="11282" width="10.7109375" style="187" customWidth="1"/>
    <col min="11283" max="11525" width="9.140625" style="187"/>
    <col min="11526" max="11538" width="10.7109375" style="187" customWidth="1"/>
    <col min="11539" max="11781" width="9.140625" style="187"/>
    <col min="11782" max="11794" width="10.7109375" style="187" customWidth="1"/>
    <col min="11795" max="12037" width="9.140625" style="187"/>
    <col min="12038" max="12050" width="10.7109375" style="187" customWidth="1"/>
    <col min="12051" max="12293" width="9.140625" style="187"/>
    <col min="12294" max="12306" width="10.7109375" style="187" customWidth="1"/>
    <col min="12307" max="12549" width="9.140625" style="187"/>
    <col min="12550" max="12562" width="10.7109375" style="187" customWidth="1"/>
    <col min="12563" max="12805" width="9.140625" style="187"/>
    <col min="12806" max="12818" width="10.7109375" style="187" customWidth="1"/>
    <col min="12819" max="13061" width="9.140625" style="187"/>
    <col min="13062" max="13074" width="10.7109375" style="187" customWidth="1"/>
    <col min="13075" max="13317" width="9.140625" style="187"/>
    <col min="13318" max="13330" width="10.7109375" style="187" customWidth="1"/>
    <col min="13331" max="13573" width="9.140625" style="187"/>
    <col min="13574" max="13586" width="10.7109375" style="187" customWidth="1"/>
    <col min="13587" max="13829" width="9.140625" style="187"/>
    <col min="13830" max="13842" width="10.7109375" style="187" customWidth="1"/>
    <col min="13843" max="14085" width="9.140625" style="187"/>
    <col min="14086" max="14098" width="10.7109375" style="187" customWidth="1"/>
    <col min="14099" max="14341" width="9.140625" style="187"/>
    <col min="14342" max="14354" width="10.7109375" style="187" customWidth="1"/>
    <col min="14355" max="14597" width="9.140625" style="187"/>
    <col min="14598" max="14610" width="10.7109375" style="187" customWidth="1"/>
    <col min="14611" max="14853" width="9.140625" style="187"/>
    <col min="14854" max="14866" width="10.7109375" style="187" customWidth="1"/>
    <col min="14867" max="15109" width="9.140625" style="187"/>
    <col min="15110" max="15122" width="10.7109375" style="187" customWidth="1"/>
    <col min="15123" max="15365" width="9.140625" style="187"/>
    <col min="15366" max="15378" width="10.7109375" style="187" customWidth="1"/>
    <col min="15379" max="15621" width="9.140625" style="187"/>
    <col min="15622" max="15634" width="10.7109375" style="187" customWidth="1"/>
    <col min="15635" max="15877" width="9.140625" style="187"/>
    <col min="15878" max="15890" width="10.7109375" style="187" customWidth="1"/>
    <col min="15891" max="16133" width="9.140625" style="187"/>
    <col min="16134" max="16146" width="10.7109375" style="187" customWidth="1"/>
    <col min="16147" max="16384" width="9.140625" style="187"/>
  </cols>
  <sheetData>
    <row r="1" spans="1:24" x14ac:dyDescent="0.25">
      <c r="R1" s="934" t="s">
        <v>226</v>
      </c>
      <c r="S1" s="934"/>
      <c r="T1" s="934"/>
    </row>
    <row r="2" spans="1:24" ht="20.100000000000001" customHeight="1" x14ac:dyDescent="0.25">
      <c r="A2" s="933" t="s">
        <v>97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933"/>
    </row>
    <row r="3" spans="1:24" ht="20.100000000000001" customHeight="1" x14ac:dyDescent="0.25">
      <c r="A3" s="820">
        <f>T!G17</f>
        <v>2018</v>
      </c>
      <c r="B3" s="212"/>
      <c r="C3" s="212"/>
      <c r="D3" s="212"/>
      <c r="E3" s="212"/>
      <c r="F3" s="212"/>
      <c r="G3" s="212"/>
      <c r="H3" s="212"/>
      <c r="I3" s="212"/>
      <c r="J3" s="211"/>
      <c r="K3" s="212"/>
      <c r="L3" s="212"/>
      <c r="M3" s="212"/>
      <c r="N3" s="212"/>
      <c r="O3" s="212"/>
      <c r="P3" s="212"/>
      <c r="Q3" s="212"/>
      <c r="R3" s="212"/>
    </row>
    <row r="4" spans="1:24" ht="17.25" customHeight="1" x14ac:dyDescent="0.25">
      <c r="A4" s="213"/>
      <c r="B4" s="931"/>
      <c r="C4" s="932"/>
      <c r="D4" s="932"/>
      <c r="E4" s="932"/>
      <c r="F4" s="932"/>
      <c r="G4" s="932"/>
      <c r="H4" s="932"/>
      <c r="I4" s="932"/>
      <c r="J4" s="932"/>
      <c r="K4" s="932"/>
      <c r="L4" s="932"/>
      <c r="M4" s="932"/>
      <c r="N4" s="932"/>
      <c r="O4" s="932"/>
      <c r="P4" s="932"/>
      <c r="Q4" s="932"/>
      <c r="R4" s="932"/>
      <c r="S4" s="932"/>
    </row>
    <row r="5" spans="1:24" ht="50.1" customHeight="1" x14ac:dyDescent="0.25">
      <c r="A5" s="213"/>
      <c r="B5" s="939" t="s">
        <v>343</v>
      </c>
      <c r="C5" s="940"/>
      <c r="D5" s="940"/>
      <c r="E5" s="940"/>
      <c r="F5" s="940"/>
      <c r="G5" s="940"/>
      <c r="H5" s="940"/>
      <c r="I5" s="940"/>
      <c r="J5" s="941"/>
      <c r="K5" s="942" t="s">
        <v>12</v>
      </c>
      <c r="L5" s="943"/>
      <c r="M5" s="943"/>
      <c r="N5" s="943"/>
      <c r="O5" s="943"/>
      <c r="P5" s="943"/>
      <c r="Q5" s="943"/>
      <c r="R5" s="943"/>
      <c r="S5" s="944"/>
    </row>
    <row r="6" spans="1:24" ht="52.5" customHeight="1" x14ac:dyDescent="0.25">
      <c r="A6" s="188"/>
      <c r="B6" s="945" t="s">
        <v>91</v>
      </c>
      <c r="C6" s="935"/>
      <c r="D6" s="935"/>
      <c r="E6" s="935" t="s">
        <v>95</v>
      </c>
      <c r="F6" s="935"/>
      <c r="G6" s="935"/>
      <c r="H6" s="936" t="s">
        <v>158</v>
      </c>
      <c r="I6" s="937" t="s">
        <v>309</v>
      </c>
      <c r="J6" s="938" t="s">
        <v>42</v>
      </c>
      <c r="K6" s="945" t="s">
        <v>91</v>
      </c>
      <c r="L6" s="935"/>
      <c r="M6" s="935"/>
      <c r="N6" s="935" t="s">
        <v>95</v>
      </c>
      <c r="O6" s="935"/>
      <c r="P6" s="935"/>
      <c r="Q6" s="936" t="s">
        <v>158</v>
      </c>
      <c r="R6" s="937" t="s">
        <v>309</v>
      </c>
      <c r="S6" s="938" t="s">
        <v>42</v>
      </c>
    </row>
    <row r="7" spans="1:24" ht="28.5" customHeight="1" x14ac:dyDescent="0.25">
      <c r="A7" s="189" t="s">
        <v>140</v>
      </c>
      <c r="B7" s="225" t="s">
        <v>79</v>
      </c>
      <c r="C7" s="226" t="s">
        <v>80</v>
      </c>
      <c r="D7" s="227" t="s">
        <v>135</v>
      </c>
      <c r="E7" s="228" t="s">
        <v>84</v>
      </c>
      <c r="F7" s="226" t="s">
        <v>85</v>
      </c>
      <c r="G7" s="227" t="s">
        <v>136</v>
      </c>
      <c r="H7" s="936"/>
      <c r="I7" s="936"/>
      <c r="J7" s="938"/>
      <c r="K7" s="225" t="s">
        <v>79</v>
      </c>
      <c r="L7" s="226" t="s">
        <v>80</v>
      </c>
      <c r="M7" s="227" t="s">
        <v>135</v>
      </c>
      <c r="N7" s="228" t="s">
        <v>84</v>
      </c>
      <c r="O7" s="226" t="s">
        <v>85</v>
      </c>
      <c r="P7" s="227" t="s">
        <v>136</v>
      </c>
      <c r="Q7" s="936"/>
      <c r="R7" s="936"/>
      <c r="S7" s="938"/>
      <c r="T7" s="223"/>
    </row>
    <row r="8" spans="1:24" ht="14.1" customHeight="1" x14ac:dyDescent="0.25">
      <c r="A8" s="190" t="s">
        <v>25</v>
      </c>
      <c r="B8" s="204">
        <v>3252.5338567389667</v>
      </c>
      <c r="C8" s="217">
        <v>2938.7559522974079</v>
      </c>
      <c r="D8" s="206">
        <v>313.7779044415588</v>
      </c>
      <c r="E8" s="207">
        <v>757.08624800000007</v>
      </c>
      <c r="F8" s="205">
        <v>2.4695589999999998</v>
      </c>
      <c r="G8" s="206">
        <v>754.61668900000006</v>
      </c>
      <c r="H8" s="214">
        <v>12.411091000000001</v>
      </c>
      <c r="I8" s="214">
        <v>2.6982506433874369</v>
      </c>
      <c r="J8" s="218">
        <v>1083.5039350849465</v>
      </c>
      <c r="K8" s="204">
        <v>34663.658938543995</v>
      </c>
      <c r="L8" s="217">
        <v>31340.669467437001</v>
      </c>
      <c r="M8" s="206">
        <v>3322.9894711069937</v>
      </c>
      <c r="N8" s="207">
        <v>8087.010608171001</v>
      </c>
      <c r="O8" s="205">
        <v>26.372937815999997</v>
      </c>
      <c r="P8" s="206">
        <v>8060.6376703550013</v>
      </c>
      <c r="Q8" s="214">
        <v>134.05722735009996</v>
      </c>
      <c r="R8" s="214">
        <v>34.794853422904389</v>
      </c>
      <c r="S8" s="218">
        <v>11552.479222235002</v>
      </c>
      <c r="T8" s="195"/>
      <c r="U8" s="195"/>
      <c r="V8" s="196"/>
      <c r="W8" s="196"/>
      <c r="X8" s="196"/>
    </row>
    <row r="9" spans="1:24" ht="14.1" customHeight="1" x14ac:dyDescent="0.25">
      <c r="A9" s="190" t="s">
        <v>26</v>
      </c>
      <c r="B9" s="191">
        <v>3370.9470439699326</v>
      </c>
      <c r="C9" s="192">
        <v>3041.0196223542639</v>
      </c>
      <c r="D9" s="193">
        <v>329.92742161566866</v>
      </c>
      <c r="E9" s="194">
        <v>810.16432599999985</v>
      </c>
      <c r="F9" s="192">
        <v>0</v>
      </c>
      <c r="G9" s="193">
        <v>810.16432599999985</v>
      </c>
      <c r="H9" s="216">
        <v>10.582437000000001</v>
      </c>
      <c r="I9" s="216">
        <v>6.6598264074344184</v>
      </c>
      <c r="J9" s="219">
        <v>1157.3340110231029</v>
      </c>
      <c r="K9" s="191">
        <v>35921.193084927996</v>
      </c>
      <c r="L9" s="192">
        <v>32434.2645880862</v>
      </c>
      <c r="M9" s="193">
        <v>3486.928496841796</v>
      </c>
      <c r="N9" s="194">
        <v>8665.5328398199999</v>
      </c>
      <c r="O9" s="192">
        <v>0</v>
      </c>
      <c r="P9" s="193">
        <v>8665.5328398199999</v>
      </c>
      <c r="Q9" s="216">
        <v>113.8704287214</v>
      </c>
      <c r="R9" s="216">
        <v>78.94154116280005</v>
      </c>
      <c r="S9" s="219">
        <v>12345.273306546</v>
      </c>
      <c r="T9" s="197"/>
      <c r="U9" s="197"/>
      <c r="V9" s="196"/>
      <c r="W9" s="196"/>
      <c r="X9" s="196"/>
    </row>
    <row r="10" spans="1:24" ht="14.1" customHeight="1" x14ac:dyDescent="0.25">
      <c r="A10" s="231" t="s">
        <v>27</v>
      </c>
      <c r="B10" s="199">
        <v>3229.3646466626797</v>
      </c>
      <c r="C10" s="200">
        <v>2628.122314537889</v>
      </c>
      <c r="D10" s="201">
        <v>601.24233212479066</v>
      </c>
      <c r="E10" s="202">
        <v>539.33476800000005</v>
      </c>
      <c r="F10" s="200">
        <v>49.496291000000006</v>
      </c>
      <c r="G10" s="201">
        <v>489.83847700000007</v>
      </c>
      <c r="H10" s="215">
        <v>10.829430999999998</v>
      </c>
      <c r="I10" s="215">
        <v>-4.8184187970969363</v>
      </c>
      <c r="J10" s="220">
        <v>1097.0918213276941</v>
      </c>
      <c r="K10" s="199">
        <v>34415.429666316006</v>
      </c>
      <c r="L10" s="200">
        <v>28020.643679869096</v>
      </c>
      <c r="M10" s="201">
        <v>6394.7859864469101</v>
      </c>
      <c r="N10" s="202">
        <v>5759.8079037349999</v>
      </c>
      <c r="O10" s="200">
        <v>527.70243739799992</v>
      </c>
      <c r="P10" s="201">
        <v>5232.1054663369996</v>
      </c>
      <c r="Q10" s="215">
        <v>116.29756587999999</v>
      </c>
      <c r="R10" s="215">
        <v>-44.374993872074413</v>
      </c>
      <c r="S10" s="220">
        <v>11698.814024791833</v>
      </c>
      <c r="T10" s="203"/>
      <c r="U10" s="203"/>
      <c r="V10" s="196"/>
      <c r="W10" s="196"/>
      <c r="X10" s="196"/>
    </row>
    <row r="11" spans="1:24" ht="14.1" customHeight="1" x14ac:dyDescent="0.25">
      <c r="A11" s="231" t="s">
        <v>28</v>
      </c>
      <c r="B11" s="204"/>
      <c r="C11" s="205"/>
      <c r="D11" s="206"/>
      <c r="E11" s="207"/>
      <c r="F11" s="205"/>
      <c r="G11" s="206"/>
      <c r="H11" s="214"/>
      <c r="I11" s="214"/>
      <c r="J11" s="218"/>
      <c r="K11" s="204"/>
      <c r="L11" s="205"/>
      <c r="M11" s="206"/>
      <c r="N11" s="207"/>
      <c r="O11" s="205"/>
      <c r="P11" s="206"/>
      <c r="Q11" s="214"/>
      <c r="R11" s="214"/>
      <c r="S11" s="218"/>
      <c r="T11" s="197"/>
      <c r="U11" s="197"/>
      <c r="V11" s="196"/>
      <c r="W11" s="196"/>
      <c r="X11" s="196"/>
    </row>
    <row r="12" spans="1:24" ht="14.1" customHeight="1" x14ac:dyDescent="0.25">
      <c r="A12" s="231" t="s">
        <v>29</v>
      </c>
      <c r="B12" s="191"/>
      <c r="C12" s="192"/>
      <c r="D12" s="193"/>
      <c r="E12" s="194"/>
      <c r="F12" s="192"/>
      <c r="G12" s="193"/>
      <c r="H12" s="216"/>
      <c r="I12" s="216"/>
      <c r="J12" s="219"/>
      <c r="K12" s="191"/>
      <c r="L12" s="192"/>
      <c r="M12" s="193"/>
      <c r="N12" s="194"/>
      <c r="O12" s="192"/>
      <c r="P12" s="193"/>
      <c r="Q12" s="216"/>
      <c r="R12" s="216"/>
      <c r="S12" s="219"/>
      <c r="T12" s="197"/>
      <c r="U12" s="197"/>
      <c r="V12" s="196"/>
      <c r="W12" s="196"/>
      <c r="X12" s="196"/>
    </row>
    <row r="13" spans="1:24" ht="14.1" customHeight="1" x14ac:dyDescent="0.25">
      <c r="A13" s="231" t="s">
        <v>30</v>
      </c>
      <c r="B13" s="199"/>
      <c r="C13" s="200"/>
      <c r="D13" s="201"/>
      <c r="E13" s="202"/>
      <c r="F13" s="200"/>
      <c r="G13" s="201"/>
      <c r="H13" s="215"/>
      <c r="I13" s="215"/>
      <c r="J13" s="220"/>
      <c r="K13" s="199"/>
      <c r="L13" s="200"/>
      <c r="M13" s="201"/>
      <c r="N13" s="202"/>
      <c r="O13" s="200"/>
      <c r="P13" s="201"/>
      <c r="Q13" s="215"/>
      <c r="R13" s="215"/>
      <c r="S13" s="220"/>
      <c r="T13" s="197"/>
      <c r="U13" s="197"/>
      <c r="V13" s="196"/>
      <c r="W13" s="196"/>
      <c r="X13" s="196"/>
    </row>
    <row r="14" spans="1:24" ht="14.1" customHeight="1" x14ac:dyDescent="0.25">
      <c r="A14" s="231" t="s">
        <v>31</v>
      </c>
      <c r="B14" s="204"/>
      <c r="C14" s="205"/>
      <c r="D14" s="206"/>
      <c r="E14" s="207"/>
      <c r="F14" s="205"/>
      <c r="G14" s="206"/>
      <c r="H14" s="214"/>
      <c r="I14" s="214"/>
      <c r="J14" s="218"/>
      <c r="K14" s="204"/>
      <c r="L14" s="205"/>
      <c r="M14" s="206"/>
      <c r="N14" s="207"/>
      <c r="O14" s="205"/>
      <c r="P14" s="206"/>
      <c r="Q14" s="214"/>
      <c r="R14" s="214"/>
      <c r="S14" s="218"/>
      <c r="T14" s="197"/>
      <c r="U14" s="197"/>
      <c r="V14" s="196"/>
      <c r="W14" s="196"/>
      <c r="X14" s="196"/>
    </row>
    <row r="15" spans="1:24" ht="14.1" customHeight="1" x14ac:dyDescent="0.25">
      <c r="A15" s="231" t="s">
        <v>32</v>
      </c>
      <c r="B15" s="191"/>
      <c r="C15" s="192"/>
      <c r="D15" s="193"/>
      <c r="E15" s="194"/>
      <c r="F15" s="192"/>
      <c r="G15" s="193"/>
      <c r="H15" s="216"/>
      <c r="I15" s="216"/>
      <c r="J15" s="219"/>
      <c r="K15" s="191"/>
      <c r="L15" s="192"/>
      <c r="M15" s="193"/>
      <c r="N15" s="194"/>
      <c r="O15" s="192"/>
      <c r="P15" s="193"/>
      <c r="Q15" s="216"/>
      <c r="R15" s="216"/>
      <c r="S15" s="219"/>
      <c r="T15" s="197"/>
      <c r="U15" s="197"/>
      <c r="V15" s="196"/>
      <c r="W15" s="196"/>
      <c r="X15" s="196"/>
    </row>
    <row r="16" spans="1:24" ht="14.1" customHeight="1" x14ac:dyDescent="0.25">
      <c r="A16" s="231" t="s">
        <v>33</v>
      </c>
      <c r="B16" s="199"/>
      <c r="C16" s="200"/>
      <c r="D16" s="201"/>
      <c r="E16" s="202"/>
      <c r="F16" s="200"/>
      <c r="G16" s="201"/>
      <c r="H16" s="215"/>
      <c r="I16" s="215"/>
      <c r="J16" s="220"/>
      <c r="K16" s="199"/>
      <c r="L16" s="200"/>
      <c r="M16" s="201"/>
      <c r="N16" s="202"/>
      <c r="O16" s="200"/>
      <c r="P16" s="201"/>
      <c r="Q16" s="215"/>
      <c r="R16" s="215"/>
      <c r="S16" s="220"/>
      <c r="T16" s="197"/>
      <c r="U16" s="197"/>
      <c r="V16" s="196"/>
      <c r="W16" s="196"/>
      <c r="X16" s="196"/>
    </row>
    <row r="17" spans="1:24" ht="14.1" customHeight="1" x14ac:dyDescent="0.25">
      <c r="A17" s="190" t="s">
        <v>34</v>
      </c>
      <c r="B17" s="204"/>
      <c r="C17" s="205"/>
      <c r="D17" s="206"/>
      <c r="E17" s="207"/>
      <c r="F17" s="205"/>
      <c r="G17" s="206"/>
      <c r="H17" s="214"/>
      <c r="I17" s="214"/>
      <c r="J17" s="218"/>
      <c r="K17" s="204"/>
      <c r="L17" s="205"/>
      <c r="M17" s="206"/>
      <c r="N17" s="207"/>
      <c r="O17" s="205"/>
      <c r="P17" s="206"/>
      <c r="Q17" s="214"/>
      <c r="R17" s="214"/>
      <c r="S17" s="218"/>
      <c r="T17" s="197"/>
      <c r="U17" s="197"/>
      <c r="V17" s="196"/>
      <c r="W17" s="196"/>
      <c r="X17" s="196"/>
    </row>
    <row r="18" spans="1:24" ht="14.1" customHeight="1" x14ac:dyDescent="0.25">
      <c r="A18" s="190" t="s">
        <v>35</v>
      </c>
      <c r="B18" s="191"/>
      <c r="C18" s="192"/>
      <c r="D18" s="193"/>
      <c r="E18" s="194"/>
      <c r="F18" s="192"/>
      <c r="G18" s="193"/>
      <c r="H18" s="216"/>
      <c r="I18" s="216"/>
      <c r="J18" s="219"/>
      <c r="K18" s="191"/>
      <c r="L18" s="192"/>
      <c r="M18" s="193"/>
      <c r="N18" s="194"/>
      <c r="O18" s="192"/>
      <c r="P18" s="193"/>
      <c r="Q18" s="216"/>
      <c r="R18" s="216"/>
      <c r="S18" s="219"/>
      <c r="T18" s="197"/>
      <c r="U18" s="197"/>
      <c r="V18" s="196"/>
      <c r="W18" s="196"/>
      <c r="X18" s="196"/>
    </row>
    <row r="19" spans="1:24" ht="14.1" customHeight="1" x14ac:dyDescent="0.25">
      <c r="A19" s="198" t="s">
        <v>36</v>
      </c>
      <c r="B19" s="199"/>
      <c r="C19" s="200"/>
      <c r="D19" s="201"/>
      <c r="E19" s="202"/>
      <c r="F19" s="200"/>
      <c r="G19" s="201"/>
      <c r="H19" s="215"/>
      <c r="I19" s="215"/>
      <c r="J19" s="220"/>
      <c r="K19" s="199"/>
      <c r="L19" s="200"/>
      <c r="M19" s="201"/>
      <c r="N19" s="202"/>
      <c r="O19" s="200"/>
      <c r="P19" s="201"/>
      <c r="Q19" s="215"/>
      <c r="R19" s="215"/>
      <c r="S19" s="220"/>
      <c r="T19" s="230"/>
      <c r="U19" s="197"/>
      <c r="V19" s="196"/>
      <c r="W19" s="196"/>
      <c r="X19" s="196"/>
    </row>
    <row r="20" spans="1:24" ht="14.1" customHeight="1" x14ac:dyDescent="0.25">
      <c r="A20" s="190" t="s">
        <v>129</v>
      </c>
      <c r="B20" s="609">
        <f>SUM(B8:B10)</f>
        <v>9852.8455473715785</v>
      </c>
      <c r="C20" s="610">
        <f>SUM(C8:C10)</f>
        <v>8607.8978891895604</v>
      </c>
      <c r="D20" s="611">
        <f t="shared" ref="D20:J20" si="0">SUM(D8:D10)</f>
        <v>1244.9476581820181</v>
      </c>
      <c r="E20" s="612">
        <f t="shared" si="0"/>
        <v>2106.5853419999999</v>
      </c>
      <c r="F20" s="610">
        <f t="shared" si="0"/>
        <v>51.965850000000003</v>
      </c>
      <c r="G20" s="611">
        <f t="shared" si="0"/>
        <v>2054.6194920000003</v>
      </c>
      <c r="H20" s="613">
        <f t="shared" si="0"/>
        <v>33.822958999999997</v>
      </c>
      <c r="I20" s="613">
        <f t="shared" si="0"/>
        <v>4.5396582537249186</v>
      </c>
      <c r="J20" s="614">
        <f t="shared" si="0"/>
        <v>3337.9297674357435</v>
      </c>
      <c r="K20" s="755">
        <f>SUM(K8:K10)</f>
        <v>105000.281689788</v>
      </c>
      <c r="L20" s="756">
        <f t="shared" ref="L20:S20" si="1">SUM(L8:L10)</f>
        <v>91795.577735392304</v>
      </c>
      <c r="M20" s="757">
        <f t="shared" si="1"/>
        <v>13204.7039543957</v>
      </c>
      <c r="N20" s="758">
        <f t="shared" si="1"/>
        <v>22512.351351726</v>
      </c>
      <c r="O20" s="756">
        <f t="shared" si="1"/>
        <v>554.07537521399991</v>
      </c>
      <c r="P20" s="757">
        <f t="shared" si="1"/>
        <v>21958.275976511999</v>
      </c>
      <c r="Q20" s="759">
        <f t="shared" si="1"/>
        <v>364.22522195149998</v>
      </c>
      <c r="R20" s="759">
        <f t="shared" si="1"/>
        <v>69.361400713630019</v>
      </c>
      <c r="S20" s="760">
        <f t="shared" si="1"/>
        <v>35596.566553572833</v>
      </c>
    </row>
    <row r="21" spans="1:24" ht="14.1" customHeight="1" x14ac:dyDescent="0.25">
      <c r="A21" s="190" t="s">
        <v>154</v>
      </c>
      <c r="B21" s="531">
        <f>SUM(B11:B13)</f>
        <v>0</v>
      </c>
      <c r="C21" s="532">
        <f>SUM(C11:C13)</f>
        <v>0</v>
      </c>
      <c r="D21" s="533">
        <f t="shared" ref="D21:J21" si="2">SUM(D11:D13)</f>
        <v>0</v>
      </c>
      <c r="E21" s="534">
        <f t="shared" si="2"/>
        <v>0</v>
      </c>
      <c r="F21" s="532">
        <f t="shared" si="2"/>
        <v>0</v>
      </c>
      <c r="G21" s="533">
        <f t="shared" si="2"/>
        <v>0</v>
      </c>
      <c r="H21" s="535">
        <f t="shared" si="2"/>
        <v>0</v>
      </c>
      <c r="I21" s="535">
        <f t="shared" si="2"/>
        <v>0</v>
      </c>
      <c r="J21" s="536">
        <f t="shared" si="2"/>
        <v>0</v>
      </c>
      <c r="K21" s="767">
        <f>SUM(K11:K13)</f>
        <v>0</v>
      </c>
      <c r="L21" s="768">
        <f t="shared" ref="L21:S21" si="3">SUM(L11:L13)</f>
        <v>0</v>
      </c>
      <c r="M21" s="769">
        <f t="shared" si="3"/>
        <v>0</v>
      </c>
      <c r="N21" s="770">
        <f t="shared" si="3"/>
        <v>0</v>
      </c>
      <c r="O21" s="768">
        <f t="shared" si="3"/>
        <v>0</v>
      </c>
      <c r="P21" s="769">
        <f t="shared" si="3"/>
        <v>0</v>
      </c>
      <c r="Q21" s="771">
        <f t="shared" si="3"/>
        <v>0</v>
      </c>
      <c r="R21" s="771">
        <f t="shared" si="3"/>
        <v>0</v>
      </c>
      <c r="S21" s="772">
        <f t="shared" si="3"/>
        <v>0</v>
      </c>
    </row>
    <row r="22" spans="1:24" ht="14.1" customHeight="1" x14ac:dyDescent="0.25">
      <c r="A22" s="190" t="s">
        <v>190</v>
      </c>
      <c r="B22" s="531">
        <f>SUM(B14:B16)</f>
        <v>0</v>
      </c>
      <c r="C22" s="532">
        <f>SUM(C14:C16)</f>
        <v>0</v>
      </c>
      <c r="D22" s="533">
        <f t="shared" ref="D22:J22" si="4">SUM(D14:D16)</f>
        <v>0</v>
      </c>
      <c r="E22" s="534">
        <f t="shared" si="4"/>
        <v>0</v>
      </c>
      <c r="F22" s="532">
        <f t="shared" si="4"/>
        <v>0</v>
      </c>
      <c r="G22" s="533">
        <f t="shared" si="4"/>
        <v>0</v>
      </c>
      <c r="H22" s="535">
        <f t="shared" si="4"/>
        <v>0</v>
      </c>
      <c r="I22" s="535">
        <f>SUM(I14:I16)</f>
        <v>0</v>
      </c>
      <c r="J22" s="536">
        <f t="shared" si="4"/>
        <v>0</v>
      </c>
      <c r="K22" s="767">
        <f>SUM(K14:K16)</f>
        <v>0</v>
      </c>
      <c r="L22" s="768">
        <f t="shared" ref="L22:S22" si="5">SUM(L14:L16)</f>
        <v>0</v>
      </c>
      <c r="M22" s="769">
        <f t="shared" si="5"/>
        <v>0</v>
      </c>
      <c r="N22" s="770">
        <f t="shared" si="5"/>
        <v>0</v>
      </c>
      <c r="O22" s="768">
        <f t="shared" si="5"/>
        <v>0</v>
      </c>
      <c r="P22" s="769">
        <f t="shared" si="5"/>
        <v>0</v>
      </c>
      <c r="Q22" s="771">
        <f t="shared" si="5"/>
        <v>0</v>
      </c>
      <c r="R22" s="771">
        <f t="shared" si="5"/>
        <v>0</v>
      </c>
      <c r="S22" s="772">
        <f t="shared" si="5"/>
        <v>0</v>
      </c>
    </row>
    <row r="23" spans="1:24" ht="14.1" customHeight="1" x14ac:dyDescent="0.25">
      <c r="A23" s="232" t="s">
        <v>155</v>
      </c>
      <c r="B23" s="537">
        <f>SUM(B17:B19)</f>
        <v>0</v>
      </c>
      <c r="C23" s="538">
        <f>SUM(C17:C19)</f>
        <v>0</v>
      </c>
      <c r="D23" s="539">
        <f t="shared" ref="D23:J23" si="6">SUM(D17:D19)</f>
        <v>0</v>
      </c>
      <c r="E23" s="540">
        <f t="shared" si="6"/>
        <v>0</v>
      </c>
      <c r="F23" s="538">
        <f t="shared" si="6"/>
        <v>0</v>
      </c>
      <c r="G23" s="539">
        <f t="shared" si="6"/>
        <v>0</v>
      </c>
      <c r="H23" s="541">
        <f t="shared" si="6"/>
        <v>0</v>
      </c>
      <c r="I23" s="541">
        <f t="shared" si="6"/>
        <v>0</v>
      </c>
      <c r="J23" s="542">
        <f t="shared" si="6"/>
        <v>0</v>
      </c>
      <c r="K23" s="773">
        <f>SUM(K17:K19)</f>
        <v>0</v>
      </c>
      <c r="L23" s="774">
        <f t="shared" ref="L23:R23" si="7">SUM(L17:L19)</f>
        <v>0</v>
      </c>
      <c r="M23" s="775">
        <f t="shared" si="7"/>
        <v>0</v>
      </c>
      <c r="N23" s="776">
        <f t="shared" si="7"/>
        <v>0</v>
      </c>
      <c r="O23" s="774">
        <f t="shared" si="7"/>
        <v>0</v>
      </c>
      <c r="P23" s="775">
        <f t="shared" si="7"/>
        <v>0</v>
      </c>
      <c r="Q23" s="777">
        <f t="shared" si="7"/>
        <v>0</v>
      </c>
      <c r="R23" s="777">
        <f t="shared" si="7"/>
        <v>0</v>
      </c>
      <c r="S23" s="778">
        <f>SUM(S17:S19)</f>
        <v>0</v>
      </c>
      <c r="T23" s="223"/>
    </row>
    <row r="24" spans="1:24" ht="14.1" customHeight="1" x14ac:dyDescent="0.25">
      <c r="A24" s="190" t="s">
        <v>156</v>
      </c>
      <c r="B24" s="450">
        <f>SUM(B8:B13)</f>
        <v>9852.8455473715785</v>
      </c>
      <c r="C24" s="452">
        <f>SUM(C8:C13)</f>
        <v>8607.8978891895604</v>
      </c>
      <c r="D24" s="453">
        <f t="shared" ref="D24:J24" si="8">SUM(D8:D13)</f>
        <v>1244.9476581820181</v>
      </c>
      <c r="E24" s="454">
        <f t="shared" si="8"/>
        <v>2106.5853419999999</v>
      </c>
      <c r="F24" s="452">
        <f t="shared" si="8"/>
        <v>51.965850000000003</v>
      </c>
      <c r="G24" s="453">
        <f t="shared" si="8"/>
        <v>2054.6194920000003</v>
      </c>
      <c r="H24" s="455">
        <f t="shared" si="8"/>
        <v>33.822958999999997</v>
      </c>
      <c r="I24" s="455">
        <f t="shared" si="8"/>
        <v>4.5396582537249186</v>
      </c>
      <c r="J24" s="456">
        <f t="shared" si="8"/>
        <v>3337.9297674357435</v>
      </c>
      <c r="K24" s="450">
        <f>SUM(K8:K13)</f>
        <v>105000.281689788</v>
      </c>
      <c r="L24" s="452">
        <f t="shared" ref="L24:S24" si="9">SUM(L8:L13)</f>
        <v>91795.577735392304</v>
      </c>
      <c r="M24" s="453">
        <f t="shared" si="9"/>
        <v>13204.7039543957</v>
      </c>
      <c r="N24" s="454">
        <f t="shared" si="9"/>
        <v>22512.351351726</v>
      </c>
      <c r="O24" s="452">
        <f t="shared" si="9"/>
        <v>554.07537521399991</v>
      </c>
      <c r="P24" s="453">
        <f t="shared" si="9"/>
        <v>21958.275976511999</v>
      </c>
      <c r="Q24" s="455">
        <f t="shared" si="9"/>
        <v>364.22522195149998</v>
      </c>
      <c r="R24" s="455">
        <f t="shared" si="9"/>
        <v>69.361400713630019</v>
      </c>
      <c r="S24" s="456">
        <f t="shared" si="9"/>
        <v>35596.566553572833</v>
      </c>
    </row>
    <row r="25" spans="1:24" ht="14.1" customHeight="1" x14ac:dyDescent="0.25">
      <c r="A25" s="190" t="s">
        <v>157</v>
      </c>
      <c r="B25" s="451">
        <f>SUM(B14:B19)</f>
        <v>0</v>
      </c>
      <c r="C25" s="457">
        <f>SUM(C14:C19)</f>
        <v>0</v>
      </c>
      <c r="D25" s="458">
        <f t="shared" ref="D25:J25" si="10">SUM(D14:D19)</f>
        <v>0</v>
      </c>
      <c r="E25" s="459">
        <f t="shared" si="10"/>
        <v>0</v>
      </c>
      <c r="F25" s="457">
        <f t="shared" si="10"/>
        <v>0</v>
      </c>
      <c r="G25" s="458">
        <f t="shared" si="10"/>
        <v>0</v>
      </c>
      <c r="H25" s="460">
        <f t="shared" si="10"/>
        <v>0</v>
      </c>
      <c r="I25" s="460">
        <f t="shared" si="10"/>
        <v>0</v>
      </c>
      <c r="J25" s="461">
        <f t="shared" si="10"/>
        <v>0</v>
      </c>
      <c r="K25" s="451">
        <f>SUM(K14:K19)</f>
        <v>0</v>
      </c>
      <c r="L25" s="457">
        <f t="shared" ref="L25:S25" si="11">SUM(L14:L19)</f>
        <v>0</v>
      </c>
      <c r="M25" s="458">
        <f t="shared" si="11"/>
        <v>0</v>
      </c>
      <c r="N25" s="459">
        <f t="shared" si="11"/>
        <v>0</v>
      </c>
      <c r="O25" s="457">
        <f t="shared" si="11"/>
        <v>0</v>
      </c>
      <c r="P25" s="458">
        <f t="shared" si="11"/>
        <v>0</v>
      </c>
      <c r="Q25" s="460">
        <f t="shared" si="11"/>
        <v>0</v>
      </c>
      <c r="R25" s="460">
        <f t="shared" si="11"/>
        <v>0</v>
      </c>
      <c r="S25" s="461">
        <f t="shared" si="11"/>
        <v>0</v>
      </c>
    </row>
    <row r="26" spans="1:24" ht="14.1" customHeight="1" x14ac:dyDescent="0.25">
      <c r="A26" s="229" t="s">
        <v>142</v>
      </c>
      <c r="B26" s="543">
        <f>SUM(B8:B19)</f>
        <v>9852.8455473715785</v>
      </c>
      <c r="C26" s="544">
        <f>SUM(C8:C19)</f>
        <v>8607.8978891895604</v>
      </c>
      <c r="D26" s="545">
        <f t="shared" ref="D26:J26" si="12">SUM(D8:D19)</f>
        <v>1244.9476581820181</v>
      </c>
      <c r="E26" s="546">
        <f t="shared" si="12"/>
        <v>2106.5853419999999</v>
      </c>
      <c r="F26" s="544">
        <f t="shared" si="12"/>
        <v>51.965850000000003</v>
      </c>
      <c r="G26" s="545">
        <f t="shared" si="12"/>
        <v>2054.6194920000003</v>
      </c>
      <c r="H26" s="547">
        <f t="shared" si="12"/>
        <v>33.822958999999997</v>
      </c>
      <c r="I26" s="547">
        <f t="shared" si="12"/>
        <v>4.5396582537249186</v>
      </c>
      <c r="J26" s="548">
        <f t="shared" si="12"/>
        <v>3337.9297674357435</v>
      </c>
      <c r="K26" s="761">
        <f>SUM(K8:K19)</f>
        <v>105000.281689788</v>
      </c>
      <c r="L26" s="762">
        <f t="shared" ref="L26:S26" si="13">SUM(L8:L19)</f>
        <v>91795.577735392304</v>
      </c>
      <c r="M26" s="763">
        <f t="shared" si="13"/>
        <v>13204.7039543957</v>
      </c>
      <c r="N26" s="764">
        <f t="shared" si="13"/>
        <v>22512.351351726</v>
      </c>
      <c r="O26" s="762">
        <f t="shared" si="13"/>
        <v>554.07537521399991</v>
      </c>
      <c r="P26" s="763">
        <f t="shared" si="13"/>
        <v>21958.275976511999</v>
      </c>
      <c r="Q26" s="765">
        <f t="shared" si="13"/>
        <v>364.22522195149998</v>
      </c>
      <c r="R26" s="765">
        <f t="shared" si="13"/>
        <v>69.361400713630019</v>
      </c>
      <c r="S26" s="766">
        <f t="shared" si="13"/>
        <v>35596.566553572833</v>
      </c>
      <c r="T26" s="224"/>
    </row>
    <row r="27" spans="1:24" ht="9.75" customHeight="1" x14ac:dyDescent="0.25">
      <c r="B27" s="208"/>
      <c r="H27" s="222"/>
      <c r="I27" s="222"/>
      <c r="J27" s="221"/>
      <c r="K27" s="208"/>
      <c r="Q27" s="222"/>
      <c r="R27" s="222"/>
      <c r="S27" s="221"/>
    </row>
    <row r="29" spans="1:24" ht="12" customHeight="1" x14ac:dyDescent="0.25">
      <c r="A29" s="209"/>
      <c r="B29" s="209"/>
      <c r="C29" s="209"/>
      <c r="H29" s="209"/>
      <c r="I29" s="209"/>
      <c r="J29" s="209"/>
      <c r="K29" s="209"/>
      <c r="O29" s="209"/>
      <c r="P29" s="209"/>
      <c r="Q29" s="209"/>
      <c r="R29" s="209"/>
    </row>
    <row r="30" spans="1:24" ht="12" customHeight="1" x14ac:dyDescent="0.25">
      <c r="E30" s="210"/>
      <c r="F30" s="210"/>
      <c r="G30" s="210"/>
      <c r="H30" s="210"/>
      <c r="L30" s="210"/>
      <c r="M30" s="210"/>
      <c r="N30" s="210"/>
    </row>
    <row r="31" spans="1:24" ht="12" customHeight="1" x14ac:dyDescent="0.25">
      <c r="E31" s="210"/>
      <c r="F31" s="210"/>
      <c r="G31" s="210"/>
      <c r="L31" s="210"/>
      <c r="M31" s="210"/>
      <c r="N31" s="210"/>
    </row>
    <row r="32" spans="1:24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>
      <c r="E41" s="210"/>
      <c r="F41" s="210"/>
      <c r="G41" s="210"/>
      <c r="L41" s="210"/>
      <c r="M41" s="210"/>
      <c r="N41" s="210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7.140625" style="187" customWidth="1"/>
    <col min="2" max="3" width="7.7109375" style="187" customWidth="1"/>
    <col min="4" max="4" width="6.7109375" style="187" customWidth="1"/>
    <col min="5" max="6" width="7.7109375" style="187" customWidth="1"/>
    <col min="7" max="7" width="6.7109375" style="187" customWidth="1"/>
    <col min="8" max="13" width="7.7109375" style="187" customWidth="1"/>
    <col min="14" max="18" width="6.28515625" style="187" customWidth="1"/>
    <col min="19" max="20" width="6.7109375" style="187" customWidth="1"/>
    <col min="21" max="21" width="1.7109375" style="187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x14ac:dyDescent="0.25">
      <c r="R1" s="291"/>
      <c r="S1" s="934" t="s">
        <v>227</v>
      </c>
      <c r="T1" s="934"/>
      <c r="U1" s="934"/>
    </row>
    <row r="2" spans="1:23" ht="20.100000000000001" customHeight="1" x14ac:dyDescent="0.25">
      <c r="A2" s="933" t="s">
        <v>187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843"/>
      <c r="U2" s="843"/>
    </row>
    <row r="3" spans="1:23" ht="20.100000000000001" customHeight="1" x14ac:dyDescent="0.25">
      <c r="A3" s="819">
        <v>2018</v>
      </c>
      <c r="B3" s="212"/>
      <c r="C3" s="212"/>
      <c r="D3" s="212"/>
      <c r="E3" s="212"/>
      <c r="F3" s="212"/>
      <c r="G3" s="212"/>
      <c r="H3" s="212"/>
      <c r="I3" s="212"/>
      <c r="J3" s="212"/>
      <c r="K3" s="211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83"/>
      <c r="B4" s="931"/>
      <c r="C4" s="931"/>
      <c r="D4" s="931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1"/>
      <c r="Q4" s="931"/>
      <c r="R4" s="931"/>
      <c r="S4" s="931"/>
      <c r="T4" s="931"/>
    </row>
    <row r="5" spans="1:23" ht="50.1" customHeight="1" x14ac:dyDescent="0.25">
      <c r="A5" s="283"/>
      <c r="B5" s="939" t="s">
        <v>343</v>
      </c>
      <c r="C5" s="940"/>
      <c r="D5" s="940"/>
      <c r="E5" s="940"/>
      <c r="F5" s="940"/>
      <c r="G5" s="940"/>
      <c r="H5" s="941"/>
      <c r="I5" s="942" t="s">
        <v>12</v>
      </c>
      <c r="J5" s="943"/>
      <c r="K5" s="943"/>
      <c r="L5" s="943"/>
      <c r="M5" s="943"/>
      <c r="N5" s="954" t="s">
        <v>11</v>
      </c>
      <c r="O5" s="955"/>
      <c r="P5" s="955"/>
      <c r="Q5" s="955"/>
      <c r="R5" s="956"/>
      <c r="S5" s="818" t="s">
        <v>343</v>
      </c>
      <c r="T5" s="817" t="s">
        <v>12</v>
      </c>
    </row>
    <row r="6" spans="1:23" ht="52.5" customHeight="1" x14ac:dyDescent="0.25">
      <c r="A6" s="188"/>
      <c r="B6" s="945" t="s">
        <v>182</v>
      </c>
      <c r="C6" s="935"/>
      <c r="D6" s="935"/>
      <c r="E6" s="947" t="s">
        <v>183</v>
      </c>
      <c r="F6" s="948"/>
      <c r="G6" s="949"/>
      <c r="H6" s="492" t="s">
        <v>184</v>
      </c>
      <c r="I6" s="957" t="s">
        <v>185</v>
      </c>
      <c r="J6" s="949"/>
      <c r="K6" s="947" t="s">
        <v>183</v>
      </c>
      <c r="L6" s="948"/>
      <c r="M6" s="491" t="s">
        <v>184</v>
      </c>
      <c r="N6" s="957" t="s">
        <v>186</v>
      </c>
      <c r="O6" s="948"/>
      <c r="P6" s="948"/>
      <c r="Q6" s="948"/>
      <c r="R6" s="958"/>
      <c r="S6" s="950" t="s">
        <v>195</v>
      </c>
      <c r="T6" s="951"/>
    </row>
    <row r="7" spans="1:23" ht="28.5" customHeight="1" x14ac:dyDescent="0.25">
      <c r="A7" s="189" t="s">
        <v>140</v>
      </c>
      <c r="B7" s="333">
        <f>T!G17</f>
        <v>2018</v>
      </c>
      <c r="C7" s="343">
        <f>B7-1</f>
        <v>2017</v>
      </c>
      <c r="D7" s="318" t="s">
        <v>179</v>
      </c>
      <c r="E7" s="335">
        <f>B7</f>
        <v>2018</v>
      </c>
      <c r="F7" s="343">
        <f>C7</f>
        <v>2017</v>
      </c>
      <c r="G7" s="318" t="s">
        <v>179</v>
      </c>
      <c r="H7" s="335">
        <f>B7</f>
        <v>2018</v>
      </c>
      <c r="I7" s="333">
        <f>B7</f>
        <v>2018</v>
      </c>
      <c r="J7" s="348">
        <f>C7</f>
        <v>2017</v>
      </c>
      <c r="K7" s="335">
        <f>B7</f>
        <v>2018</v>
      </c>
      <c r="L7" s="348">
        <f>C7</f>
        <v>2017</v>
      </c>
      <c r="M7" s="563">
        <f>B7</f>
        <v>2018</v>
      </c>
      <c r="N7" s="371" t="s">
        <v>38</v>
      </c>
      <c r="O7" s="366" t="s">
        <v>193</v>
      </c>
      <c r="P7" s="366" t="s">
        <v>194</v>
      </c>
      <c r="Q7" s="366" t="s">
        <v>180</v>
      </c>
      <c r="R7" s="367" t="s">
        <v>181</v>
      </c>
      <c r="S7" s="952"/>
      <c r="T7" s="953"/>
      <c r="U7" s="256"/>
    </row>
    <row r="8" spans="1:23" ht="14.1" customHeight="1" x14ac:dyDescent="0.25">
      <c r="A8" s="190" t="s">
        <v>25</v>
      </c>
      <c r="B8" s="204">
        <v>1083.5036572418198</v>
      </c>
      <c r="C8" s="344">
        <v>1455.8500270682691</v>
      </c>
      <c r="D8" s="391">
        <v>-0.25575874087543554</v>
      </c>
      <c r="E8" s="207">
        <v>1221.8414716782852</v>
      </c>
      <c r="F8" s="347">
        <v>1334.1218130037801</v>
      </c>
      <c r="G8" s="391">
        <v>-8.416048686940758E-2</v>
      </c>
      <c r="H8" s="205">
        <v>1300</v>
      </c>
      <c r="I8" s="340">
        <v>11552.479003624998</v>
      </c>
      <c r="J8" s="349">
        <v>15543.059795034918</v>
      </c>
      <c r="K8" s="207">
        <v>13027.457593686146</v>
      </c>
      <c r="L8" s="352">
        <v>14243.455526209747</v>
      </c>
      <c r="M8" s="217">
        <v>13840</v>
      </c>
      <c r="N8" s="204">
        <v>2.0096774193548383</v>
      </c>
      <c r="O8" s="217">
        <v>6.9</v>
      </c>
      <c r="P8" s="217">
        <v>-2.7</v>
      </c>
      <c r="Q8" s="217">
        <v>-1.9612903225806451</v>
      </c>
      <c r="R8" s="338">
        <v>3.9709677419354836</v>
      </c>
      <c r="S8" s="197">
        <v>40.041309444226492</v>
      </c>
      <c r="T8" s="369">
        <v>426.92636400000043</v>
      </c>
      <c r="U8" s="196"/>
      <c r="V8" s="196"/>
      <c r="W8" s="407"/>
    </row>
    <row r="9" spans="1:23" ht="14.1" customHeight="1" x14ac:dyDescent="0.25">
      <c r="A9" s="190" t="s">
        <v>26</v>
      </c>
      <c r="B9" s="191">
        <v>1157.3341365416989</v>
      </c>
      <c r="C9" s="345">
        <v>1021.1736168225515</v>
      </c>
      <c r="D9" s="390">
        <v>0.13333728709405923</v>
      </c>
      <c r="E9" s="194">
        <v>1066.6686039717233</v>
      </c>
      <c r="F9" s="345">
        <v>1083.6739025761146</v>
      </c>
      <c r="G9" s="390">
        <v>-1.5692265508993299E-2</v>
      </c>
      <c r="H9" s="192">
        <v>980</v>
      </c>
      <c r="I9" s="341">
        <v>12345.273394016001</v>
      </c>
      <c r="J9" s="350">
        <v>10896.760764441922</v>
      </c>
      <c r="K9" s="194">
        <v>11378.144928994627</v>
      </c>
      <c r="L9" s="353">
        <v>11563.690119398203</v>
      </c>
      <c r="M9" s="564">
        <v>10440</v>
      </c>
      <c r="N9" s="341">
        <v>-3.2785714285714285</v>
      </c>
      <c r="O9" s="192">
        <v>2.4</v>
      </c>
      <c r="P9" s="192">
        <v>-11.8</v>
      </c>
      <c r="Q9" s="192">
        <v>-0.66206896551724137</v>
      </c>
      <c r="R9" s="339">
        <v>-2.6165024630541871</v>
      </c>
      <c r="S9" s="197">
        <v>54.667849790186963</v>
      </c>
      <c r="T9" s="369">
        <v>583.14154800000017</v>
      </c>
      <c r="U9" s="196"/>
      <c r="V9" s="196"/>
      <c r="W9" s="407"/>
    </row>
    <row r="10" spans="1:23" ht="14.1" customHeight="1" x14ac:dyDescent="0.25">
      <c r="A10" s="231" t="s">
        <v>27</v>
      </c>
      <c r="B10" s="199">
        <v>1097.0923047483834</v>
      </c>
      <c r="C10" s="346">
        <v>803.62548712329124</v>
      </c>
      <c r="D10" s="392">
        <v>0.36517858421290816</v>
      </c>
      <c r="E10" s="202">
        <v>1010.3134995345407</v>
      </c>
      <c r="F10" s="346">
        <v>907.83422280087268</v>
      </c>
      <c r="G10" s="392">
        <v>0.11288324912173549</v>
      </c>
      <c r="H10" s="200">
        <v>910</v>
      </c>
      <c r="I10" s="342">
        <v>11698.814337270996</v>
      </c>
      <c r="J10" s="351">
        <v>8577.8014859695013</v>
      </c>
      <c r="K10" s="202">
        <v>10773.450877685173</v>
      </c>
      <c r="L10" s="354">
        <v>9690.1129570080284</v>
      </c>
      <c r="M10" s="565">
        <v>9690</v>
      </c>
      <c r="N10" s="342">
        <v>1.0000000000000002</v>
      </c>
      <c r="O10" s="200">
        <v>8.5</v>
      </c>
      <c r="P10" s="200">
        <v>-9.6999999999999993</v>
      </c>
      <c r="Q10" s="200">
        <v>3.3032258064516129</v>
      </c>
      <c r="R10" s="339">
        <v>-2.3032258064516125</v>
      </c>
      <c r="S10" s="230">
        <v>38.23260277605651</v>
      </c>
      <c r="T10" s="370">
        <v>407.69250200000033</v>
      </c>
      <c r="U10" s="196"/>
      <c r="V10" s="196"/>
      <c r="W10" s="407"/>
    </row>
    <row r="11" spans="1:23" ht="14.1" customHeight="1" x14ac:dyDescent="0.25">
      <c r="A11" s="231" t="s">
        <v>28</v>
      </c>
      <c r="B11" s="204"/>
      <c r="C11" s="347"/>
      <c r="D11" s="391"/>
      <c r="E11" s="207"/>
      <c r="F11" s="347"/>
      <c r="G11" s="391"/>
      <c r="H11" s="205">
        <v>650</v>
      </c>
      <c r="I11" s="340"/>
      <c r="J11" s="349"/>
      <c r="K11" s="207"/>
      <c r="L11" s="352"/>
      <c r="M11" s="217">
        <v>6920</v>
      </c>
      <c r="N11" s="204"/>
      <c r="O11" s="217"/>
      <c r="P11" s="217"/>
      <c r="Q11" s="217"/>
      <c r="R11" s="338"/>
      <c r="S11" s="197"/>
      <c r="T11" s="369"/>
      <c r="U11" s="196"/>
      <c r="V11" s="196"/>
      <c r="W11" s="407"/>
    </row>
    <row r="12" spans="1:23" ht="14.1" customHeight="1" x14ac:dyDescent="0.25">
      <c r="A12" s="231" t="s">
        <v>29</v>
      </c>
      <c r="B12" s="191"/>
      <c r="C12" s="345"/>
      <c r="D12" s="390"/>
      <c r="E12" s="194"/>
      <c r="F12" s="345"/>
      <c r="G12" s="390"/>
      <c r="H12" s="192">
        <v>440</v>
      </c>
      <c r="I12" s="341"/>
      <c r="J12" s="350"/>
      <c r="K12" s="194"/>
      <c r="L12" s="353"/>
      <c r="M12" s="564">
        <v>4690</v>
      </c>
      <c r="N12" s="341"/>
      <c r="O12" s="192"/>
      <c r="P12" s="192"/>
      <c r="Q12" s="192"/>
      <c r="R12" s="339"/>
      <c r="S12" s="197"/>
      <c r="T12" s="369"/>
      <c r="U12" s="196"/>
      <c r="V12" s="196"/>
      <c r="W12" s="407"/>
    </row>
    <row r="13" spans="1:23" ht="14.1" customHeight="1" x14ac:dyDescent="0.25">
      <c r="A13" s="231" t="s">
        <v>30</v>
      </c>
      <c r="B13" s="199"/>
      <c r="C13" s="346"/>
      <c r="D13" s="392"/>
      <c r="E13" s="202"/>
      <c r="F13" s="346"/>
      <c r="G13" s="392"/>
      <c r="H13" s="200">
        <v>350</v>
      </c>
      <c r="I13" s="342"/>
      <c r="J13" s="351"/>
      <c r="K13" s="202"/>
      <c r="L13" s="354"/>
      <c r="M13" s="565">
        <v>3730</v>
      </c>
      <c r="N13" s="342"/>
      <c r="O13" s="200"/>
      <c r="P13" s="200"/>
      <c r="Q13" s="200"/>
      <c r="R13" s="339"/>
      <c r="S13" s="230"/>
      <c r="T13" s="370"/>
      <c r="U13" s="196"/>
      <c r="V13" s="196"/>
      <c r="W13" s="407"/>
    </row>
    <row r="14" spans="1:23" ht="14.1" customHeight="1" x14ac:dyDescent="0.25">
      <c r="A14" s="231" t="s">
        <v>31</v>
      </c>
      <c r="B14" s="204"/>
      <c r="C14" s="347"/>
      <c r="D14" s="391"/>
      <c r="E14" s="207"/>
      <c r="F14" s="347"/>
      <c r="G14" s="391"/>
      <c r="H14" s="205">
        <v>320</v>
      </c>
      <c r="I14" s="340"/>
      <c r="J14" s="349"/>
      <c r="K14" s="207"/>
      <c r="L14" s="352"/>
      <c r="M14" s="217">
        <v>3410</v>
      </c>
      <c r="N14" s="204"/>
      <c r="O14" s="217"/>
      <c r="P14" s="217"/>
      <c r="Q14" s="217"/>
      <c r="R14" s="338"/>
      <c r="S14" s="197"/>
      <c r="T14" s="369"/>
      <c r="U14" s="196"/>
      <c r="V14" s="196"/>
      <c r="W14" s="407"/>
    </row>
    <row r="15" spans="1:23" ht="14.1" customHeight="1" x14ac:dyDescent="0.25">
      <c r="A15" s="231" t="s">
        <v>32</v>
      </c>
      <c r="B15" s="191"/>
      <c r="C15" s="345"/>
      <c r="D15" s="390"/>
      <c r="E15" s="194"/>
      <c r="F15" s="345"/>
      <c r="G15" s="390"/>
      <c r="H15" s="192">
        <v>330</v>
      </c>
      <c r="I15" s="341"/>
      <c r="J15" s="350"/>
      <c r="K15" s="194"/>
      <c r="L15" s="353"/>
      <c r="M15" s="564">
        <v>3510</v>
      </c>
      <c r="N15" s="341"/>
      <c r="O15" s="192"/>
      <c r="P15" s="192"/>
      <c r="Q15" s="192"/>
      <c r="R15" s="339"/>
      <c r="S15" s="197"/>
      <c r="T15" s="369"/>
      <c r="U15" s="196"/>
      <c r="V15" s="196"/>
      <c r="W15" s="407"/>
    </row>
    <row r="16" spans="1:23" ht="14.1" customHeight="1" x14ac:dyDescent="0.25">
      <c r="A16" s="231" t="s">
        <v>33</v>
      </c>
      <c r="B16" s="199"/>
      <c r="C16" s="346"/>
      <c r="D16" s="392"/>
      <c r="E16" s="202"/>
      <c r="F16" s="346"/>
      <c r="G16" s="392"/>
      <c r="H16" s="200">
        <v>440</v>
      </c>
      <c r="I16" s="342"/>
      <c r="J16" s="351"/>
      <c r="K16" s="202"/>
      <c r="L16" s="354"/>
      <c r="M16" s="565">
        <v>4690</v>
      </c>
      <c r="N16" s="342"/>
      <c r="O16" s="200"/>
      <c r="P16" s="200"/>
      <c r="Q16" s="200"/>
      <c r="R16" s="339"/>
      <c r="S16" s="230"/>
      <c r="T16" s="370"/>
      <c r="U16" s="196"/>
      <c r="V16" s="196"/>
      <c r="W16" s="407"/>
    </row>
    <row r="17" spans="1:23" ht="14.1" customHeight="1" x14ac:dyDescent="0.25">
      <c r="A17" s="190" t="s">
        <v>34</v>
      </c>
      <c r="B17" s="204"/>
      <c r="C17" s="347"/>
      <c r="D17" s="391"/>
      <c r="E17" s="207"/>
      <c r="F17" s="347"/>
      <c r="G17" s="391"/>
      <c r="H17" s="205">
        <v>720</v>
      </c>
      <c r="I17" s="340"/>
      <c r="J17" s="349"/>
      <c r="K17" s="207"/>
      <c r="L17" s="352"/>
      <c r="M17" s="217">
        <v>7670</v>
      </c>
      <c r="N17" s="204"/>
      <c r="O17" s="217"/>
      <c r="P17" s="217"/>
      <c r="Q17" s="217"/>
      <c r="R17" s="338"/>
      <c r="S17" s="197"/>
      <c r="T17" s="369"/>
      <c r="U17" s="196"/>
      <c r="V17" s="196"/>
      <c r="W17" s="407"/>
    </row>
    <row r="18" spans="1:23" ht="14.1" customHeight="1" x14ac:dyDescent="0.25">
      <c r="A18" s="190" t="s">
        <v>35</v>
      </c>
      <c r="B18" s="191"/>
      <c r="C18" s="345"/>
      <c r="D18" s="390"/>
      <c r="E18" s="194"/>
      <c r="F18" s="345"/>
      <c r="G18" s="390"/>
      <c r="H18" s="192">
        <v>1000</v>
      </c>
      <c r="I18" s="341"/>
      <c r="J18" s="350"/>
      <c r="K18" s="194"/>
      <c r="L18" s="353"/>
      <c r="M18" s="564">
        <v>10650</v>
      </c>
      <c r="N18" s="341"/>
      <c r="O18" s="192"/>
      <c r="P18" s="192"/>
      <c r="Q18" s="192"/>
      <c r="R18" s="339"/>
      <c r="S18" s="197"/>
      <c r="T18" s="369"/>
      <c r="U18" s="196"/>
      <c r="V18" s="196"/>
      <c r="W18" s="407"/>
    </row>
    <row r="19" spans="1:23" ht="14.1" customHeight="1" x14ac:dyDescent="0.25">
      <c r="A19" s="198" t="s">
        <v>36</v>
      </c>
      <c r="B19" s="199"/>
      <c r="C19" s="346"/>
      <c r="D19" s="392"/>
      <c r="E19" s="202"/>
      <c r="F19" s="346"/>
      <c r="G19" s="392"/>
      <c r="H19" s="200">
        <v>1170</v>
      </c>
      <c r="I19" s="342"/>
      <c r="J19" s="351"/>
      <c r="K19" s="202"/>
      <c r="L19" s="354"/>
      <c r="M19" s="565">
        <v>12460</v>
      </c>
      <c r="N19" s="342"/>
      <c r="O19" s="200"/>
      <c r="P19" s="200"/>
      <c r="Q19" s="200"/>
      <c r="R19" s="339"/>
      <c r="S19" s="230"/>
      <c r="T19" s="370"/>
      <c r="U19" s="368"/>
      <c r="V19" s="196"/>
      <c r="W19" s="407"/>
    </row>
    <row r="20" spans="1:23" ht="14.1" customHeight="1" x14ac:dyDescent="0.25">
      <c r="A20" s="190" t="s">
        <v>129</v>
      </c>
      <c r="B20" s="598">
        <f>SUM(B8:B10)</f>
        <v>3337.9300985319019</v>
      </c>
      <c r="C20" s="814">
        <f>SUM(C8:C10)</f>
        <v>3280.6491310141118</v>
      </c>
      <c r="D20" s="599">
        <f t="shared" ref="D20:D26" si="0">(B20-C20)/C20</f>
        <v>1.7460254123574433E-2</v>
      </c>
      <c r="E20" s="600">
        <f t="shared" ref="E20:K20" si="1">SUM(E8:E10)</f>
        <v>3298.8235751845496</v>
      </c>
      <c r="F20" s="814">
        <f t="shared" si="1"/>
        <v>3325.6299383807677</v>
      </c>
      <c r="G20" s="599">
        <f t="shared" ref="G20:G26" si="2">(E20-F20)/F20</f>
        <v>-8.0605370088982463E-3</v>
      </c>
      <c r="H20" s="601">
        <f>SUM(H8:H10)</f>
        <v>3190</v>
      </c>
      <c r="I20" s="779">
        <f t="shared" si="1"/>
        <v>35596.566734911998</v>
      </c>
      <c r="J20" s="815">
        <f t="shared" si="1"/>
        <v>35017.62204544634</v>
      </c>
      <c r="K20" s="780">
        <f t="shared" si="1"/>
        <v>35179.053400365941</v>
      </c>
      <c r="L20" s="815">
        <f>SUM(L8:L10)</f>
        <v>35497.258602615977</v>
      </c>
      <c r="M20" s="781">
        <f>SUM(M8:M10)</f>
        <v>33970</v>
      </c>
      <c r="N20" s="603">
        <f>AVERAGE(N8:N10)</f>
        <v>-8.9631336405529963E-2</v>
      </c>
      <c r="O20" s="604">
        <f>MAX(O8:O10)</f>
        <v>8.5</v>
      </c>
      <c r="P20" s="604">
        <f>MIN(P8:P10)</f>
        <v>-11.8</v>
      </c>
      <c r="Q20" s="604">
        <f>AVERAGE(Q8:Q10)</f>
        <v>0.22662217278457542</v>
      </c>
      <c r="R20" s="605">
        <f>N20-Q20</f>
        <v>-0.31625350919010536</v>
      </c>
      <c r="S20" s="606">
        <f t="shared" ref="S20:T20" si="3">SUM(S8:S10)</f>
        <v>132.94176201046997</v>
      </c>
      <c r="T20" s="607">
        <f t="shared" si="3"/>
        <v>1417.760414000001</v>
      </c>
      <c r="W20" s="407"/>
    </row>
    <row r="21" spans="1:23" ht="14.1" customHeight="1" x14ac:dyDescent="0.25">
      <c r="A21" s="190" t="s">
        <v>154</v>
      </c>
      <c r="B21" s="549">
        <f>SUM(B11:B13)</f>
        <v>0</v>
      </c>
      <c r="C21" s="550">
        <f>SUM(C11:C13)</f>
        <v>0</v>
      </c>
      <c r="D21" s="551" t="e">
        <f t="shared" si="0"/>
        <v>#DIV/0!</v>
      </c>
      <c r="E21" s="552">
        <f t="shared" ref="E21:K21" si="4">SUM(E11:E13)</f>
        <v>0</v>
      </c>
      <c r="F21" s="550">
        <f t="shared" si="4"/>
        <v>0</v>
      </c>
      <c r="G21" s="551" t="e">
        <f t="shared" si="2"/>
        <v>#DIV/0!</v>
      </c>
      <c r="H21" s="601">
        <f t="shared" si="4"/>
        <v>1440</v>
      </c>
      <c r="I21" s="784">
        <f t="shared" si="4"/>
        <v>0</v>
      </c>
      <c r="J21" s="785">
        <f t="shared" si="4"/>
        <v>0</v>
      </c>
      <c r="K21" s="786">
        <f t="shared" si="4"/>
        <v>0</v>
      </c>
      <c r="L21" s="785">
        <f>SUM(L11:L13)</f>
        <v>0</v>
      </c>
      <c r="M21" s="781">
        <f>SUM(M11:M13)</f>
        <v>15340</v>
      </c>
      <c r="N21" s="572" t="e">
        <f>AVERAGE(N11:N13)</f>
        <v>#DIV/0!</v>
      </c>
      <c r="O21" s="573">
        <f>MAX(O11:O13)</f>
        <v>0</v>
      </c>
      <c r="P21" s="573">
        <f>MIN(P11:P13)</f>
        <v>0</v>
      </c>
      <c r="Q21" s="573" t="e">
        <f>AVERAGE(Q11:Q13)</f>
        <v>#DIV/0!</v>
      </c>
      <c r="R21" s="574" t="e">
        <f t="shared" ref="R21:R26" si="5">N21-Q21</f>
        <v>#DIV/0!</v>
      </c>
      <c r="S21" s="566">
        <f>SUM(S11:S13)</f>
        <v>0</v>
      </c>
      <c r="T21" s="567">
        <f t="shared" ref="T21" si="6">SUM(T11:T13)</f>
        <v>0</v>
      </c>
      <c r="W21" s="407"/>
    </row>
    <row r="22" spans="1:23" ht="14.1" customHeight="1" x14ac:dyDescent="0.25">
      <c r="A22" s="190" t="s">
        <v>190</v>
      </c>
      <c r="B22" s="549">
        <f>SUM(B14:B16)</f>
        <v>0</v>
      </c>
      <c r="C22" s="550">
        <f>SUM(C14:C16)</f>
        <v>0</v>
      </c>
      <c r="D22" s="551" t="e">
        <f t="shared" si="0"/>
        <v>#DIV/0!</v>
      </c>
      <c r="E22" s="552">
        <f t="shared" ref="E22:K22" si="7">SUM(E14:E16)</f>
        <v>0</v>
      </c>
      <c r="F22" s="550">
        <f t="shared" si="7"/>
        <v>0</v>
      </c>
      <c r="G22" s="551" t="e">
        <f t="shared" si="2"/>
        <v>#DIV/0!</v>
      </c>
      <c r="H22" s="601">
        <f t="shared" si="7"/>
        <v>1090</v>
      </c>
      <c r="I22" s="784">
        <f t="shared" si="7"/>
        <v>0</v>
      </c>
      <c r="J22" s="785">
        <f t="shared" si="7"/>
        <v>0</v>
      </c>
      <c r="K22" s="786">
        <f t="shared" si="7"/>
        <v>0</v>
      </c>
      <c r="L22" s="785">
        <f>SUM(L14:L16)</f>
        <v>0</v>
      </c>
      <c r="M22" s="781">
        <f>SUM(M14:M16)</f>
        <v>11610</v>
      </c>
      <c r="N22" s="572" t="e">
        <f>AVERAGE(N14:N16)</f>
        <v>#DIV/0!</v>
      </c>
      <c r="O22" s="573">
        <f>MAX(O14:O16)</f>
        <v>0</v>
      </c>
      <c r="P22" s="573">
        <f>MIN(P14:P16)</f>
        <v>0</v>
      </c>
      <c r="Q22" s="573" t="e">
        <f>AVERAGE(Q14:Q16)</f>
        <v>#DIV/0!</v>
      </c>
      <c r="R22" s="574" t="e">
        <f>N22-Q22</f>
        <v>#DIV/0!</v>
      </c>
      <c r="S22" s="566">
        <f t="shared" ref="S22:T22" si="8">SUM(S14:S16)</f>
        <v>0</v>
      </c>
      <c r="T22" s="567">
        <f t="shared" si="8"/>
        <v>0</v>
      </c>
      <c r="W22" s="407"/>
    </row>
    <row r="23" spans="1:23" ht="14.1" customHeight="1" x14ac:dyDescent="0.25">
      <c r="A23" s="232" t="s">
        <v>155</v>
      </c>
      <c r="B23" s="553">
        <f>SUM(B17:B19)</f>
        <v>0</v>
      </c>
      <c r="C23" s="554">
        <f>SUM(C17:C19)</f>
        <v>0</v>
      </c>
      <c r="D23" s="555" t="e">
        <f t="shared" si="0"/>
        <v>#DIV/0!</v>
      </c>
      <c r="E23" s="556">
        <f t="shared" ref="E23:K23" si="9">SUM(E17:E19)</f>
        <v>0</v>
      </c>
      <c r="F23" s="554">
        <f t="shared" si="9"/>
        <v>0</v>
      </c>
      <c r="G23" s="555" t="e">
        <f t="shared" si="2"/>
        <v>#DIV/0!</v>
      </c>
      <c r="H23" s="602">
        <f t="shared" si="9"/>
        <v>2890</v>
      </c>
      <c r="I23" s="787">
        <f t="shared" si="9"/>
        <v>0</v>
      </c>
      <c r="J23" s="788">
        <f t="shared" si="9"/>
        <v>0</v>
      </c>
      <c r="K23" s="789">
        <f t="shared" si="9"/>
        <v>0</v>
      </c>
      <c r="L23" s="788">
        <f>SUM(L17:L19)</f>
        <v>0</v>
      </c>
      <c r="M23" s="782">
        <f>SUM(M17:M19)</f>
        <v>30780</v>
      </c>
      <c r="N23" s="575" t="e">
        <f>AVERAGE(N17:N19)</f>
        <v>#DIV/0!</v>
      </c>
      <c r="O23" s="576">
        <f>MAX(O17:O19)</f>
        <v>0</v>
      </c>
      <c r="P23" s="576">
        <f>MIN(P17:P19)</f>
        <v>0</v>
      </c>
      <c r="Q23" s="576" t="e">
        <f>AVERAGE(Q17:Q19)</f>
        <v>#DIV/0!</v>
      </c>
      <c r="R23" s="574" t="e">
        <f t="shared" si="5"/>
        <v>#DIV/0!</v>
      </c>
      <c r="S23" s="568">
        <f t="shared" ref="S23:T23" si="10">SUM(S17:S19)</f>
        <v>0</v>
      </c>
      <c r="T23" s="569">
        <f t="shared" si="10"/>
        <v>0</v>
      </c>
      <c r="U23" s="256"/>
      <c r="W23" s="407"/>
    </row>
    <row r="24" spans="1:23" ht="14.1" customHeight="1" x14ac:dyDescent="0.25">
      <c r="A24" s="190" t="s">
        <v>156</v>
      </c>
      <c r="B24" s="462">
        <f>SUM(B8:B13)</f>
        <v>3337.9300985319019</v>
      </c>
      <c r="C24" s="463">
        <f>SUM(C8:C13)</f>
        <v>3280.6491310141118</v>
      </c>
      <c r="D24" s="464">
        <f t="shared" si="0"/>
        <v>1.7460254123574433E-2</v>
      </c>
      <c r="E24" s="465">
        <f t="shared" ref="E24:K24" si="11">SUM(E8:E13)</f>
        <v>3298.8235751845496</v>
      </c>
      <c r="F24" s="466">
        <f t="shared" si="11"/>
        <v>3325.6299383807677</v>
      </c>
      <c r="G24" s="464">
        <f t="shared" si="2"/>
        <v>-8.0605370088982463E-3</v>
      </c>
      <c r="H24" s="561">
        <f t="shared" si="11"/>
        <v>4630</v>
      </c>
      <c r="I24" s="462">
        <f t="shared" si="11"/>
        <v>35596.566734911998</v>
      </c>
      <c r="J24" s="468">
        <f t="shared" si="11"/>
        <v>35017.62204544634</v>
      </c>
      <c r="K24" s="469">
        <f t="shared" si="11"/>
        <v>35179.053400365941</v>
      </c>
      <c r="L24" s="468">
        <f>SUM(L8:L13)</f>
        <v>35497.258602615977</v>
      </c>
      <c r="M24" s="389">
        <f>SUM(M8:M13)</f>
        <v>49310</v>
      </c>
      <c r="N24" s="462">
        <f>AVERAGE(N8:N13)</f>
        <v>-8.9631336405529963E-2</v>
      </c>
      <c r="O24" s="463">
        <f>MAX(O8:O13)</f>
        <v>8.5</v>
      </c>
      <c r="P24" s="463">
        <f>MIN(P8:P13)</f>
        <v>-11.8</v>
      </c>
      <c r="Q24" s="463">
        <f>AVERAGE(Q8:Q13)</f>
        <v>0.22662217278457542</v>
      </c>
      <c r="R24" s="472">
        <f t="shared" si="5"/>
        <v>-0.31625350919010536</v>
      </c>
      <c r="S24" s="462">
        <f t="shared" ref="S24:T24" si="12">SUM(S8:S13)</f>
        <v>132.94176201046997</v>
      </c>
      <c r="T24" s="472">
        <f t="shared" si="12"/>
        <v>1417.760414000001</v>
      </c>
      <c r="W24" s="407"/>
    </row>
    <row r="25" spans="1:23" ht="14.1" customHeight="1" x14ac:dyDescent="0.25">
      <c r="A25" s="190" t="s">
        <v>157</v>
      </c>
      <c r="B25" s="467">
        <f>SUM(B14:B19)</f>
        <v>0</v>
      </c>
      <c r="C25" s="466">
        <f>SUM(C14:C19)</f>
        <v>0</v>
      </c>
      <c r="D25" s="464" t="e">
        <f t="shared" si="0"/>
        <v>#DIV/0!</v>
      </c>
      <c r="E25" s="465">
        <f t="shared" ref="E25:K25" si="13">SUM(E14:E19)</f>
        <v>0</v>
      </c>
      <c r="F25" s="466">
        <f t="shared" si="13"/>
        <v>0</v>
      </c>
      <c r="G25" s="464" t="e">
        <f t="shared" si="2"/>
        <v>#DIV/0!</v>
      </c>
      <c r="H25" s="562">
        <f t="shared" si="13"/>
        <v>3980</v>
      </c>
      <c r="I25" s="467">
        <f t="shared" si="13"/>
        <v>0</v>
      </c>
      <c r="J25" s="470">
        <f t="shared" si="13"/>
        <v>0</v>
      </c>
      <c r="K25" s="465">
        <f t="shared" si="13"/>
        <v>0</v>
      </c>
      <c r="L25" s="470">
        <f>SUM(L14:L19)</f>
        <v>0</v>
      </c>
      <c r="M25" s="388">
        <f>SUM(M14:M19)</f>
        <v>42390</v>
      </c>
      <c r="N25" s="467" t="e">
        <f>AVERAGE(N14:N19)</f>
        <v>#DIV/0!</v>
      </c>
      <c r="O25" s="466">
        <f>MAX(O14:O19)</f>
        <v>0</v>
      </c>
      <c r="P25" s="466">
        <f>MIN(P14:P19)</f>
        <v>0</v>
      </c>
      <c r="Q25" s="466" t="e">
        <f>AVERAGE(Q14:Q19)</f>
        <v>#DIV/0!</v>
      </c>
      <c r="R25" s="471" t="e">
        <f t="shared" si="5"/>
        <v>#DIV/0!</v>
      </c>
      <c r="S25" s="467">
        <f t="shared" ref="S25:T25" si="14">SUM(S14:S19)</f>
        <v>0</v>
      </c>
      <c r="T25" s="471">
        <f t="shared" si="14"/>
        <v>0</v>
      </c>
      <c r="W25" s="407"/>
    </row>
    <row r="26" spans="1:23" ht="14.1" customHeight="1" x14ac:dyDescent="0.25">
      <c r="A26" s="229" t="s">
        <v>142</v>
      </c>
      <c r="B26" s="557">
        <f>SUM(B8:B19)</f>
        <v>3337.9300985319019</v>
      </c>
      <c r="C26" s="558">
        <f>SUM(C8:C19)</f>
        <v>3280.6491310141118</v>
      </c>
      <c r="D26" s="559">
        <f t="shared" si="0"/>
        <v>1.7460254123574433E-2</v>
      </c>
      <c r="E26" s="560">
        <f t="shared" ref="E26:K26" si="15">SUM(E8:E19)</f>
        <v>3298.8235751845496</v>
      </c>
      <c r="F26" s="558">
        <f t="shared" si="15"/>
        <v>3325.6299383807677</v>
      </c>
      <c r="G26" s="559">
        <f t="shared" si="2"/>
        <v>-8.0605370088982463E-3</v>
      </c>
      <c r="H26" s="608">
        <f t="shared" si="15"/>
        <v>8610</v>
      </c>
      <c r="I26" s="790">
        <f t="shared" si="15"/>
        <v>35596.566734911998</v>
      </c>
      <c r="J26" s="791">
        <f t="shared" si="15"/>
        <v>35017.62204544634</v>
      </c>
      <c r="K26" s="792">
        <f t="shared" si="15"/>
        <v>35179.053400365941</v>
      </c>
      <c r="L26" s="791">
        <f>SUM(L8:L19)</f>
        <v>35497.258602615977</v>
      </c>
      <c r="M26" s="783">
        <f>SUM(M8:M19)</f>
        <v>91700</v>
      </c>
      <c r="N26" s="577">
        <f>AVERAGE(N8:N19)</f>
        <v>-8.9631336405529963E-2</v>
      </c>
      <c r="O26" s="578">
        <f>MAX(O8:O19)</f>
        <v>8.5</v>
      </c>
      <c r="P26" s="578">
        <f>MIN(P8:P19)</f>
        <v>-11.8</v>
      </c>
      <c r="Q26" s="578">
        <f>AVERAGE(Q8:Q19)</f>
        <v>0.22662217278457542</v>
      </c>
      <c r="R26" s="579">
        <f t="shared" si="5"/>
        <v>-0.31625350919010536</v>
      </c>
      <c r="S26" s="570">
        <f t="shared" ref="S26:T26" si="16">SUM(S8:S19)</f>
        <v>132.94176201046997</v>
      </c>
      <c r="T26" s="571">
        <f t="shared" si="16"/>
        <v>1417.760414000001</v>
      </c>
      <c r="U26" s="337"/>
      <c r="W26" s="407"/>
    </row>
    <row r="27" spans="1:23" ht="9.75" customHeight="1" x14ac:dyDescent="0.25">
      <c r="B27" s="208"/>
      <c r="H27" s="222"/>
      <c r="I27" s="222"/>
      <c r="J27" s="222"/>
      <c r="M27" s="222"/>
      <c r="N27" s="222"/>
      <c r="O27" s="222"/>
      <c r="P27" s="222"/>
      <c r="Q27" s="222"/>
      <c r="R27" s="222"/>
      <c r="T27" s="221"/>
    </row>
    <row r="28" spans="1:23" ht="12.95" customHeight="1" x14ac:dyDescent="0.25">
      <c r="A28" s="946" t="s">
        <v>323</v>
      </c>
      <c r="B28" s="946"/>
      <c r="C28" s="946"/>
      <c r="D28" s="946"/>
      <c r="E28" s="946"/>
      <c r="F28" s="946"/>
      <c r="G28" s="946"/>
      <c r="H28" s="946"/>
      <c r="I28" s="946"/>
      <c r="J28" s="946"/>
      <c r="K28" s="946"/>
      <c r="L28" s="946"/>
      <c r="M28" s="946"/>
      <c r="N28" s="946"/>
      <c r="O28" s="946"/>
      <c r="P28" s="946"/>
      <c r="Q28" s="946"/>
      <c r="R28" s="946"/>
      <c r="S28" s="946"/>
      <c r="T28" s="946"/>
    </row>
    <row r="29" spans="1:23" ht="12" customHeight="1" x14ac:dyDescent="0.25"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</row>
    <row r="30" spans="1:23" ht="12" customHeight="1" x14ac:dyDescent="0.25">
      <c r="E30" s="210"/>
      <c r="F30" s="210"/>
      <c r="G30" s="210"/>
      <c r="H30" s="210"/>
      <c r="I30" s="210"/>
      <c r="N30" s="210"/>
      <c r="O30" s="210"/>
      <c r="P30" s="210"/>
    </row>
    <row r="31" spans="1:23" ht="12" customHeight="1" x14ac:dyDescent="0.25">
      <c r="N31" s="210"/>
      <c r="O31" s="210"/>
      <c r="P31" s="210"/>
    </row>
    <row r="32" spans="1:23" ht="12" customHeight="1" x14ac:dyDescent="0.25">
      <c r="E32" s="210"/>
      <c r="F32" s="210"/>
      <c r="G32" s="210"/>
      <c r="H32" s="210"/>
      <c r="N32" s="210"/>
      <c r="O32" s="210"/>
      <c r="P32" s="210"/>
    </row>
    <row r="33" spans="5:16" ht="12" customHeight="1" x14ac:dyDescent="0.25">
      <c r="E33" s="210"/>
      <c r="F33" s="210"/>
      <c r="G33" s="210"/>
      <c r="H33" s="210"/>
      <c r="N33" s="210"/>
      <c r="O33" s="210"/>
      <c r="P33" s="210"/>
    </row>
    <row r="34" spans="5:16" ht="12" customHeight="1" x14ac:dyDescent="0.25">
      <c r="E34" s="210"/>
      <c r="F34" s="210"/>
      <c r="G34" s="210"/>
      <c r="H34" s="210"/>
      <c r="N34" s="210"/>
      <c r="O34" s="210"/>
      <c r="P34" s="210"/>
    </row>
    <row r="35" spans="5:16" ht="12" customHeight="1" x14ac:dyDescent="0.25">
      <c r="E35" s="210"/>
      <c r="F35" s="210"/>
      <c r="G35" s="210"/>
      <c r="H35" s="210"/>
      <c r="N35" s="210"/>
      <c r="O35" s="210"/>
      <c r="P35" s="210"/>
    </row>
    <row r="36" spans="5:16" ht="12" customHeight="1" x14ac:dyDescent="0.25">
      <c r="E36" s="210"/>
      <c r="F36" s="210"/>
      <c r="G36" s="210"/>
      <c r="H36" s="210"/>
      <c r="N36" s="210"/>
      <c r="O36" s="210"/>
      <c r="P36" s="210"/>
    </row>
    <row r="37" spans="5:16" ht="12" customHeight="1" x14ac:dyDescent="0.25">
      <c r="E37" s="210"/>
      <c r="F37" s="210"/>
      <c r="G37" s="210"/>
      <c r="H37" s="210"/>
      <c r="N37" s="210"/>
      <c r="O37" s="210"/>
      <c r="P37" s="210"/>
    </row>
    <row r="38" spans="5:16" ht="12" customHeight="1" x14ac:dyDescent="0.25">
      <c r="E38" s="210"/>
      <c r="F38" s="210"/>
      <c r="G38" s="210"/>
      <c r="H38" s="210"/>
      <c r="N38" s="210"/>
      <c r="O38" s="210"/>
      <c r="P38" s="210"/>
    </row>
    <row r="39" spans="5:16" ht="12" customHeight="1" x14ac:dyDescent="0.25">
      <c r="E39" s="210"/>
      <c r="F39" s="210"/>
      <c r="G39" s="210"/>
      <c r="H39" s="210"/>
      <c r="N39" s="210"/>
      <c r="O39" s="210"/>
      <c r="P39" s="210"/>
    </row>
    <row r="40" spans="5:16" ht="12" customHeight="1" x14ac:dyDescent="0.25">
      <c r="E40" s="210"/>
      <c r="F40" s="210"/>
      <c r="G40" s="210"/>
      <c r="H40" s="210"/>
      <c r="N40" s="210"/>
      <c r="O40" s="210"/>
      <c r="P40" s="210"/>
    </row>
    <row r="41" spans="5:16" ht="12" customHeight="1" x14ac:dyDescent="0.25">
      <c r="E41" s="210"/>
      <c r="F41" s="210"/>
      <c r="G41" s="210"/>
      <c r="H41" s="210"/>
      <c r="N41" s="210"/>
      <c r="O41" s="210"/>
      <c r="P41" s="210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zoomScaleNormal="100" zoomScaleSheetLayoutView="100" workbookViewId="0"/>
  </sheetViews>
  <sheetFormatPr defaultRowHeight="12.75" x14ac:dyDescent="0.25"/>
  <cols>
    <col min="1" max="1" width="7" style="187" customWidth="1"/>
    <col min="2" max="3" width="5.7109375" style="187" customWidth="1"/>
    <col min="4" max="5" width="6.7109375" style="187" customWidth="1"/>
    <col min="6" max="6" width="4.85546875" style="187" customWidth="1"/>
    <col min="7" max="11" width="6.7109375" style="187" customWidth="1"/>
    <col min="12" max="12" width="5.28515625" style="187" customWidth="1"/>
    <col min="13" max="13" width="8.7109375" style="187" customWidth="1"/>
    <col min="14" max="14" width="6.7109375" style="187" customWidth="1"/>
    <col min="15" max="18" width="7.7109375" style="187" customWidth="1"/>
    <col min="19" max="19" width="5.7109375" style="187" customWidth="1"/>
    <col min="20" max="20" width="8.7109375" style="187" customWidth="1"/>
    <col min="21" max="21" width="8" style="187" customWidth="1"/>
    <col min="22" max="22" width="1.7109375" style="187" customWidth="1"/>
    <col min="23" max="23" width="9.28515625" style="187" bestFit="1" customWidth="1"/>
    <col min="24" max="24" width="11.42578125" style="187" bestFit="1" customWidth="1"/>
    <col min="25" max="263" width="9.140625" style="187"/>
    <col min="264" max="276" width="10.7109375" style="187" customWidth="1"/>
    <col min="277" max="519" width="9.140625" style="187"/>
    <col min="520" max="532" width="10.7109375" style="187" customWidth="1"/>
    <col min="533" max="775" width="9.140625" style="187"/>
    <col min="776" max="788" width="10.7109375" style="187" customWidth="1"/>
    <col min="789" max="1031" width="9.140625" style="187"/>
    <col min="1032" max="1044" width="10.7109375" style="187" customWidth="1"/>
    <col min="1045" max="1287" width="9.140625" style="187"/>
    <col min="1288" max="1300" width="10.7109375" style="187" customWidth="1"/>
    <col min="1301" max="1543" width="9.140625" style="187"/>
    <col min="1544" max="1556" width="10.7109375" style="187" customWidth="1"/>
    <col min="1557" max="1799" width="9.140625" style="187"/>
    <col min="1800" max="1812" width="10.7109375" style="187" customWidth="1"/>
    <col min="1813" max="2055" width="9.140625" style="187"/>
    <col min="2056" max="2068" width="10.7109375" style="187" customWidth="1"/>
    <col min="2069" max="2311" width="9.140625" style="187"/>
    <col min="2312" max="2324" width="10.7109375" style="187" customWidth="1"/>
    <col min="2325" max="2567" width="9.140625" style="187"/>
    <col min="2568" max="2580" width="10.7109375" style="187" customWidth="1"/>
    <col min="2581" max="2823" width="9.140625" style="187"/>
    <col min="2824" max="2836" width="10.7109375" style="187" customWidth="1"/>
    <col min="2837" max="3079" width="9.140625" style="187"/>
    <col min="3080" max="3092" width="10.7109375" style="187" customWidth="1"/>
    <col min="3093" max="3335" width="9.140625" style="187"/>
    <col min="3336" max="3348" width="10.7109375" style="187" customWidth="1"/>
    <col min="3349" max="3591" width="9.140625" style="187"/>
    <col min="3592" max="3604" width="10.7109375" style="187" customWidth="1"/>
    <col min="3605" max="3847" width="9.140625" style="187"/>
    <col min="3848" max="3860" width="10.7109375" style="187" customWidth="1"/>
    <col min="3861" max="4103" width="9.140625" style="187"/>
    <col min="4104" max="4116" width="10.7109375" style="187" customWidth="1"/>
    <col min="4117" max="4359" width="9.140625" style="187"/>
    <col min="4360" max="4372" width="10.7109375" style="187" customWidth="1"/>
    <col min="4373" max="4615" width="9.140625" style="187"/>
    <col min="4616" max="4628" width="10.7109375" style="187" customWidth="1"/>
    <col min="4629" max="4871" width="9.140625" style="187"/>
    <col min="4872" max="4884" width="10.7109375" style="187" customWidth="1"/>
    <col min="4885" max="5127" width="9.140625" style="187"/>
    <col min="5128" max="5140" width="10.7109375" style="187" customWidth="1"/>
    <col min="5141" max="5383" width="9.140625" style="187"/>
    <col min="5384" max="5396" width="10.7109375" style="187" customWidth="1"/>
    <col min="5397" max="5639" width="9.140625" style="187"/>
    <col min="5640" max="5652" width="10.7109375" style="187" customWidth="1"/>
    <col min="5653" max="5895" width="9.140625" style="187"/>
    <col min="5896" max="5908" width="10.7109375" style="187" customWidth="1"/>
    <col min="5909" max="6151" width="9.140625" style="187"/>
    <col min="6152" max="6164" width="10.7109375" style="187" customWidth="1"/>
    <col min="6165" max="6407" width="9.140625" style="187"/>
    <col min="6408" max="6420" width="10.7109375" style="187" customWidth="1"/>
    <col min="6421" max="6663" width="9.140625" style="187"/>
    <col min="6664" max="6676" width="10.7109375" style="187" customWidth="1"/>
    <col min="6677" max="6919" width="9.140625" style="187"/>
    <col min="6920" max="6932" width="10.7109375" style="187" customWidth="1"/>
    <col min="6933" max="7175" width="9.140625" style="187"/>
    <col min="7176" max="7188" width="10.7109375" style="187" customWidth="1"/>
    <col min="7189" max="7431" width="9.140625" style="187"/>
    <col min="7432" max="7444" width="10.7109375" style="187" customWidth="1"/>
    <col min="7445" max="7687" width="9.140625" style="187"/>
    <col min="7688" max="7700" width="10.7109375" style="187" customWidth="1"/>
    <col min="7701" max="7943" width="9.140625" style="187"/>
    <col min="7944" max="7956" width="10.7109375" style="187" customWidth="1"/>
    <col min="7957" max="8199" width="9.140625" style="187"/>
    <col min="8200" max="8212" width="10.7109375" style="187" customWidth="1"/>
    <col min="8213" max="8455" width="9.140625" style="187"/>
    <col min="8456" max="8468" width="10.7109375" style="187" customWidth="1"/>
    <col min="8469" max="8711" width="9.140625" style="187"/>
    <col min="8712" max="8724" width="10.7109375" style="187" customWidth="1"/>
    <col min="8725" max="8967" width="9.140625" style="187"/>
    <col min="8968" max="8980" width="10.7109375" style="187" customWidth="1"/>
    <col min="8981" max="9223" width="9.140625" style="187"/>
    <col min="9224" max="9236" width="10.7109375" style="187" customWidth="1"/>
    <col min="9237" max="9479" width="9.140625" style="187"/>
    <col min="9480" max="9492" width="10.7109375" style="187" customWidth="1"/>
    <col min="9493" max="9735" width="9.140625" style="187"/>
    <col min="9736" max="9748" width="10.7109375" style="187" customWidth="1"/>
    <col min="9749" max="9991" width="9.140625" style="187"/>
    <col min="9992" max="10004" width="10.7109375" style="187" customWidth="1"/>
    <col min="10005" max="10247" width="9.140625" style="187"/>
    <col min="10248" max="10260" width="10.7109375" style="187" customWidth="1"/>
    <col min="10261" max="10503" width="9.140625" style="187"/>
    <col min="10504" max="10516" width="10.7109375" style="187" customWidth="1"/>
    <col min="10517" max="10759" width="9.140625" style="187"/>
    <col min="10760" max="10772" width="10.7109375" style="187" customWidth="1"/>
    <col min="10773" max="11015" width="9.140625" style="187"/>
    <col min="11016" max="11028" width="10.7109375" style="187" customWidth="1"/>
    <col min="11029" max="11271" width="9.140625" style="187"/>
    <col min="11272" max="11284" width="10.7109375" style="187" customWidth="1"/>
    <col min="11285" max="11527" width="9.140625" style="187"/>
    <col min="11528" max="11540" width="10.7109375" style="187" customWidth="1"/>
    <col min="11541" max="11783" width="9.140625" style="187"/>
    <col min="11784" max="11796" width="10.7109375" style="187" customWidth="1"/>
    <col min="11797" max="12039" width="9.140625" style="187"/>
    <col min="12040" max="12052" width="10.7109375" style="187" customWidth="1"/>
    <col min="12053" max="12295" width="9.140625" style="187"/>
    <col min="12296" max="12308" width="10.7109375" style="187" customWidth="1"/>
    <col min="12309" max="12551" width="9.140625" style="187"/>
    <col min="12552" max="12564" width="10.7109375" style="187" customWidth="1"/>
    <col min="12565" max="12807" width="9.140625" style="187"/>
    <col min="12808" max="12820" width="10.7109375" style="187" customWidth="1"/>
    <col min="12821" max="13063" width="9.140625" style="187"/>
    <col min="13064" max="13076" width="10.7109375" style="187" customWidth="1"/>
    <col min="13077" max="13319" width="9.140625" style="187"/>
    <col min="13320" max="13332" width="10.7109375" style="187" customWidth="1"/>
    <col min="13333" max="13575" width="9.140625" style="187"/>
    <col min="13576" max="13588" width="10.7109375" style="187" customWidth="1"/>
    <col min="13589" max="13831" width="9.140625" style="187"/>
    <col min="13832" max="13844" width="10.7109375" style="187" customWidth="1"/>
    <col min="13845" max="14087" width="9.140625" style="187"/>
    <col min="14088" max="14100" width="10.7109375" style="187" customWidth="1"/>
    <col min="14101" max="14343" width="9.140625" style="187"/>
    <col min="14344" max="14356" width="10.7109375" style="187" customWidth="1"/>
    <col min="14357" max="14599" width="9.140625" style="187"/>
    <col min="14600" max="14612" width="10.7109375" style="187" customWidth="1"/>
    <col min="14613" max="14855" width="9.140625" style="187"/>
    <col min="14856" max="14868" width="10.7109375" style="187" customWidth="1"/>
    <col min="14869" max="15111" width="9.140625" style="187"/>
    <col min="15112" max="15124" width="10.7109375" style="187" customWidth="1"/>
    <col min="15125" max="15367" width="9.140625" style="187"/>
    <col min="15368" max="15380" width="10.7109375" style="187" customWidth="1"/>
    <col min="15381" max="15623" width="9.140625" style="187"/>
    <col min="15624" max="15636" width="10.7109375" style="187" customWidth="1"/>
    <col min="15637" max="15879" width="9.140625" style="187"/>
    <col min="15880" max="15892" width="10.7109375" style="187" customWidth="1"/>
    <col min="15893" max="16135" width="9.140625" style="187"/>
    <col min="16136" max="16148" width="10.7109375" style="187" customWidth="1"/>
    <col min="16149" max="16384" width="9.140625" style="187"/>
  </cols>
  <sheetData>
    <row r="1" spans="1:32" x14ac:dyDescent="0.25">
      <c r="T1" s="934" t="s">
        <v>228</v>
      </c>
      <c r="U1" s="934"/>
      <c r="V1" s="934"/>
    </row>
    <row r="2" spans="1:32" ht="20.100000000000001" customHeight="1" x14ac:dyDescent="0.25">
      <c r="A2" s="933" t="s">
        <v>189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933"/>
      <c r="U2" s="933"/>
      <c r="V2" s="933"/>
    </row>
    <row r="3" spans="1:32" ht="15.75" customHeight="1" x14ac:dyDescent="0.25">
      <c r="A3" s="820">
        <f>T!G17</f>
        <v>2018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1"/>
      <c r="O3" s="212"/>
      <c r="P3" s="212"/>
      <c r="Q3" s="212"/>
      <c r="R3" s="212"/>
      <c r="S3" s="212"/>
      <c r="T3" s="212"/>
      <c r="U3" s="212"/>
    </row>
    <row r="4" spans="1:32" ht="9.75" customHeight="1" x14ac:dyDescent="0.25">
      <c r="A4" s="283"/>
      <c r="B4" s="960"/>
      <c r="C4" s="961"/>
      <c r="D4" s="961"/>
      <c r="E4" s="961"/>
      <c r="F4" s="961"/>
      <c r="G4" s="961"/>
      <c r="H4" s="961"/>
      <c r="I4" s="961"/>
      <c r="J4" s="961"/>
      <c r="K4" s="961"/>
      <c r="L4" s="961"/>
      <c r="M4" s="961"/>
      <c r="N4" s="961"/>
      <c r="O4" s="961"/>
      <c r="P4" s="961"/>
      <c r="Q4" s="961"/>
      <c r="R4" s="961"/>
      <c r="S4" s="961"/>
      <c r="T4" s="961"/>
      <c r="U4" s="961"/>
    </row>
    <row r="5" spans="1:32" ht="32.25" customHeight="1" x14ac:dyDescent="0.25">
      <c r="A5" s="283"/>
      <c r="B5" s="208"/>
      <c r="G5" s="221"/>
      <c r="H5" s="965" t="s">
        <v>39</v>
      </c>
      <c r="I5" s="966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7"/>
    </row>
    <row r="6" spans="1:32" ht="27.75" customHeight="1" x14ac:dyDescent="0.25">
      <c r="A6" s="188"/>
      <c r="B6" s="962" t="s">
        <v>0</v>
      </c>
      <c r="C6" s="963"/>
      <c r="D6" s="963"/>
      <c r="E6" s="963"/>
      <c r="F6" s="963"/>
      <c r="G6" s="964"/>
      <c r="H6" s="939" t="s">
        <v>342</v>
      </c>
      <c r="I6" s="940"/>
      <c r="J6" s="940"/>
      <c r="K6" s="940"/>
      <c r="L6" s="940"/>
      <c r="M6" s="940"/>
      <c r="N6" s="941"/>
      <c r="O6" s="942" t="s">
        <v>1</v>
      </c>
      <c r="P6" s="943"/>
      <c r="Q6" s="943"/>
      <c r="R6" s="943"/>
      <c r="S6" s="943"/>
      <c r="T6" s="943"/>
      <c r="U6" s="944"/>
    </row>
    <row r="7" spans="1:32" ht="12.95" customHeight="1" x14ac:dyDescent="0.25">
      <c r="A7" s="189" t="s">
        <v>140</v>
      </c>
      <c r="B7" s="333" t="s">
        <v>6</v>
      </c>
      <c r="C7" s="334" t="s">
        <v>7</v>
      </c>
      <c r="D7" s="282" t="s">
        <v>8</v>
      </c>
      <c r="E7" s="334" t="s">
        <v>9</v>
      </c>
      <c r="F7" s="334" t="s">
        <v>306</v>
      </c>
      <c r="G7" s="355" t="s">
        <v>2</v>
      </c>
      <c r="H7" s="333" t="s">
        <v>6</v>
      </c>
      <c r="I7" s="334" t="s">
        <v>7</v>
      </c>
      <c r="J7" s="282" t="s">
        <v>8</v>
      </c>
      <c r="K7" s="334" t="s">
        <v>9</v>
      </c>
      <c r="L7" s="334" t="s">
        <v>306</v>
      </c>
      <c r="M7" s="334" t="s">
        <v>314</v>
      </c>
      <c r="N7" s="355" t="s">
        <v>2</v>
      </c>
      <c r="O7" s="333" t="s">
        <v>6</v>
      </c>
      <c r="P7" s="334" t="s">
        <v>7</v>
      </c>
      <c r="Q7" s="282" t="s">
        <v>8</v>
      </c>
      <c r="R7" s="334" t="s">
        <v>9</v>
      </c>
      <c r="S7" s="334" t="s">
        <v>306</v>
      </c>
      <c r="T7" s="334" t="s">
        <v>314</v>
      </c>
      <c r="U7" s="355" t="s">
        <v>2</v>
      </c>
      <c r="V7" s="256"/>
    </row>
    <row r="8" spans="1:32" ht="12.95" customHeight="1" x14ac:dyDescent="0.25">
      <c r="A8" s="190" t="s">
        <v>25</v>
      </c>
      <c r="B8" s="359">
        <v>1666</v>
      </c>
      <c r="C8" s="360">
        <v>6690</v>
      </c>
      <c r="D8" s="361">
        <v>203352</v>
      </c>
      <c r="E8" s="361">
        <v>2631931</v>
      </c>
      <c r="F8" s="361">
        <v>198</v>
      </c>
      <c r="G8" s="362">
        <v>2843837</v>
      </c>
      <c r="H8" s="359">
        <v>395617.30177678377</v>
      </c>
      <c r="I8" s="360">
        <v>107847.66437445146</v>
      </c>
      <c r="J8" s="361">
        <v>191705.48788519963</v>
      </c>
      <c r="K8" s="361">
        <v>364327.82636447856</v>
      </c>
      <c r="L8" s="361">
        <v>5702.9712334589394</v>
      </c>
      <c r="M8" s="361">
        <v>18302.683450574128</v>
      </c>
      <c r="N8" s="362">
        <v>1083503.9350849465</v>
      </c>
      <c r="O8" s="359">
        <v>4218206.5855100006</v>
      </c>
      <c r="P8" s="360">
        <v>1149655.2339199998</v>
      </c>
      <c r="Q8" s="361">
        <v>2043854.4025699999</v>
      </c>
      <c r="R8" s="361">
        <v>3884636.5481800004</v>
      </c>
      <c r="S8" s="361">
        <v>60806.390780000002</v>
      </c>
      <c r="T8" s="361">
        <v>195320.06127499999</v>
      </c>
      <c r="U8" s="362">
        <v>11552479.222235</v>
      </c>
      <c r="V8" s="195"/>
      <c r="W8" s="195"/>
      <c r="X8" s="407"/>
      <c r="Y8" s="407"/>
      <c r="Z8" s="407"/>
      <c r="AA8" s="407"/>
      <c r="AB8" s="407"/>
      <c r="AC8" s="407"/>
      <c r="AD8" s="407"/>
      <c r="AE8" s="407"/>
      <c r="AF8" s="407"/>
    </row>
    <row r="9" spans="1:32" ht="12.95" customHeight="1" x14ac:dyDescent="0.25">
      <c r="A9" s="190" t="s">
        <v>26</v>
      </c>
      <c r="B9" s="241">
        <v>1669</v>
      </c>
      <c r="C9" s="243">
        <v>6690</v>
      </c>
      <c r="D9" s="243">
        <v>203176</v>
      </c>
      <c r="E9" s="243">
        <v>2631061</v>
      </c>
      <c r="F9" s="243">
        <v>200</v>
      </c>
      <c r="G9" s="363">
        <v>2842796</v>
      </c>
      <c r="H9" s="241">
        <v>410145.54167796002</v>
      </c>
      <c r="I9" s="243">
        <v>117240.69075218446</v>
      </c>
      <c r="J9" s="243">
        <v>206732.58345977284</v>
      </c>
      <c r="K9" s="243">
        <v>397767.4779708602</v>
      </c>
      <c r="L9" s="243">
        <v>5431.4742505778231</v>
      </c>
      <c r="M9" s="243">
        <v>20016.242911747366</v>
      </c>
      <c r="N9" s="363">
        <v>1157334.0110231028</v>
      </c>
      <c r="O9" s="241">
        <v>4374820.8210499994</v>
      </c>
      <c r="P9" s="243">
        <v>1250361.1176200002</v>
      </c>
      <c r="Q9" s="243">
        <v>2205121.9578800001</v>
      </c>
      <c r="R9" s="243">
        <v>4243336.7485199999</v>
      </c>
      <c r="S9" s="243">
        <v>57941.025029999997</v>
      </c>
      <c r="T9" s="243">
        <v>213691.63644600002</v>
      </c>
      <c r="U9" s="363">
        <v>12345273.306545999</v>
      </c>
      <c r="V9" s="197"/>
      <c r="W9" s="197"/>
      <c r="X9" s="407"/>
      <c r="Y9" s="407"/>
      <c r="Z9" s="407"/>
      <c r="AA9" s="407"/>
      <c r="AB9" s="407"/>
      <c r="AC9" s="407"/>
      <c r="AD9" s="407"/>
      <c r="AE9" s="407"/>
      <c r="AF9" s="407"/>
    </row>
    <row r="10" spans="1:32" ht="12.95" customHeight="1" x14ac:dyDescent="0.25">
      <c r="A10" s="231" t="s">
        <v>27</v>
      </c>
      <c r="B10" s="246">
        <v>1666</v>
      </c>
      <c r="C10" s="248">
        <v>6646</v>
      </c>
      <c r="D10" s="248">
        <v>203526</v>
      </c>
      <c r="E10" s="248">
        <v>2630180</v>
      </c>
      <c r="F10" s="243">
        <v>203</v>
      </c>
      <c r="G10" s="363">
        <v>2842221</v>
      </c>
      <c r="H10" s="246">
        <v>393423.0095005873</v>
      </c>
      <c r="I10" s="248">
        <v>108797.17928088145</v>
      </c>
      <c r="J10" s="248">
        <v>194538.71307629233</v>
      </c>
      <c r="K10" s="248">
        <v>375426.19409877073</v>
      </c>
      <c r="L10" s="248">
        <v>5872.3759997650004</v>
      </c>
      <c r="M10" s="248">
        <v>19034.349371397126</v>
      </c>
      <c r="N10" s="363">
        <v>1097091.821327694</v>
      </c>
      <c r="O10" s="246">
        <v>4195330.0648779003</v>
      </c>
      <c r="P10" s="248">
        <v>1159873.1458900003</v>
      </c>
      <c r="Q10" s="248">
        <v>2074318.2956588652</v>
      </c>
      <c r="R10" s="248">
        <v>4003517.8924340685</v>
      </c>
      <c r="S10" s="248">
        <v>62621.619610000002</v>
      </c>
      <c r="T10" s="248">
        <v>203153.00632099999</v>
      </c>
      <c r="U10" s="363">
        <v>11698814.024791835</v>
      </c>
      <c r="V10" s="203"/>
      <c r="W10" s="203"/>
      <c r="X10" s="407"/>
      <c r="Y10" s="407"/>
      <c r="Z10" s="407"/>
      <c r="AA10" s="407"/>
      <c r="AB10" s="407"/>
      <c r="AC10" s="407"/>
      <c r="AD10" s="407"/>
      <c r="AE10" s="407"/>
      <c r="AF10" s="407"/>
    </row>
    <row r="11" spans="1:32" ht="12.95" customHeight="1" x14ac:dyDescent="0.25">
      <c r="A11" s="231" t="s">
        <v>28</v>
      </c>
      <c r="B11" s="359"/>
      <c r="C11" s="361"/>
      <c r="D11" s="361"/>
      <c r="E11" s="361"/>
      <c r="F11" s="361"/>
      <c r="G11" s="362"/>
      <c r="H11" s="359"/>
      <c r="I11" s="361"/>
      <c r="J11" s="361"/>
      <c r="K11" s="361"/>
      <c r="L11" s="361"/>
      <c r="M11" s="361"/>
      <c r="N11" s="362"/>
      <c r="O11" s="359"/>
      <c r="P11" s="361"/>
      <c r="Q11" s="361"/>
      <c r="R11" s="361"/>
      <c r="S11" s="361"/>
      <c r="T11" s="361"/>
      <c r="U11" s="362"/>
      <c r="V11" s="197"/>
      <c r="W11" s="197"/>
      <c r="X11" s="196"/>
      <c r="Y11" s="196"/>
      <c r="Z11" s="196"/>
    </row>
    <row r="12" spans="1:32" ht="12.95" customHeight="1" x14ac:dyDescent="0.25">
      <c r="A12" s="231" t="s">
        <v>29</v>
      </c>
      <c r="B12" s="241"/>
      <c r="C12" s="243"/>
      <c r="D12" s="243"/>
      <c r="E12" s="243"/>
      <c r="F12" s="243"/>
      <c r="G12" s="363"/>
      <c r="H12" s="241"/>
      <c r="I12" s="243"/>
      <c r="J12" s="243"/>
      <c r="K12" s="243"/>
      <c r="L12" s="243"/>
      <c r="M12" s="243"/>
      <c r="N12" s="363"/>
      <c r="O12" s="241"/>
      <c r="P12" s="243"/>
      <c r="Q12" s="243"/>
      <c r="R12" s="243"/>
      <c r="S12" s="243"/>
      <c r="T12" s="243"/>
      <c r="U12" s="363"/>
      <c r="V12" s="197"/>
      <c r="W12" s="197"/>
      <c r="X12" s="196"/>
      <c r="Y12" s="196"/>
      <c r="Z12" s="196"/>
    </row>
    <row r="13" spans="1:32" ht="12.95" customHeight="1" x14ac:dyDescent="0.25">
      <c r="A13" s="231" t="s">
        <v>30</v>
      </c>
      <c r="B13" s="246"/>
      <c r="C13" s="248"/>
      <c r="D13" s="248"/>
      <c r="E13" s="248"/>
      <c r="F13" s="243"/>
      <c r="G13" s="363"/>
      <c r="H13" s="246"/>
      <c r="I13" s="248"/>
      <c r="J13" s="248"/>
      <c r="K13" s="248"/>
      <c r="L13" s="248"/>
      <c r="M13" s="248"/>
      <c r="N13" s="363"/>
      <c r="O13" s="246"/>
      <c r="P13" s="248"/>
      <c r="Q13" s="248"/>
      <c r="R13" s="248"/>
      <c r="S13" s="248"/>
      <c r="T13" s="248"/>
      <c r="U13" s="363"/>
      <c r="V13" s="197"/>
      <c r="W13" s="197"/>
      <c r="X13" s="196"/>
      <c r="Y13" s="196"/>
      <c r="Z13" s="196"/>
    </row>
    <row r="14" spans="1:32" ht="12.95" customHeight="1" x14ac:dyDescent="0.25">
      <c r="A14" s="231" t="s">
        <v>31</v>
      </c>
      <c r="B14" s="359"/>
      <c r="C14" s="361"/>
      <c r="D14" s="361"/>
      <c r="E14" s="361"/>
      <c r="F14" s="361"/>
      <c r="G14" s="362"/>
      <c r="H14" s="359"/>
      <c r="I14" s="361"/>
      <c r="J14" s="361"/>
      <c r="K14" s="361"/>
      <c r="L14" s="361"/>
      <c r="M14" s="361"/>
      <c r="N14" s="362"/>
      <c r="O14" s="359"/>
      <c r="P14" s="361"/>
      <c r="Q14" s="361"/>
      <c r="R14" s="361"/>
      <c r="S14" s="361"/>
      <c r="T14" s="361"/>
      <c r="U14" s="362"/>
      <c r="V14" s="197"/>
      <c r="W14" s="197"/>
      <c r="X14" s="196"/>
      <c r="Y14" s="196"/>
      <c r="Z14" s="196"/>
    </row>
    <row r="15" spans="1:32" ht="12.95" customHeight="1" x14ac:dyDescent="0.25">
      <c r="A15" s="231" t="s">
        <v>32</v>
      </c>
      <c r="B15" s="241"/>
      <c r="C15" s="243"/>
      <c r="D15" s="243"/>
      <c r="E15" s="243"/>
      <c r="F15" s="243"/>
      <c r="G15" s="363"/>
      <c r="H15" s="241"/>
      <c r="I15" s="243"/>
      <c r="J15" s="243"/>
      <c r="K15" s="243"/>
      <c r="L15" s="243"/>
      <c r="M15" s="243"/>
      <c r="N15" s="363"/>
      <c r="O15" s="241"/>
      <c r="P15" s="243"/>
      <c r="Q15" s="243"/>
      <c r="R15" s="243"/>
      <c r="S15" s="243"/>
      <c r="T15" s="243"/>
      <c r="U15" s="363"/>
      <c r="V15" s="197"/>
      <c r="W15" s="197"/>
      <c r="X15" s="196"/>
      <c r="Y15" s="196"/>
      <c r="Z15" s="196"/>
    </row>
    <row r="16" spans="1:32" ht="12.95" customHeight="1" x14ac:dyDescent="0.25">
      <c r="A16" s="231" t="s">
        <v>33</v>
      </c>
      <c r="B16" s="246"/>
      <c r="C16" s="248"/>
      <c r="D16" s="248"/>
      <c r="E16" s="248"/>
      <c r="F16" s="243"/>
      <c r="G16" s="363"/>
      <c r="H16" s="246"/>
      <c r="I16" s="248"/>
      <c r="J16" s="248"/>
      <c r="K16" s="248"/>
      <c r="L16" s="248"/>
      <c r="M16" s="248"/>
      <c r="N16" s="363"/>
      <c r="O16" s="246"/>
      <c r="P16" s="248"/>
      <c r="Q16" s="248"/>
      <c r="R16" s="248"/>
      <c r="S16" s="248"/>
      <c r="T16" s="248"/>
      <c r="U16" s="363"/>
      <c r="V16" s="197"/>
      <c r="W16" s="197"/>
      <c r="X16" s="196"/>
      <c r="Y16" s="196"/>
      <c r="Z16" s="196"/>
    </row>
    <row r="17" spans="1:26" ht="12.95" customHeight="1" x14ac:dyDescent="0.25">
      <c r="A17" s="190" t="s">
        <v>34</v>
      </c>
      <c r="B17" s="359"/>
      <c r="C17" s="361"/>
      <c r="D17" s="361"/>
      <c r="E17" s="361"/>
      <c r="F17" s="361"/>
      <c r="G17" s="362"/>
      <c r="H17" s="359"/>
      <c r="I17" s="361"/>
      <c r="J17" s="361"/>
      <c r="K17" s="361"/>
      <c r="L17" s="361"/>
      <c r="M17" s="361"/>
      <c r="N17" s="362"/>
      <c r="O17" s="359"/>
      <c r="P17" s="361"/>
      <c r="Q17" s="361"/>
      <c r="R17" s="361"/>
      <c r="S17" s="361"/>
      <c r="T17" s="361"/>
      <c r="U17" s="362"/>
      <c r="V17" s="197"/>
      <c r="W17" s="197"/>
      <c r="X17" s="196"/>
      <c r="Y17" s="196"/>
      <c r="Z17" s="196"/>
    </row>
    <row r="18" spans="1:26" ht="12.95" customHeight="1" x14ac:dyDescent="0.25">
      <c r="A18" s="190" t="s">
        <v>35</v>
      </c>
      <c r="B18" s="241"/>
      <c r="C18" s="243"/>
      <c r="D18" s="243"/>
      <c r="E18" s="243"/>
      <c r="F18" s="243"/>
      <c r="G18" s="363"/>
      <c r="H18" s="241"/>
      <c r="I18" s="243"/>
      <c r="J18" s="243"/>
      <c r="K18" s="243"/>
      <c r="L18" s="243"/>
      <c r="M18" s="243"/>
      <c r="N18" s="363"/>
      <c r="O18" s="241"/>
      <c r="P18" s="243"/>
      <c r="Q18" s="243"/>
      <c r="R18" s="243"/>
      <c r="S18" s="243"/>
      <c r="T18" s="243"/>
      <c r="U18" s="363"/>
      <c r="V18" s="197"/>
      <c r="W18" s="197"/>
      <c r="X18" s="196"/>
      <c r="Y18" s="196"/>
      <c r="Z18" s="196"/>
    </row>
    <row r="19" spans="1:26" ht="12.95" customHeight="1" x14ac:dyDescent="0.25">
      <c r="A19" s="198" t="s">
        <v>36</v>
      </c>
      <c r="B19" s="246"/>
      <c r="C19" s="248"/>
      <c r="D19" s="248"/>
      <c r="E19" s="248"/>
      <c r="F19" s="248"/>
      <c r="G19" s="438"/>
      <c r="H19" s="246"/>
      <c r="I19" s="248"/>
      <c r="J19" s="248"/>
      <c r="K19" s="248"/>
      <c r="L19" s="248"/>
      <c r="M19" s="248"/>
      <c r="N19" s="438"/>
      <c r="O19" s="246"/>
      <c r="P19" s="248"/>
      <c r="Q19" s="248"/>
      <c r="R19" s="248"/>
      <c r="S19" s="248"/>
      <c r="T19" s="248"/>
      <c r="U19" s="438"/>
      <c r="V19" s="336"/>
      <c r="W19" s="197"/>
      <c r="X19" s="196"/>
      <c r="Y19" s="196"/>
      <c r="Z19" s="196"/>
    </row>
    <row r="20" spans="1:26" ht="12.95" customHeight="1" x14ac:dyDescent="0.25">
      <c r="A20" s="190" t="s">
        <v>129</v>
      </c>
      <c r="B20" s="805">
        <f>B10</f>
        <v>1666</v>
      </c>
      <c r="C20" s="806">
        <f t="shared" ref="C20:E20" si="0">C10</f>
        <v>6646</v>
      </c>
      <c r="D20" s="806">
        <f t="shared" si="0"/>
        <v>203526</v>
      </c>
      <c r="E20" s="806">
        <f t="shared" si="0"/>
        <v>2630180</v>
      </c>
      <c r="F20" s="806">
        <f t="shared" ref="F20" si="1">F10</f>
        <v>203</v>
      </c>
      <c r="G20" s="807">
        <f>G10</f>
        <v>2842221</v>
      </c>
      <c r="H20" s="622">
        <f>SUM(H8:H10)</f>
        <v>1199185.8529553311</v>
      </c>
      <c r="I20" s="623">
        <f>SUM(I8:I10)</f>
        <v>333885.53440751741</v>
      </c>
      <c r="J20" s="623">
        <f t="shared" ref="J20:K20" si="2">SUM(J8:J10)</f>
        <v>592976.78442126478</v>
      </c>
      <c r="K20" s="623">
        <f t="shared" si="2"/>
        <v>1137521.4984341096</v>
      </c>
      <c r="L20" s="623">
        <f t="shared" ref="L20" si="3">SUM(L8:L10)</f>
        <v>17006.821483801763</v>
      </c>
      <c r="M20" s="623">
        <f t="shared" ref="M20" si="4">SUM(M8:M10)</f>
        <v>57353.275733718619</v>
      </c>
      <c r="N20" s="624">
        <f>SUM(N8:N10)</f>
        <v>3337929.7674357435</v>
      </c>
      <c r="O20" s="793">
        <f>SUM(O8:O10)</f>
        <v>12788357.471437901</v>
      </c>
      <c r="P20" s="794">
        <f>SUM(P8:P10)</f>
        <v>3559889.4974300005</v>
      </c>
      <c r="Q20" s="794">
        <f t="shared" ref="Q20:U20" si="5">SUM(Q8:Q10)</f>
        <v>6323294.6561088646</v>
      </c>
      <c r="R20" s="794">
        <f t="shared" si="5"/>
        <v>12131491.189134069</v>
      </c>
      <c r="S20" s="794">
        <f t="shared" ref="S20" si="6">SUM(S8:S10)</f>
        <v>181369.03542</v>
      </c>
      <c r="T20" s="794">
        <f t="shared" ref="T20" si="7">SUM(T8:T10)</f>
        <v>612164.704042</v>
      </c>
      <c r="U20" s="795">
        <f t="shared" si="5"/>
        <v>35596566.553572834</v>
      </c>
    </row>
    <row r="21" spans="1:26" ht="12.95" customHeight="1" x14ac:dyDescent="0.25">
      <c r="A21" s="190" t="s">
        <v>154</v>
      </c>
      <c r="B21" s="808">
        <f>B13</f>
        <v>0</v>
      </c>
      <c r="C21" s="483">
        <f t="shared" ref="C21:G21" si="8">C13</f>
        <v>0</v>
      </c>
      <c r="D21" s="483">
        <f t="shared" si="8"/>
        <v>0</v>
      </c>
      <c r="E21" s="483">
        <f t="shared" si="8"/>
        <v>0</v>
      </c>
      <c r="F21" s="483">
        <f t="shared" ref="F21" si="9">F13</f>
        <v>0</v>
      </c>
      <c r="G21" s="809">
        <f t="shared" si="8"/>
        <v>0</v>
      </c>
      <c r="H21" s="580">
        <f>SUM(H11:H13)</f>
        <v>0</v>
      </c>
      <c r="I21" s="581">
        <f>SUM(I11:I13)</f>
        <v>0</v>
      </c>
      <c r="J21" s="581">
        <f t="shared" ref="J21:N21" si="10">SUM(J11:J13)</f>
        <v>0</v>
      </c>
      <c r="K21" s="581">
        <f t="shared" si="10"/>
        <v>0</v>
      </c>
      <c r="L21" s="581">
        <f t="shared" ref="L21" si="11">SUM(L11:L13)</f>
        <v>0</v>
      </c>
      <c r="M21" s="581">
        <f t="shared" ref="M21" si="12">SUM(M11:M13)</f>
        <v>0</v>
      </c>
      <c r="N21" s="582">
        <f t="shared" si="10"/>
        <v>0</v>
      </c>
      <c r="O21" s="796">
        <f>SUM(O11:O13)</f>
        <v>0</v>
      </c>
      <c r="P21" s="797">
        <f>SUM(P11:P13)</f>
        <v>0</v>
      </c>
      <c r="Q21" s="797">
        <f t="shared" ref="Q21:U21" si="13">SUM(Q11:Q13)</f>
        <v>0</v>
      </c>
      <c r="R21" s="797">
        <f t="shared" si="13"/>
        <v>0</v>
      </c>
      <c r="S21" s="797">
        <f t="shared" ref="S21" si="14">SUM(S11:S13)</f>
        <v>0</v>
      </c>
      <c r="T21" s="797">
        <f t="shared" ref="T21" si="15">SUM(T11:T13)</f>
        <v>0</v>
      </c>
      <c r="U21" s="798">
        <f t="shared" si="13"/>
        <v>0</v>
      </c>
    </row>
    <row r="22" spans="1:26" ht="12.95" customHeight="1" x14ac:dyDescent="0.25">
      <c r="A22" s="190" t="s">
        <v>190</v>
      </c>
      <c r="B22" s="808">
        <f>B16</f>
        <v>0</v>
      </c>
      <c r="C22" s="483">
        <f t="shared" ref="C22:G22" si="16">C16</f>
        <v>0</v>
      </c>
      <c r="D22" s="483">
        <f t="shared" si="16"/>
        <v>0</v>
      </c>
      <c r="E22" s="483">
        <f t="shared" si="16"/>
        <v>0</v>
      </c>
      <c r="F22" s="483">
        <f t="shared" ref="F22" si="17">F16</f>
        <v>0</v>
      </c>
      <c r="G22" s="809">
        <f t="shared" si="16"/>
        <v>0</v>
      </c>
      <c r="H22" s="580">
        <f>SUM(H14:H16)</f>
        <v>0</v>
      </c>
      <c r="I22" s="581">
        <f>SUM(I14:I16)</f>
        <v>0</v>
      </c>
      <c r="J22" s="581">
        <f t="shared" ref="J22:N22" si="18">SUM(J14:J16)</f>
        <v>0</v>
      </c>
      <c r="K22" s="581">
        <f t="shared" si="18"/>
        <v>0</v>
      </c>
      <c r="L22" s="581">
        <f t="shared" ref="L22" si="19">SUM(L14:L16)</f>
        <v>0</v>
      </c>
      <c r="M22" s="581">
        <f t="shared" ref="M22" si="20">SUM(M14:M16)</f>
        <v>0</v>
      </c>
      <c r="N22" s="582">
        <f t="shared" si="18"/>
        <v>0</v>
      </c>
      <c r="O22" s="796">
        <f>SUM(O14:O16)</f>
        <v>0</v>
      </c>
      <c r="P22" s="797">
        <f>SUM(P14:P16)</f>
        <v>0</v>
      </c>
      <c r="Q22" s="797">
        <f t="shared" ref="Q22:U22" si="21">SUM(Q14:Q16)</f>
        <v>0</v>
      </c>
      <c r="R22" s="797">
        <f t="shared" si="21"/>
        <v>0</v>
      </c>
      <c r="S22" s="797">
        <f t="shared" ref="S22" si="22">SUM(S14:S16)</f>
        <v>0</v>
      </c>
      <c r="T22" s="797">
        <f t="shared" ref="T22" si="23">SUM(T14:T16)</f>
        <v>0</v>
      </c>
      <c r="U22" s="798">
        <f t="shared" si="21"/>
        <v>0</v>
      </c>
    </row>
    <row r="23" spans="1:26" ht="12.95" customHeight="1" x14ac:dyDescent="0.25">
      <c r="A23" s="232" t="s">
        <v>155</v>
      </c>
      <c r="B23" s="810">
        <f>B19</f>
        <v>0</v>
      </c>
      <c r="C23" s="484">
        <f t="shared" ref="C23:E23" si="24">C19</f>
        <v>0</v>
      </c>
      <c r="D23" s="484">
        <f t="shared" si="24"/>
        <v>0</v>
      </c>
      <c r="E23" s="484">
        <f t="shared" si="24"/>
        <v>0</v>
      </c>
      <c r="F23" s="484">
        <f t="shared" ref="F23" si="25">F19</f>
        <v>0</v>
      </c>
      <c r="G23" s="811">
        <f>G19</f>
        <v>0</v>
      </c>
      <c r="H23" s="583">
        <f>SUM(H17:H19)</f>
        <v>0</v>
      </c>
      <c r="I23" s="584">
        <f>SUM(I17:I19)</f>
        <v>0</v>
      </c>
      <c r="J23" s="584">
        <f t="shared" ref="J23:N23" si="26">SUM(J17:J19)</f>
        <v>0</v>
      </c>
      <c r="K23" s="584">
        <f t="shared" si="26"/>
        <v>0</v>
      </c>
      <c r="L23" s="584">
        <f t="shared" ref="L23" si="27">SUM(L17:L19)</f>
        <v>0</v>
      </c>
      <c r="M23" s="584">
        <f t="shared" ref="M23" si="28">SUM(M17:M19)</f>
        <v>0</v>
      </c>
      <c r="N23" s="585">
        <f t="shared" si="26"/>
        <v>0</v>
      </c>
      <c r="O23" s="799">
        <f>SUM(O17:O19)</f>
        <v>0</v>
      </c>
      <c r="P23" s="800">
        <f>SUM(P17:P19)</f>
        <v>0</v>
      </c>
      <c r="Q23" s="800">
        <f t="shared" ref="Q23:U23" si="29">SUM(Q17:Q19)</f>
        <v>0</v>
      </c>
      <c r="R23" s="800">
        <f t="shared" si="29"/>
        <v>0</v>
      </c>
      <c r="S23" s="800">
        <f t="shared" ref="S23" si="30">SUM(S17:S19)</f>
        <v>0</v>
      </c>
      <c r="T23" s="800">
        <f t="shared" ref="T23" si="31">SUM(T17:T19)</f>
        <v>0</v>
      </c>
      <c r="U23" s="801">
        <f t="shared" si="29"/>
        <v>0</v>
      </c>
      <c r="V23" s="256"/>
    </row>
    <row r="24" spans="1:26" ht="12.95" customHeight="1" x14ac:dyDescent="0.25">
      <c r="A24" s="190" t="s">
        <v>156</v>
      </c>
      <c r="B24" s="473">
        <f>B13</f>
        <v>0</v>
      </c>
      <c r="C24" s="474">
        <f t="shared" ref="C24:G24" si="32">C13</f>
        <v>0</v>
      </c>
      <c r="D24" s="474">
        <f t="shared" si="32"/>
        <v>0</v>
      </c>
      <c r="E24" s="474">
        <f t="shared" si="32"/>
        <v>0</v>
      </c>
      <c r="F24" s="474">
        <f t="shared" ref="F24" si="33">F13</f>
        <v>0</v>
      </c>
      <c r="G24" s="475">
        <f t="shared" si="32"/>
        <v>0</v>
      </c>
      <c r="H24" s="473">
        <f>SUM(H8:H13)</f>
        <v>1199185.8529553311</v>
      </c>
      <c r="I24" s="474">
        <f>SUM(I8:I13)</f>
        <v>333885.53440751741</v>
      </c>
      <c r="J24" s="474">
        <f t="shared" ref="J24:N24" si="34">SUM(J8:J13)</f>
        <v>592976.78442126478</v>
      </c>
      <c r="K24" s="474">
        <f t="shared" si="34"/>
        <v>1137521.4984341096</v>
      </c>
      <c r="L24" s="474">
        <f t="shared" ref="L24" si="35">SUM(L8:L13)</f>
        <v>17006.821483801763</v>
      </c>
      <c r="M24" s="474">
        <f t="shared" ref="M24" si="36">SUM(M8:M13)</f>
        <v>57353.275733718619</v>
      </c>
      <c r="N24" s="475">
        <f t="shared" si="34"/>
        <v>3337929.7674357435</v>
      </c>
      <c r="O24" s="473">
        <f>SUM(O8:O13)</f>
        <v>12788357.471437901</v>
      </c>
      <c r="P24" s="474">
        <f>SUM(P8:P13)</f>
        <v>3559889.4974300005</v>
      </c>
      <c r="Q24" s="474">
        <f t="shared" ref="Q24:U24" si="37">SUM(Q8:Q13)</f>
        <v>6323294.6561088646</v>
      </c>
      <c r="R24" s="474">
        <f t="shared" si="37"/>
        <v>12131491.189134069</v>
      </c>
      <c r="S24" s="474">
        <f t="shared" ref="S24" si="38">SUM(S8:S13)</f>
        <v>181369.03542</v>
      </c>
      <c r="T24" s="474">
        <f t="shared" ref="T24" si="39">SUM(T8:T13)</f>
        <v>612164.704042</v>
      </c>
      <c r="U24" s="475">
        <f t="shared" si="37"/>
        <v>35596566.553572834</v>
      </c>
    </row>
    <row r="25" spans="1:26" ht="12.95" customHeight="1" x14ac:dyDescent="0.25">
      <c r="A25" s="190" t="s">
        <v>157</v>
      </c>
      <c r="B25" s="476">
        <f>B19</f>
        <v>0</v>
      </c>
      <c r="C25" s="477">
        <f t="shared" ref="C25:G25" si="40">C19</f>
        <v>0</v>
      </c>
      <c r="D25" s="477">
        <f t="shared" si="40"/>
        <v>0</v>
      </c>
      <c r="E25" s="477">
        <f t="shared" si="40"/>
        <v>0</v>
      </c>
      <c r="F25" s="477">
        <f t="shared" ref="F25" si="41">F19</f>
        <v>0</v>
      </c>
      <c r="G25" s="478">
        <f t="shared" si="40"/>
        <v>0</v>
      </c>
      <c r="H25" s="476">
        <f>SUM(H14:H19)</f>
        <v>0</v>
      </c>
      <c r="I25" s="477">
        <f>SUM(I14:I19)</f>
        <v>0</v>
      </c>
      <c r="J25" s="477">
        <f t="shared" ref="J25:N25" si="42">SUM(J14:J19)</f>
        <v>0</v>
      </c>
      <c r="K25" s="477">
        <f t="shared" si="42"/>
        <v>0</v>
      </c>
      <c r="L25" s="477">
        <f t="shared" ref="L25" si="43">SUM(L14:L19)</f>
        <v>0</v>
      </c>
      <c r="M25" s="477">
        <f t="shared" ref="M25" si="44">SUM(M14:M19)</f>
        <v>0</v>
      </c>
      <c r="N25" s="478">
        <f t="shared" si="42"/>
        <v>0</v>
      </c>
      <c r="O25" s="476">
        <f>SUM(O14:O19)</f>
        <v>0</v>
      </c>
      <c r="P25" s="477">
        <f>SUM(P14:P19)</f>
        <v>0</v>
      </c>
      <c r="Q25" s="477">
        <f t="shared" ref="Q25:U25" si="45">SUM(Q14:Q19)</f>
        <v>0</v>
      </c>
      <c r="R25" s="477">
        <f t="shared" si="45"/>
        <v>0</v>
      </c>
      <c r="S25" s="477">
        <f t="shared" ref="S25" si="46">SUM(S14:S19)</f>
        <v>0</v>
      </c>
      <c r="T25" s="477">
        <f t="shared" ref="T25" si="47">SUM(T14:T19)</f>
        <v>0</v>
      </c>
      <c r="U25" s="478">
        <f t="shared" si="45"/>
        <v>0</v>
      </c>
    </row>
    <row r="26" spans="1:26" ht="12.95" customHeight="1" x14ac:dyDescent="0.25">
      <c r="A26" s="229" t="s">
        <v>142</v>
      </c>
      <c r="B26" s="812">
        <f>B19</f>
        <v>0</v>
      </c>
      <c r="C26" s="485">
        <f t="shared" ref="C26:G26" si="48">C19</f>
        <v>0</v>
      </c>
      <c r="D26" s="485">
        <f t="shared" si="48"/>
        <v>0</v>
      </c>
      <c r="E26" s="485">
        <f t="shared" si="48"/>
        <v>0</v>
      </c>
      <c r="F26" s="485">
        <f t="shared" ref="F26" si="49">F19</f>
        <v>0</v>
      </c>
      <c r="G26" s="813">
        <f t="shared" si="48"/>
        <v>0</v>
      </c>
      <c r="H26" s="586">
        <f>SUM(H8:H19)</f>
        <v>1199185.8529553311</v>
      </c>
      <c r="I26" s="587">
        <f>SUM(I8:I19)</f>
        <v>333885.53440751741</v>
      </c>
      <c r="J26" s="587">
        <f t="shared" ref="J26:N26" si="50">SUM(J8:J19)</f>
        <v>592976.78442126478</v>
      </c>
      <c r="K26" s="587">
        <f t="shared" si="50"/>
        <v>1137521.4984341096</v>
      </c>
      <c r="L26" s="587">
        <f t="shared" ref="L26" si="51">SUM(L8:L19)</f>
        <v>17006.821483801763</v>
      </c>
      <c r="M26" s="587">
        <f t="shared" ref="M26" si="52">SUM(M8:M19)</f>
        <v>57353.275733718619</v>
      </c>
      <c r="N26" s="588">
        <f t="shared" si="50"/>
        <v>3337929.7674357435</v>
      </c>
      <c r="O26" s="802">
        <f>SUM(O8:O19)</f>
        <v>12788357.471437901</v>
      </c>
      <c r="P26" s="803">
        <f>SUM(P8:P19)</f>
        <v>3559889.4974300005</v>
      </c>
      <c r="Q26" s="803">
        <f t="shared" ref="Q26:U26" si="53">SUM(Q8:Q19)</f>
        <v>6323294.6561088646</v>
      </c>
      <c r="R26" s="803">
        <f t="shared" si="53"/>
        <v>12131491.189134069</v>
      </c>
      <c r="S26" s="803">
        <f t="shared" ref="S26" si="54">SUM(S8:S19)</f>
        <v>181369.03542</v>
      </c>
      <c r="T26" s="803">
        <f t="shared" ref="T26" si="55">SUM(T8:T19)</f>
        <v>612164.704042</v>
      </c>
      <c r="U26" s="804">
        <f t="shared" si="53"/>
        <v>35596566.553572834</v>
      </c>
      <c r="V26" s="337"/>
    </row>
    <row r="27" spans="1:26" ht="15" customHeight="1" x14ac:dyDescent="0.25">
      <c r="B27" s="356"/>
      <c r="C27" s="222"/>
      <c r="E27" s="222"/>
      <c r="F27" s="222"/>
      <c r="G27" s="357"/>
      <c r="I27" s="222"/>
      <c r="J27" s="222"/>
      <c r="K27" s="222"/>
      <c r="O27" s="356"/>
      <c r="P27" s="222"/>
      <c r="Q27" s="222"/>
      <c r="R27" s="222"/>
      <c r="S27" s="222"/>
      <c r="T27" s="222"/>
      <c r="U27" s="357"/>
      <c r="V27" s="222"/>
    </row>
    <row r="28" spans="1:26" x14ac:dyDescent="0.25">
      <c r="B28" s="208"/>
      <c r="G28" s="221"/>
      <c r="O28" s="208"/>
      <c r="U28" s="221"/>
    </row>
    <row r="29" spans="1:26" ht="12" customHeight="1" x14ac:dyDescent="0.25">
      <c r="A29" s="277"/>
      <c r="B29" s="421" t="str">
        <f>B7</f>
        <v>VO</v>
      </c>
      <c r="C29" s="422" t="str">
        <f t="shared" ref="C29:E29" si="56">C7</f>
        <v>SO</v>
      </c>
      <c r="D29" s="422" t="str">
        <f t="shared" si="56"/>
        <v>MO</v>
      </c>
      <c r="E29" s="422" t="str">
        <f t="shared" si="56"/>
        <v>DOM</v>
      </c>
      <c r="F29" s="422" t="str">
        <f>F7</f>
        <v>CNG</v>
      </c>
      <c r="G29" s="444"/>
      <c r="H29" s="372"/>
      <c r="I29" s="445" t="str">
        <f>H7</f>
        <v>VO</v>
      </c>
      <c r="J29" s="445" t="str">
        <f t="shared" ref="J29" si="57">I7</f>
        <v>SO</v>
      </c>
      <c r="K29" s="445" t="str">
        <f>J7</f>
        <v>MO</v>
      </c>
      <c r="L29" s="445" t="str">
        <f t="shared" ref="L29:M29" si="58">K7</f>
        <v>DOM</v>
      </c>
      <c r="M29" s="445" t="str">
        <f t="shared" si="58"/>
        <v>CNG</v>
      </c>
      <c r="N29" s="209"/>
      <c r="O29" s="446"/>
      <c r="P29" s="445" t="str">
        <f>O7</f>
        <v>VO</v>
      </c>
      <c r="Q29" s="445" t="str">
        <f t="shared" ref="Q29:T29" si="59">P7</f>
        <v>SO</v>
      </c>
      <c r="R29" s="445" t="str">
        <f t="shared" si="59"/>
        <v>MO</v>
      </c>
      <c r="S29" s="445" t="str">
        <f t="shared" si="59"/>
        <v>DOM</v>
      </c>
      <c r="T29" s="445" t="str">
        <f t="shared" si="59"/>
        <v>CNG</v>
      </c>
      <c r="U29" s="444"/>
      <c r="V29" s="277"/>
    </row>
    <row r="30" spans="1:26" ht="12" customHeight="1" x14ac:dyDescent="0.25">
      <c r="B30" s="238">
        <f>B20</f>
        <v>1666</v>
      </c>
      <c r="C30" s="195">
        <f>C20</f>
        <v>6646</v>
      </c>
      <c r="D30" s="195">
        <f t="shared" ref="D30:E30" si="60">D20</f>
        <v>203526</v>
      </c>
      <c r="E30" s="195">
        <f t="shared" si="60"/>
        <v>2630180</v>
      </c>
      <c r="F30" s="195">
        <f>F20</f>
        <v>203</v>
      </c>
      <c r="G30" s="358"/>
      <c r="H30" s="447" t="str">
        <f>A20</f>
        <v>I. čtvrtletí</v>
      </c>
      <c r="I30" s="197">
        <f>H20/1000</f>
        <v>1199.185852955331</v>
      </c>
      <c r="J30" s="197">
        <f t="shared" ref="J30:K30" si="61">I20/1000</f>
        <v>333.88553440751741</v>
      </c>
      <c r="K30" s="197">
        <f t="shared" si="61"/>
        <v>592.97678442126482</v>
      </c>
      <c r="L30" s="197">
        <f t="shared" ref="L30:L33" si="62">K20/1000</f>
        <v>1137.5214984341096</v>
      </c>
      <c r="M30" s="197">
        <f t="shared" ref="M30:M33" si="63">L20/1000</f>
        <v>17.006821483801762</v>
      </c>
      <c r="O30" s="448" t="str">
        <f>A20</f>
        <v>I. čtvrtletí</v>
      </c>
      <c r="P30" s="195">
        <f>O20/1000</f>
        <v>12788.357471437901</v>
      </c>
      <c r="Q30" s="195">
        <f t="shared" ref="Q30:T30" si="64">P20/1000</f>
        <v>3559.8894974300006</v>
      </c>
      <c r="R30" s="195">
        <f t="shared" si="64"/>
        <v>6323.2946561088647</v>
      </c>
      <c r="S30" s="195">
        <f t="shared" si="64"/>
        <v>12131.491189134069</v>
      </c>
      <c r="T30" s="195">
        <f t="shared" si="64"/>
        <v>181.36903541999999</v>
      </c>
      <c r="U30" s="358"/>
    </row>
    <row r="31" spans="1:26" ht="12" customHeight="1" x14ac:dyDescent="0.25">
      <c r="B31" s="208"/>
      <c r="E31" s="210"/>
      <c r="F31" s="210"/>
      <c r="G31" s="358"/>
      <c r="H31" s="447" t="str">
        <f t="shared" ref="H31:H33" si="65">A21</f>
        <v>II. čtvrtletí</v>
      </c>
      <c r="I31" s="197">
        <f t="shared" ref="I31:K33" si="66">H21/1000</f>
        <v>0</v>
      </c>
      <c r="J31" s="197">
        <f t="shared" si="66"/>
        <v>0</v>
      </c>
      <c r="K31" s="197">
        <f t="shared" si="66"/>
        <v>0</v>
      </c>
      <c r="L31" s="197">
        <f t="shared" si="62"/>
        <v>0</v>
      </c>
      <c r="M31" s="197">
        <f t="shared" si="63"/>
        <v>0</v>
      </c>
      <c r="O31" s="448" t="str">
        <f t="shared" ref="O31:O33" si="67">A21</f>
        <v>II. čtvrtletí</v>
      </c>
      <c r="P31" s="195">
        <f t="shared" ref="P31:T31" si="68">O21/1000</f>
        <v>0</v>
      </c>
      <c r="Q31" s="195">
        <f t="shared" si="68"/>
        <v>0</v>
      </c>
      <c r="R31" s="195">
        <f t="shared" si="68"/>
        <v>0</v>
      </c>
      <c r="S31" s="195">
        <f t="shared" si="68"/>
        <v>0</v>
      </c>
      <c r="T31" s="195">
        <f t="shared" si="68"/>
        <v>0</v>
      </c>
      <c r="U31" s="358"/>
    </row>
    <row r="32" spans="1:26" ht="12" customHeight="1" x14ac:dyDescent="0.25">
      <c r="B32" s="208"/>
      <c r="E32" s="210"/>
      <c r="F32" s="210"/>
      <c r="G32" s="358"/>
      <c r="H32" s="447" t="str">
        <f t="shared" si="65"/>
        <v>III. čtvrtletí</v>
      </c>
      <c r="I32" s="197">
        <f t="shared" si="66"/>
        <v>0</v>
      </c>
      <c r="J32" s="197">
        <f t="shared" si="66"/>
        <v>0</v>
      </c>
      <c r="K32" s="197">
        <f t="shared" si="66"/>
        <v>0</v>
      </c>
      <c r="L32" s="197">
        <f t="shared" si="62"/>
        <v>0</v>
      </c>
      <c r="M32" s="197">
        <f t="shared" si="63"/>
        <v>0</v>
      </c>
      <c r="O32" s="448" t="str">
        <f t="shared" si="67"/>
        <v>III. čtvrtletí</v>
      </c>
      <c r="P32" s="195">
        <f t="shared" ref="P32:T32" si="69">O22/1000</f>
        <v>0</v>
      </c>
      <c r="Q32" s="195">
        <f t="shared" si="69"/>
        <v>0</v>
      </c>
      <c r="R32" s="195">
        <f t="shared" si="69"/>
        <v>0</v>
      </c>
      <c r="S32" s="195">
        <f t="shared" si="69"/>
        <v>0</v>
      </c>
      <c r="T32" s="195">
        <f t="shared" si="69"/>
        <v>0</v>
      </c>
      <c r="U32" s="358"/>
    </row>
    <row r="33" spans="2:21" ht="12" customHeight="1" x14ac:dyDescent="0.25">
      <c r="B33" s="208"/>
      <c r="E33" s="210"/>
      <c r="F33" s="210"/>
      <c r="G33" s="358"/>
      <c r="H33" s="447" t="str">
        <f t="shared" si="65"/>
        <v>IV. čtvrtletí</v>
      </c>
      <c r="I33" s="197">
        <f t="shared" si="66"/>
        <v>0</v>
      </c>
      <c r="J33" s="197">
        <f t="shared" si="66"/>
        <v>0</v>
      </c>
      <c r="K33" s="197">
        <f t="shared" si="66"/>
        <v>0</v>
      </c>
      <c r="L33" s="197">
        <f t="shared" si="62"/>
        <v>0</v>
      </c>
      <c r="M33" s="197">
        <f t="shared" si="63"/>
        <v>0</v>
      </c>
      <c r="O33" s="448" t="str">
        <f t="shared" si="67"/>
        <v>IV. čtvrtletí</v>
      </c>
      <c r="P33" s="195">
        <f t="shared" ref="P33:T33" si="70">O23/1000</f>
        <v>0</v>
      </c>
      <c r="Q33" s="195">
        <f t="shared" si="70"/>
        <v>0</v>
      </c>
      <c r="R33" s="195">
        <f t="shared" si="70"/>
        <v>0</v>
      </c>
      <c r="S33" s="195">
        <f t="shared" si="70"/>
        <v>0</v>
      </c>
      <c r="T33" s="195">
        <f t="shared" si="70"/>
        <v>0</v>
      </c>
      <c r="U33" s="358"/>
    </row>
    <row r="34" spans="2:21" ht="12" customHeight="1" x14ac:dyDescent="0.25">
      <c r="B34" s="208"/>
      <c r="E34" s="210"/>
      <c r="F34" s="210"/>
      <c r="G34" s="358"/>
      <c r="H34" s="210"/>
      <c r="I34" s="210"/>
      <c r="O34" s="208"/>
      <c r="Q34" s="210"/>
      <c r="R34" s="210"/>
      <c r="S34" s="210"/>
      <c r="T34" s="210"/>
      <c r="U34" s="358"/>
    </row>
    <row r="35" spans="2:21" ht="12" customHeight="1" x14ac:dyDescent="0.25">
      <c r="B35" s="208"/>
      <c r="D35" s="959" t="str">
        <f>T!E17</f>
        <v>I. čtvrtletí</v>
      </c>
      <c r="E35" s="210"/>
      <c r="F35" s="210"/>
      <c r="G35" s="358"/>
      <c r="H35" s="210"/>
      <c r="I35" s="210"/>
      <c r="O35" s="208"/>
      <c r="Q35" s="210"/>
      <c r="R35" s="210"/>
      <c r="S35" s="210"/>
      <c r="T35" s="210"/>
      <c r="U35" s="358"/>
    </row>
    <row r="36" spans="2:21" ht="12" customHeight="1" x14ac:dyDescent="0.25">
      <c r="B36" s="208"/>
      <c r="D36" s="959"/>
      <c r="E36" s="210"/>
      <c r="F36" s="210"/>
      <c r="G36" s="358"/>
      <c r="H36" s="210"/>
      <c r="I36" s="210"/>
      <c r="O36" s="208"/>
      <c r="Q36" s="210"/>
      <c r="R36" s="210"/>
      <c r="S36" s="210"/>
      <c r="T36" s="210"/>
      <c r="U36" s="358"/>
    </row>
    <row r="37" spans="2:21" ht="12" customHeight="1" x14ac:dyDescent="0.25">
      <c r="E37" s="210"/>
      <c r="F37" s="210"/>
      <c r="G37" s="210"/>
      <c r="H37" s="210"/>
      <c r="I37" s="210"/>
      <c r="Q37" s="210"/>
      <c r="R37" s="210"/>
      <c r="S37" s="210"/>
      <c r="T37" s="210"/>
      <c r="U37" s="210"/>
    </row>
    <row r="38" spans="2:21" ht="12" customHeight="1" x14ac:dyDescent="0.25">
      <c r="E38" s="210"/>
      <c r="F38" s="210"/>
      <c r="G38" s="210"/>
      <c r="H38" s="210"/>
      <c r="I38" s="210"/>
      <c r="Q38" s="210"/>
      <c r="R38" s="210"/>
      <c r="S38" s="210"/>
      <c r="T38" s="210"/>
      <c r="U38" s="210"/>
    </row>
    <row r="39" spans="2:21" ht="12" customHeight="1" x14ac:dyDescent="0.25">
      <c r="E39" s="210"/>
      <c r="F39" s="210"/>
      <c r="G39" s="210"/>
      <c r="H39" s="210"/>
      <c r="I39" s="210"/>
      <c r="Q39" s="210"/>
      <c r="R39" s="210"/>
      <c r="S39" s="210"/>
      <c r="T39" s="210"/>
      <c r="U39" s="210"/>
    </row>
    <row r="40" spans="2:21" ht="12" customHeight="1" x14ac:dyDescent="0.25">
      <c r="E40" s="210"/>
      <c r="F40" s="210"/>
      <c r="G40" s="210"/>
      <c r="H40" s="210"/>
      <c r="I40" s="210"/>
      <c r="Q40" s="210"/>
      <c r="R40" s="210"/>
      <c r="S40" s="210"/>
      <c r="T40" s="210"/>
      <c r="U40" s="210"/>
    </row>
    <row r="41" spans="2:21" ht="12" customHeight="1" x14ac:dyDescent="0.25">
      <c r="E41" s="210"/>
      <c r="F41" s="210"/>
      <c r="G41" s="210"/>
      <c r="H41" s="210"/>
      <c r="I41" s="210"/>
      <c r="Q41" s="210"/>
      <c r="R41" s="210"/>
      <c r="S41" s="210"/>
      <c r="T41" s="210"/>
      <c r="U41" s="210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zoomScaleNormal="100" zoomScaleSheetLayoutView="100" workbookViewId="0"/>
  </sheetViews>
  <sheetFormatPr defaultRowHeight="12.75" x14ac:dyDescent="0.2"/>
  <cols>
    <col min="1" max="1" width="17.7109375" style="71" customWidth="1"/>
    <col min="2" max="3" width="8.7109375" style="71" customWidth="1"/>
    <col min="4" max="4" width="7.7109375" style="71" customWidth="1"/>
    <col min="5" max="6" width="8.7109375" style="71" customWidth="1"/>
    <col min="7" max="7" width="7.7109375" style="71" customWidth="1"/>
    <col min="8" max="9" width="8.7109375" style="71" customWidth="1"/>
    <col min="10" max="10" width="7.7109375" style="71" customWidth="1"/>
    <col min="11" max="11" width="1.7109375" style="71" customWidth="1"/>
    <col min="12" max="13" width="7.7109375" style="71" customWidth="1"/>
    <col min="14" max="16384" width="9.140625" style="71"/>
  </cols>
  <sheetData>
    <row r="1" spans="1:12" ht="13.5" x14ac:dyDescent="0.25">
      <c r="F1" s="280"/>
      <c r="I1" s="934" t="s">
        <v>229</v>
      </c>
      <c r="J1" s="934"/>
      <c r="K1" s="934"/>
      <c r="L1" s="291"/>
    </row>
    <row r="2" spans="1:12" ht="16.5" customHeight="1" x14ac:dyDescent="0.2">
      <c r="A2" s="968" t="s">
        <v>96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</row>
    <row r="3" spans="1:12" ht="25.5" customHeight="1" x14ac:dyDescent="0.2">
      <c r="A3" s="892" t="str">
        <f>T!E17&amp;" "&amp;T!G17</f>
        <v>I. čtvrtletí 2018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</row>
    <row r="4" spans="1:12" ht="6" customHeight="1" x14ac:dyDescent="0.2">
      <c r="A4" s="295"/>
      <c r="B4" s="978"/>
      <c r="C4" s="979"/>
      <c r="D4" s="979"/>
      <c r="E4" s="979"/>
      <c r="F4" s="979"/>
      <c r="G4" s="979"/>
      <c r="H4" s="979"/>
      <c r="I4" s="979"/>
      <c r="J4" s="980"/>
    </row>
    <row r="5" spans="1:12" ht="15.75" customHeight="1" x14ac:dyDescent="0.2">
      <c r="A5" s="983"/>
      <c r="B5" s="975" t="str">
        <f>T!J20</f>
        <v>Leden</v>
      </c>
      <c r="C5" s="976"/>
      <c r="D5" s="977"/>
      <c r="E5" s="975" t="str">
        <f>T!J21</f>
        <v>Únor</v>
      </c>
      <c r="F5" s="976"/>
      <c r="G5" s="977"/>
      <c r="H5" s="975" t="str">
        <f>T!J22</f>
        <v>Březen</v>
      </c>
      <c r="I5" s="976"/>
      <c r="J5" s="977"/>
    </row>
    <row r="6" spans="1:12" ht="28.5" customHeight="1" x14ac:dyDescent="0.25">
      <c r="A6" s="983"/>
      <c r="B6" s="981" t="s">
        <v>39</v>
      </c>
      <c r="C6" s="982"/>
      <c r="D6" s="493" t="s">
        <v>46</v>
      </c>
      <c r="E6" s="981" t="s">
        <v>39</v>
      </c>
      <c r="F6" s="982"/>
      <c r="G6" s="493" t="s">
        <v>46</v>
      </c>
      <c r="H6" s="981" t="s">
        <v>39</v>
      </c>
      <c r="I6" s="982"/>
      <c r="J6" s="493" t="s">
        <v>46</v>
      </c>
    </row>
    <row r="7" spans="1:12" ht="23.25" customHeight="1" x14ac:dyDescent="0.25">
      <c r="A7" s="983"/>
      <c r="B7" s="981"/>
      <c r="C7" s="982"/>
      <c r="D7" s="235"/>
      <c r="E7" s="981"/>
      <c r="F7" s="982"/>
      <c r="G7" s="493"/>
      <c r="H7" s="981"/>
      <c r="I7" s="982"/>
      <c r="J7" s="493"/>
    </row>
    <row r="8" spans="1:12" ht="15" customHeight="1" x14ac:dyDescent="0.25">
      <c r="A8" s="319" t="s">
        <v>172</v>
      </c>
      <c r="B8" s="822" t="s">
        <v>342</v>
      </c>
      <c r="C8" s="816" t="s">
        <v>1</v>
      </c>
      <c r="D8" s="151" t="s">
        <v>11</v>
      </c>
      <c r="E8" s="822" t="s">
        <v>342</v>
      </c>
      <c r="F8" s="816" t="s">
        <v>1</v>
      </c>
      <c r="G8" s="151" t="s">
        <v>11</v>
      </c>
      <c r="H8" s="822" t="s">
        <v>342</v>
      </c>
      <c r="I8" s="816" t="s">
        <v>1</v>
      </c>
      <c r="J8" s="151" t="s">
        <v>11</v>
      </c>
      <c r="K8" s="131"/>
    </row>
    <row r="9" spans="1:12" ht="12.6" customHeight="1" x14ac:dyDescent="0.25">
      <c r="A9" s="320">
        <v>1</v>
      </c>
      <c r="B9" s="90">
        <v>30355.103749715629</v>
      </c>
      <c r="C9" s="78">
        <v>323663.50076209678</v>
      </c>
      <c r="D9" s="297">
        <v>3.1</v>
      </c>
      <c r="E9" s="78">
        <v>34000.938704329579</v>
      </c>
      <c r="F9" s="78">
        <v>362717.99075057142</v>
      </c>
      <c r="G9" s="296">
        <v>2.4</v>
      </c>
      <c r="H9" s="90">
        <v>51844.586167716472</v>
      </c>
      <c r="I9" s="78">
        <v>552835.8899119678</v>
      </c>
      <c r="J9" s="297">
        <v>-9.6999999999999993</v>
      </c>
    </row>
    <row r="10" spans="1:12" ht="12.6" customHeight="1" x14ac:dyDescent="0.25">
      <c r="A10" s="315">
        <v>2</v>
      </c>
      <c r="B10" s="298">
        <v>34709.312885966589</v>
      </c>
      <c r="C10" s="299">
        <v>370081.51576209674</v>
      </c>
      <c r="D10" s="300">
        <v>2.7</v>
      </c>
      <c r="E10" s="299">
        <v>35820.912070490958</v>
      </c>
      <c r="F10" s="299">
        <v>382071.30275057146</v>
      </c>
      <c r="G10" s="301">
        <v>0.8</v>
      </c>
      <c r="H10" s="298">
        <v>49583.889912607017</v>
      </c>
      <c r="I10" s="299">
        <v>528733.96691196773</v>
      </c>
      <c r="J10" s="300">
        <v>-7.1</v>
      </c>
    </row>
    <row r="11" spans="1:12" ht="12.6" customHeight="1" x14ac:dyDescent="0.25">
      <c r="A11" s="315">
        <v>3</v>
      </c>
      <c r="B11" s="298">
        <v>35825.466283477566</v>
      </c>
      <c r="C11" s="299">
        <v>381979.20976209675</v>
      </c>
      <c r="D11" s="300">
        <v>3</v>
      </c>
      <c r="E11" s="299">
        <v>31979.863029947417</v>
      </c>
      <c r="F11" s="299">
        <v>341159.92275057145</v>
      </c>
      <c r="G11" s="301">
        <v>0.4</v>
      </c>
      <c r="H11" s="298">
        <v>43928.190615342828</v>
      </c>
      <c r="I11" s="299">
        <v>468422.62591196777</v>
      </c>
      <c r="J11" s="300">
        <v>-6.6</v>
      </c>
    </row>
    <row r="12" spans="1:12" ht="12.6" customHeight="1" x14ac:dyDescent="0.25">
      <c r="A12" s="315">
        <v>4</v>
      </c>
      <c r="B12" s="298">
        <v>33396.867471403726</v>
      </c>
      <c r="C12" s="299">
        <v>356093.07876209676</v>
      </c>
      <c r="D12" s="300">
        <v>4.3</v>
      </c>
      <c r="E12" s="299">
        <v>34110.696630001024</v>
      </c>
      <c r="F12" s="299">
        <v>363880.96375057142</v>
      </c>
      <c r="G12" s="301">
        <v>-1</v>
      </c>
      <c r="H12" s="298">
        <v>41744.671341556867</v>
      </c>
      <c r="I12" s="299">
        <v>445139.68491196778</v>
      </c>
      <c r="J12" s="300">
        <v>-4.4000000000000004</v>
      </c>
    </row>
    <row r="13" spans="1:12" ht="12.6" customHeight="1" x14ac:dyDescent="0.25">
      <c r="A13" s="315">
        <v>5</v>
      </c>
      <c r="B13" s="298">
        <v>30835.093353551587</v>
      </c>
      <c r="C13" s="299">
        <v>328781.91676209675</v>
      </c>
      <c r="D13" s="300">
        <v>6</v>
      </c>
      <c r="E13" s="299">
        <v>42549.614686881636</v>
      </c>
      <c r="F13" s="299">
        <v>453824.77075057145</v>
      </c>
      <c r="G13" s="301">
        <v>-2.9</v>
      </c>
      <c r="H13" s="298">
        <v>42986.414551134425</v>
      </c>
      <c r="I13" s="299">
        <v>458384.99791196774</v>
      </c>
      <c r="J13" s="300">
        <v>-1.6</v>
      </c>
    </row>
    <row r="14" spans="1:12" ht="12.6" customHeight="1" x14ac:dyDescent="0.25">
      <c r="A14" s="315">
        <v>6</v>
      </c>
      <c r="B14" s="298">
        <v>26421.686653271583</v>
      </c>
      <c r="C14" s="299">
        <v>281731.30176209676</v>
      </c>
      <c r="D14" s="300">
        <v>6</v>
      </c>
      <c r="E14" s="299">
        <v>44241.122898801419</v>
      </c>
      <c r="F14" s="299">
        <v>471862.05375057145</v>
      </c>
      <c r="G14" s="301">
        <v>-3.7</v>
      </c>
      <c r="H14" s="298">
        <v>43055.111003480844</v>
      </c>
      <c r="I14" s="299">
        <v>459041.57091196778</v>
      </c>
      <c r="J14" s="300">
        <v>0</v>
      </c>
    </row>
    <row r="15" spans="1:12" ht="12.6" customHeight="1" x14ac:dyDescent="0.25">
      <c r="A15" s="315">
        <v>7</v>
      </c>
      <c r="B15" s="298">
        <v>29370.60883809772</v>
      </c>
      <c r="C15" s="299">
        <v>313165.18476209679</v>
      </c>
      <c r="D15" s="300">
        <v>4</v>
      </c>
      <c r="E15" s="299">
        <v>42780.778078179203</v>
      </c>
      <c r="F15" s="299">
        <v>456313.71675057145</v>
      </c>
      <c r="G15" s="301">
        <v>-1.3</v>
      </c>
      <c r="H15" s="298">
        <v>38831.35950592217</v>
      </c>
      <c r="I15" s="299">
        <v>414028.94591196778</v>
      </c>
      <c r="J15" s="300">
        <v>2.6</v>
      </c>
    </row>
    <row r="16" spans="1:12" ht="12.6" customHeight="1" x14ac:dyDescent="0.25">
      <c r="A16" s="315">
        <v>8</v>
      </c>
      <c r="B16" s="298">
        <v>34206.741739447752</v>
      </c>
      <c r="C16" s="299">
        <v>364724.95776209678</v>
      </c>
      <c r="D16" s="300">
        <v>2.4</v>
      </c>
      <c r="E16" s="299">
        <v>42640.127365985631</v>
      </c>
      <c r="F16" s="299">
        <v>454806.65175057144</v>
      </c>
      <c r="G16" s="301">
        <v>-2</v>
      </c>
      <c r="H16" s="298">
        <v>34212.950179756568</v>
      </c>
      <c r="I16" s="299">
        <v>364847.08491196774</v>
      </c>
      <c r="J16" s="300">
        <v>2.8</v>
      </c>
    </row>
    <row r="17" spans="1:11" ht="12.6" customHeight="1" x14ac:dyDescent="0.25">
      <c r="A17" s="315">
        <v>9</v>
      </c>
      <c r="B17" s="298">
        <v>32212.870183972816</v>
      </c>
      <c r="C17" s="299">
        <v>343477.40576209675</v>
      </c>
      <c r="D17" s="300">
        <v>5.7</v>
      </c>
      <c r="E17" s="299">
        <v>41325.741847077472</v>
      </c>
      <c r="F17" s="299">
        <v>440812.38275057141</v>
      </c>
      <c r="G17" s="301">
        <v>-2.4</v>
      </c>
      <c r="H17" s="298">
        <v>32359.219639127492</v>
      </c>
      <c r="I17" s="299">
        <v>345080.52791196777</v>
      </c>
      <c r="J17" s="300">
        <v>3.6</v>
      </c>
    </row>
    <row r="18" spans="1:11" ht="12.6" customHeight="1" x14ac:dyDescent="0.25">
      <c r="A18" s="315">
        <v>10</v>
      </c>
      <c r="B18" s="298">
        <v>34856.992959165415</v>
      </c>
      <c r="C18" s="299">
        <v>371632.07576209673</v>
      </c>
      <c r="D18" s="300">
        <v>3.4</v>
      </c>
      <c r="E18" s="299">
        <v>36143.450451414734</v>
      </c>
      <c r="F18" s="299">
        <v>385573.33575057145</v>
      </c>
      <c r="G18" s="301">
        <v>-1.8</v>
      </c>
      <c r="H18" s="298">
        <v>26294.335306985777</v>
      </c>
      <c r="I18" s="299">
        <v>280407.87291196774</v>
      </c>
      <c r="J18" s="300">
        <v>6.8</v>
      </c>
    </row>
    <row r="19" spans="1:11" ht="12.6" customHeight="1" x14ac:dyDescent="0.25">
      <c r="A19" s="315">
        <v>11</v>
      </c>
      <c r="B19" s="302">
        <v>35449.394119793345</v>
      </c>
      <c r="C19" s="303">
        <v>377938.54276209674</v>
      </c>
      <c r="D19" s="300">
        <v>2.2000000000000002</v>
      </c>
      <c r="E19" s="303">
        <v>34898.491959043487</v>
      </c>
      <c r="F19" s="303">
        <v>372294.3837505714</v>
      </c>
      <c r="G19" s="301">
        <v>0.2</v>
      </c>
      <c r="H19" s="302">
        <v>24100.159005455123</v>
      </c>
      <c r="I19" s="303">
        <v>257009.48691196772</v>
      </c>
      <c r="J19" s="300">
        <v>8.5</v>
      </c>
      <c r="K19" s="142"/>
    </row>
    <row r="20" spans="1:11" ht="12.6" customHeight="1" x14ac:dyDescent="0.25">
      <c r="A20" s="315">
        <v>12</v>
      </c>
      <c r="B20" s="302">
        <v>35541.253283090227</v>
      </c>
      <c r="C20" s="303">
        <v>378927.14676209679</v>
      </c>
      <c r="D20" s="300">
        <v>2</v>
      </c>
      <c r="E20" s="303">
        <v>38366.052428706389</v>
      </c>
      <c r="F20" s="303">
        <v>409274.20475057146</v>
      </c>
      <c r="G20" s="301">
        <v>-0.1</v>
      </c>
      <c r="H20" s="302">
        <v>27826.631837870067</v>
      </c>
      <c r="I20" s="303">
        <v>296743.79591196775</v>
      </c>
      <c r="J20" s="300">
        <v>7.8</v>
      </c>
      <c r="K20" s="142"/>
    </row>
    <row r="21" spans="1:11" ht="12.6" customHeight="1" x14ac:dyDescent="0.2">
      <c r="A21" s="315">
        <v>13</v>
      </c>
      <c r="B21" s="302">
        <v>33786.577639106014</v>
      </c>
      <c r="C21" s="303">
        <v>360247.25876209675</v>
      </c>
      <c r="D21" s="304">
        <v>-1</v>
      </c>
      <c r="E21" s="303">
        <v>41154.912376292501</v>
      </c>
      <c r="F21" s="303">
        <v>438993.71975057141</v>
      </c>
      <c r="G21" s="305">
        <v>-2.1</v>
      </c>
      <c r="H21" s="302">
        <v>27169.403909607223</v>
      </c>
      <c r="I21" s="303">
        <v>289735.25691196776</v>
      </c>
      <c r="J21" s="304">
        <v>7</v>
      </c>
      <c r="K21" s="142"/>
    </row>
    <row r="22" spans="1:11" ht="12.6" customHeight="1" x14ac:dyDescent="0.2">
      <c r="A22" s="315">
        <v>14</v>
      </c>
      <c r="B22" s="302">
        <v>36038.0870224229</v>
      </c>
      <c r="C22" s="303">
        <v>384249.45576209674</v>
      </c>
      <c r="D22" s="304">
        <v>-1.7</v>
      </c>
      <c r="E22" s="303">
        <v>41915.290758789044</v>
      </c>
      <c r="F22" s="303">
        <v>447112.12275057141</v>
      </c>
      <c r="G22" s="305">
        <v>-2.6</v>
      </c>
      <c r="H22" s="302">
        <v>30636.717491723037</v>
      </c>
      <c r="I22" s="303">
        <v>326709.41391196777</v>
      </c>
      <c r="J22" s="304">
        <v>3.1</v>
      </c>
    </row>
    <row r="23" spans="1:11" ht="12.6" customHeight="1" x14ac:dyDescent="0.2">
      <c r="A23" s="315">
        <v>15</v>
      </c>
      <c r="B23" s="302">
        <v>40825.762006282159</v>
      </c>
      <c r="C23" s="303">
        <v>435291.98076209676</v>
      </c>
      <c r="D23" s="304">
        <v>-2.5</v>
      </c>
      <c r="E23" s="303">
        <v>39543.381037325802</v>
      </c>
      <c r="F23" s="303">
        <v>421838.86375057144</v>
      </c>
      <c r="G23" s="305">
        <v>-2</v>
      </c>
      <c r="H23" s="302">
        <v>29709.241773153779</v>
      </c>
      <c r="I23" s="303">
        <v>316820.82191196777</v>
      </c>
      <c r="J23" s="304">
        <v>4.3</v>
      </c>
    </row>
    <row r="24" spans="1:11" ht="12.6" customHeight="1" x14ac:dyDescent="0.2">
      <c r="A24" s="315">
        <v>16</v>
      </c>
      <c r="B24" s="302">
        <v>40325.306275525189</v>
      </c>
      <c r="C24" s="303">
        <v>429961.81276209676</v>
      </c>
      <c r="D24" s="304">
        <v>-0.1</v>
      </c>
      <c r="E24" s="303">
        <v>37352.47956009215</v>
      </c>
      <c r="F24" s="303">
        <v>398476.99375057145</v>
      </c>
      <c r="G24" s="305">
        <v>-0.5</v>
      </c>
      <c r="H24" s="302">
        <v>31775.819513574261</v>
      </c>
      <c r="I24" s="303">
        <v>338852.36091196776</v>
      </c>
      <c r="J24" s="304">
        <v>2.6</v>
      </c>
    </row>
    <row r="25" spans="1:11" ht="12.6" customHeight="1" x14ac:dyDescent="0.2">
      <c r="A25" s="315">
        <v>17</v>
      </c>
      <c r="B25" s="302">
        <v>38994.15539485019</v>
      </c>
      <c r="C25" s="303">
        <v>415765.38876209676</v>
      </c>
      <c r="D25" s="304">
        <v>-0.1</v>
      </c>
      <c r="E25" s="303">
        <v>35540.237704805404</v>
      </c>
      <c r="F25" s="303">
        <v>379134.53475057142</v>
      </c>
      <c r="G25" s="305">
        <v>-1.4</v>
      </c>
      <c r="H25" s="302">
        <v>36601.536823755741</v>
      </c>
      <c r="I25" s="303">
        <v>390292.83991196775</v>
      </c>
      <c r="J25" s="304">
        <v>-4.5999999999999996</v>
      </c>
    </row>
    <row r="26" spans="1:11" ht="12.6" customHeight="1" x14ac:dyDescent="0.2">
      <c r="A26" s="315">
        <v>18</v>
      </c>
      <c r="B26" s="302">
        <v>38349.849065320508</v>
      </c>
      <c r="C26" s="306">
        <v>408895.04076209676</v>
      </c>
      <c r="D26" s="307">
        <v>2.2000000000000002</v>
      </c>
      <c r="E26" s="303">
        <v>36920.992982429678</v>
      </c>
      <c r="F26" s="306">
        <v>393862.27275057143</v>
      </c>
      <c r="G26" s="308">
        <v>-1.6</v>
      </c>
      <c r="H26" s="302">
        <v>40941.477272441014</v>
      </c>
      <c r="I26" s="306">
        <v>436571.00491196773</v>
      </c>
      <c r="J26" s="307">
        <v>-6</v>
      </c>
    </row>
    <row r="27" spans="1:11" ht="12.6" customHeight="1" x14ac:dyDescent="0.2">
      <c r="A27" s="315">
        <v>19</v>
      </c>
      <c r="B27" s="302">
        <v>38871.634070665619</v>
      </c>
      <c r="C27" s="306">
        <v>414417.92276209674</v>
      </c>
      <c r="D27" s="307">
        <v>0.4</v>
      </c>
      <c r="E27" s="303">
        <v>42391.377435221832</v>
      </c>
      <c r="F27" s="306">
        <v>452187.31975057145</v>
      </c>
      <c r="G27" s="308">
        <v>-3.6</v>
      </c>
      <c r="H27" s="302">
        <v>43875.96098284937</v>
      </c>
      <c r="I27" s="306">
        <v>467873.31291196775</v>
      </c>
      <c r="J27" s="307">
        <v>-5.7</v>
      </c>
    </row>
    <row r="28" spans="1:11" ht="12.6" customHeight="1" x14ac:dyDescent="0.2">
      <c r="A28" s="315">
        <v>20</v>
      </c>
      <c r="B28" s="302">
        <v>34394.624508531939</v>
      </c>
      <c r="C28" s="303">
        <v>366728.08676209679</v>
      </c>
      <c r="D28" s="304">
        <v>-0.7</v>
      </c>
      <c r="E28" s="303">
        <v>43292.296886612668</v>
      </c>
      <c r="F28" s="303">
        <v>461777.10175057146</v>
      </c>
      <c r="G28" s="305">
        <v>-2.2999999999999998</v>
      </c>
      <c r="H28" s="302">
        <v>41536.582747472552</v>
      </c>
      <c r="I28" s="303">
        <v>442931.65491196775</v>
      </c>
      <c r="J28" s="304">
        <v>-2.7</v>
      </c>
    </row>
    <row r="29" spans="1:11" ht="12.6" customHeight="1" x14ac:dyDescent="0.2">
      <c r="A29" s="315">
        <v>21</v>
      </c>
      <c r="B29" s="302">
        <v>36124.405496417821</v>
      </c>
      <c r="C29" s="303">
        <v>385166.32376209676</v>
      </c>
      <c r="D29" s="304">
        <v>-1.7</v>
      </c>
      <c r="E29" s="303">
        <v>42898.680508098252</v>
      </c>
      <c r="F29" s="303">
        <v>457559.82475057145</v>
      </c>
      <c r="G29" s="305">
        <v>-2.9</v>
      </c>
      <c r="H29" s="302">
        <v>41408.745408744377</v>
      </c>
      <c r="I29" s="303">
        <v>441561.90891196777</v>
      </c>
      <c r="J29" s="304">
        <v>-2.1</v>
      </c>
    </row>
    <row r="30" spans="1:11" ht="12.6" customHeight="1" x14ac:dyDescent="0.2">
      <c r="A30" s="315">
        <v>22</v>
      </c>
      <c r="B30" s="302">
        <v>40814.680811315033</v>
      </c>
      <c r="C30" s="303">
        <v>435153.38876209676</v>
      </c>
      <c r="D30" s="304">
        <v>-2.7</v>
      </c>
      <c r="E30" s="303">
        <v>43525.83479383582</v>
      </c>
      <c r="F30" s="303">
        <v>464263.83175057144</v>
      </c>
      <c r="G30" s="305">
        <v>-3.5</v>
      </c>
      <c r="H30" s="302">
        <v>37573.922128245729</v>
      </c>
      <c r="I30" s="303">
        <v>400670.71191196778</v>
      </c>
      <c r="J30" s="304">
        <v>-0.3</v>
      </c>
    </row>
    <row r="31" spans="1:11" ht="12.6" customHeight="1" x14ac:dyDescent="0.25">
      <c r="A31" s="315">
        <v>23</v>
      </c>
      <c r="B31" s="309">
        <v>39286.469019845143</v>
      </c>
      <c r="C31" s="310">
        <v>418861.90076209675</v>
      </c>
      <c r="D31" s="311">
        <v>1</v>
      </c>
      <c r="E31" s="310">
        <v>42880.565435501034</v>
      </c>
      <c r="F31" s="310">
        <v>457430.05075057142</v>
      </c>
      <c r="G31" s="312">
        <v>-4.9000000000000004</v>
      </c>
      <c r="H31" s="309">
        <v>37353.310295972391</v>
      </c>
      <c r="I31" s="310">
        <v>398279.46291196777</v>
      </c>
      <c r="J31" s="311">
        <v>1.6</v>
      </c>
    </row>
    <row r="32" spans="1:11" ht="12.6" customHeight="1" x14ac:dyDescent="0.25">
      <c r="A32" s="315">
        <v>24</v>
      </c>
      <c r="B32" s="313">
        <v>36059.900442350627</v>
      </c>
      <c r="C32" s="314">
        <v>384494.69276209676</v>
      </c>
      <c r="D32" s="300">
        <v>3.2</v>
      </c>
      <c r="E32" s="314">
        <v>42507.480827840147</v>
      </c>
      <c r="F32" s="314">
        <v>453445.90175057144</v>
      </c>
      <c r="G32" s="301">
        <v>-7.5</v>
      </c>
      <c r="H32" s="313">
        <v>29290.768986139912</v>
      </c>
      <c r="I32" s="314">
        <v>312343.59891196777</v>
      </c>
      <c r="J32" s="300">
        <v>1.6</v>
      </c>
    </row>
    <row r="33" spans="1:16" ht="12.6" customHeight="1" x14ac:dyDescent="0.2">
      <c r="A33" s="315">
        <v>25</v>
      </c>
      <c r="B33" s="302">
        <v>37921.800229723391</v>
      </c>
      <c r="C33" s="303">
        <v>404293.43076209677</v>
      </c>
      <c r="D33" s="304">
        <v>2.2000000000000002</v>
      </c>
      <c r="E33" s="303">
        <v>46051.774485443595</v>
      </c>
      <c r="F33" s="303">
        <v>491245.76375057141</v>
      </c>
      <c r="G33" s="305">
        <v>-10.7</v>
      </c>
      <c r="H33" s="302">
        <v>31323.485401584217</v>
      </c>
      <c r="I33" s="303">
        <v>334014.72191196773</v>
      </c>
      <c r="J33" s="304">
        <v>1.5</v>
      </c>
    </row>
    <row r="34" spans="1:16" ht="12.6" customHeight="1" x14ac:dyDescent="0.2">
      <c r="A34" s="315">
        <v>26</v>
      </c>
      <c r="B34" s="302">
        <v>37682.842207038506</v>
      </c>
      <c r="C34" s="303">
        <v>401731.00576209679</v>
      </c>
      <c r="D34" s="304">
        <v>0.8</v>
      </c>
      <c r="E34" s="303">
        <v>52149.470138071927</v>
      </c>
      <c r="F34" s="303">
        <v>556279.55075057142</v>
      </c>
      <c r="G34" s="305">
        <v>-11.2</v>
      </c>
      <c r="H34" s="302">
        <v>36763.187464217204</v>
      </c>
      <c r="I34" s="303">
        <v>392005.29091196775</v>
      </c>
      <c r="J34" s="304">
        <v>2.7</v>
      </c>
    </row>
    <row r="35" spans="1:16" ht="12.6" customHeight="1" x14ac:dyDescent="0.2">
      <c r="A35" s="315">
        <v>27</v>
      </c>
      <c r="B35" s="302">
        <v>32279.445743627683</v>
      </c>
      <c r="C35" s="303">
        <v>344177.21576209675</v>
      </c>
      <c r="D35" s="304">
        <v>1.5</v>
      </c>
      <c r="E35" s="303">
        <v>55898.598244150569</v>
      </c>
      <c r="F35" s="303">
        <v>596218.35475057142</v>
      </c>
      <c r="G35" s="305">
        <v>-11.8</v>
      </c>
      <c r="H35" s="302">
        <v>35210.845068172814</v>
      </c>
      <c r="I35" s="303">
        <v>375467.02991196775</v>
      </c>
      <c r="J35" s="304">
        <v>2</v>
      </c>
    </row>
    <row r="36" spans="1:16" ht="12.6" customHeight="1" x14ac:dyDescent="0.2">
      <c r="A36" s="315">
        <v>28</v>
      </c>
      <c r="B36" s="302">
        <v>31000.592202913253</v>
      </c>
      <c r="C36" s="303">
        <v>330546.97476209677</v>
      </c>
      <c r="D36" s="304">
        <v>4.8</v>
      </c>
      <c r="E36" s="303">
        <v>54452.973216329541</v>
      </c>
      <c r="F36" s="303">
        <v>580855.50675057143</v>
      </c>
      <c r="G36" s="305">
        <v>-11.8</v>
      </c>
      <c r="H36" s="302">
        <v>31624.568922625673</v>
      </c>
      <c r="I36" s="303">
        <v>337244.57491196773</v>
      </c>
      <c r="J36" s="304">
        <v>4.9000000000000004</v>
      </c>
    </row>
    <row r="37" spans="1:16" ht="12.6" customHeight="1" x14ac:dyDescent="0.2">
      <c r="A37" s="315">
        <v>29</v>
      </c>
      <c r="B37" s="302">
        <v>30998.213245758383</v>
      </c>
      <c r="C37" s="303">
        <v>330519.71676209674</v>
      </c>
      <c r="D37" s="304">
        <v>6.9</v>
      </c>
      <c r="E37" s="303"/>
      <c r="F37" s="303"/>
      <c r="G37" s="305"/>
      <c r="H37" s="302">
        <v>29470.19771179885</v>
      </c>
      <c r="I37" s="303">
        <v>314268.20591196773</v>
      </c>
      <c r="J37" s="304">
        <v>4.8</v>
      </c>
    </row>
    <row r="38" spans="1:16" ht="12.6" customHeight="1" x14ac:dyDescent="0.2">
      <c r="A38" s="315">
        <v>30</v>
      </c>
      <c r="B38" s="302">
        <v>32925.753179625171</v>
      </c>
      <c r="C38" s="303">
        <v>351065.19776209677</v>
      </c>
      <c r="D38" s="304">
        <v>1.8</v>
      </c>
      <c r="E38" s="303"/>
      <c r="F38" s="303"/>
      <c r="G38" s="305"/>
      <c r="H38" s="302">
        <v>24797.161645614342</v>
      </c>
      <c r="I38" s="303">
        <v>264435.83691196772</v>
      </c>
      <c r="J38" s="304">
        <v>6.2</v>
      </c>
    </row>
    <row r="39" spans="1:16" ht="12.6" customHeight="1" x14ac:dyDescent="0.2">
      <c r="A39" s="315">
        <v>31</v>
      </c>
      <c r="B39" s="302">
        <v>33642.167159546341</v>
      </c>
      <c r="C39" s="303">
        <v>358716.37176209677</v>
      </c>
      <c r="D39" s="304">
        <v>3.2</v>
      </c>
      <c r="E39" s="303"/>
      <c r="F39" s="303"/>
      <c r="G39" s="305"/>
      <c r="H39" s="302">
        <v>23261.852133735247</v>
      </c>
      <c r="I39" s="303">
        <v>248059.87691196773</v>
      </c>
      <c r="J39" s="304">
        <v>7.4</v>
      </c>
      <c r="K39" s="91"/>
    </row>
    <row r="40" spans="1:16" ht="12.6" customHeight="1" x14ac:dyDescent="0.2">
      <c r="A40" s="365" t="s">
        <v>83</v>
      </c>
      <c r="B40" s="590">
        <f>SUM(B9:B39)</f>
        <v>1083503.6572418201</v>
      </c>
      <c r="C40" s="665">
        <f>SUM(C9:C39)</f>
        <v>11552479.003625002</v>
      </c>
      <c r="D40" s="666">
        <f>AVERAGE(D9:D39)</f>
        <v>2.0096774193548383</v>
      </c>
      <c r="E40" s="590">
        <f>SUM(E9:E39)</f>
        <v>1157334.1365416988</v>
      </c>
      <c r="F40" s="665">
        <f>SUM(F9:F39)</f>
        <v>12345273.394016001</v>
      </c>
      <c r="G40" s="666">
        <f>AVERAGE(G9:G39)</f>
        <v>-3.2785714285714285</v>
      </c>
      <c r="H40" s="590">
        <f>SUM(H9:H39)</f>
        <v>1097092.3047483831</v>
      </c>
      <c r="I40" s="665">
        <f>SUM(I9:I39)</f>
        <v>11698814.337270996</v>
      </c>
      <c r="J40" s="666">
        <f>AVERAGE(J9:J39)</f>
        <v>1.0000000000000002</v>
      </c>
      <c r="K40" s="325"/>
      <c r="N40" s="142"/>
      <c r="O40" s="142"/>
      <c r="P40" s="142"/>
    </row>
    <row r="41" spans="1:16" ht="12.95" customHeight="1" x14ac:dyDescent="0.2">
      <c r="A41" s="135" t="s">
        <v>176</v>
      </c>
      <c r="B41" s="322">
        <f>MAX(B9:B39)</f>
        <v>40825.762006282159</v>
      </c>
      <c r="C41" s="323">
        <f>MAX(C9:C39)</f>
        <v>435291.98076209676</v>
      </c>
      <c r="D41" s="408">
        <f>VLOOKUP(B41,$B$9:$D$39,3,FALSE)</f>
        <v>-2.5</v>
      </c>
      <c r="E41" s="322">
        <f>MAX(E9:E39)</f>
        <v>55898.598244150569</v>
      </c>
      <c r="F41" s="323">
        <f>MAX(F9:F39)</f>
        <v>596218.35475057142</v>
      </c>
      <c r="G41" s="408">
        <f>VLOOKUP(E41,$E$9:$G$39,3,FALSE)</f>
        <v>-11.8</v>
      </c>
      <c r="H41" s="322">
        <f>MAX(H9:H39)</f>
        <v>51844.586167716472</v>
      </c>
      <c r="I41" s="323">
        <f>MAX(I9:I39)</f>
        <v>552835.8899119678</v>
      </c>
      <c r="J41" s="408">
        <f>VLOOKUP(H41,$H$9:$J$39,3,FALSE)</f>
        <v>-9.6999999999999993</v>
      </c>
    </row>
    <row r="42" spans="1:16" ht="12.95" customHeight="1" x14ac:dyDescent="0.2">
      <c r="A42" s="84" t="s">
        <v>177</v>
      </c>
      <c r="B42" s="324">
        <f>MIN(B9:B39)</f>
        <v>26421.686653271583</v>
      </c>
      <c r="C42" s="260">
        <f>MIN(C9:C39)</f>
        <v>281731.30176209676</v>
      </c>
      <c r="D42" s="409">
        <f>VLOOKUP(B42,$B$9:$D$39,3,FALSE)</f>
        <v>6</v>
      </c>
      <c r="E42" s="324">
        <f>MIN(E9:E39)</f>
        <v>31979.863029947417</v>
      </c>
      <c r="F42" s="260">
        <f>MIN(F9:F39)</f>
        <v>341159.92275057145</v>
      </c>
      <c r="G42" s="409">
        <f>VLOOKUP(E42,$E$9:$G$39,3,FALSE)</f>
        <v>0.4</v>
      </c>
      <c r="H42" s="324">
        <f>MIN(H9:H39)</f>
        <v>23261.852133735247</v>
      </c>
      <c r="I42" s="260">
        <f>MIN(I9:I39)</f>
        <v>248059.87691196773</v>
      </c>
      <c r="J42" s="409">
        <f>VLOOKUP(H42,$H$9:$J$39,3,FALSE)</f>
        <v>7.4</v>
      </c>
    </row>
    <row r="43" spans="1:16" ht="12.95" customHeight="1" x14ac:dyDescent="0.2">
      <c r="A43" s="84" t="s">
        <v>178</v>
      </c>
      <c r="B43" s="324">
        <f t="shared" ref="B43:J43" si="0">AVERAGE(B9:B39)</f>
        <v>34951.730878768394</v>
      </c>
      <c r="C43" s="260">
        <f t="shared" si="0"/>
        <v>372660.61302016134</v>
      </c>
      <c r="D43" s="321">
        <f t="shared" si="0"/>
        <v>2.0096774193548383</v>
      </c>
      <c r="E43" s="324">
        <f t="shared" si="0"/>
        <v>41333.362019346387</v>
      </c>
      <c r="F43" s="260">
        <f t="shared" si="0"/>
        <v>440902.62121485721</v>
      </c>
      <c r="G43" s="321">
        <f t="shared" si="0"/>
        <v>-3.2785714285714285</v>
      </c>
      <c r="H43" s="324">
        <f>AVERAGE(H9:H39)</f>
        <v>35390.074346722038</v>
      </c>
      <c r="I43" s="260">
        <f t="shared" si="0"/>
        <v>377381.10765390308</v>
      </c>
      <c r="J43" s="321">
        <f t="shared" si="0"/>
        <v>1.0000000000000002</v>
      </c>
      <c r="K43" s="87"/>
    </row>
    <row r="44" spans="1:16" ht="7.5" customHeight="1" x14ac:dyDescent="0.2">
      <c r="B44" s="316"/>
      <c r="C44" s="80"/>
      <c r="D44" s="317"/>
      <c r="H44" s="87"/>
      <c r="J44" s="100"/>
    </row>
    <row r="45" spans="1:16" ht="15" customHeight="1" x14ac:dyDescent="0.25">
      <c r="A45" s="293"/>
      <c r="B45" s="969" t="str">
        <f>B5</f>
        <v>Leden</v>
      </c>
      <c r="C45" s="970"/>
      <c r="D45" s="971"/>
      <c r="E45" s="972" t="str">
        <f>E5</f>
        <v>Únor</v>
      </c>
      <c r="F45" s="973"/>
      <c r="G45" s="974"/>
      <c r="H45" s="972" t="str">
        <f>H5</f>
        <v>Březen</v>
      </c>
      <c r="I45" s="973"/>
      <c r="J45" s="974"/>
    </row>
    <row r="46" spans="1:16" ht="15" customHeight="1" x14ac:dyDescent="0.25">
      <c r="A46" s="326"/>
      <c r="B46" s="327"/>
      <c r="C46" s="327"/>
      <c r="D46" s="328"/>
      <c r="E46" s="327"/>
      <c r="F46" s="327"/>
      <c r="G46" s="328"/>
      <c r="H46" s="327"/>
      <c r="I46" s="327"/>
      <c r="J46" s="328"/>
    </row>
    <row r="47" spans="1:16" ht="15" customHeight="1" x14ac:dyDescent="0.25">
      <c r="A47" s="293"/>
      <c r="B47" s="329"/>
      <c r="C47" s="327"/>
      <c r="D47" s="328"/>
      <c r="E47" s="327"/>
      <c r="F47" s="327"/>
      <c r="G47" s="327"/>
      <c r="H47" s="329"/>
      <c r="I47" s="327"/>
      <c r="J47" s="328"/>
    </row>
    <row r="48" spans="1:16" ht="15" customHeight="1" x14ac:dyDescent="0.2">
      <c r="B48" s="329"/>
      <c r="C48" s="327"/>
      <c r="D48" s="328"/>
      <c r="E48" s="327"/>
      <c r="F48" s="327"/>
      <c r="G48" s="327"/>
      <c r="H48" s="329"/>
      <c r="I48" s="327"/>
      <c r="J48" s="328"/>
    </row>
    <row r="49" spans="1:11" ht="15" customHeight="1" x14ac:dyDescent="0.25">
      <c r="B49" s="330" t="s">
        <v>173</v>
      </c>
      <c r="C49" s="331">
        <f>B41</f>
        <v>40825.762006282159</v>
      </c>
      <c r="D49" s="328"/>
      <c r="E49" s="330" t="s">
        <v>173</v>
      </c>
      <c r="F49" s="331">
        <f>E41</f>
        <v>55898.598244150569</v>
      </c>
      <c r="G49" s="327"/>
      <c r="H49" s="330" t="s">
        <v>173</v>
      </c>
      <c r="I49" s="331">
        <f>H41</f>
        <v>51844.586167716472</v>
      </c>
      <c r="J49" s="328"/>
    </row>
    <row r="50" spans="1:11" ht="15" customHeight="1" x14ac:dyDescent="0.25">
      <c r="B50" s="332" t="s">
        <v>174</v>
      </c>
      <c r="C50" s="331">
        <f t="shared" ref="C50:C51" si="1">B42</f>
        <v>26421.686653271583</v>
      </c>
      <c r="D50" s="328"/>
      <c r="E50" s="332" t="s">
        <v>174</v>
      </c>
      <c r="F50" s="331">
        <f t="shared" ref="F50:F51" si="2">E42</f>
        <v>31979.863029947417</v>
      </c>
      <c r="G50" s="327"/>
      <c r="H50" s="332" t="s">
        <v>174</v>
      </c>
      <c r="I50" s="331">
        <f t="shared" ref="I50:I51" si="3">H42</f>
        <v>23261.852133735247</v>
      </c>
      <c r="J50" s="328"/>
    </row>
    <row r="51" spans="1:11" ht="15" customHeight="1" x14ac:dyDescent="0.25">
      <c r="B51" s="332" t="s">
        <v>175</v>
      </c>
      <c r="C51" s="331">
        <f t="shared" si="1"/>
        <v>34951.730878768394</v>
      </c>
      <c r="D51" s="328"/>
      <c r="E51" s="332" t="s">
        <v>175</v>
      </c>
      <c r="F51" s="331">
        <f t="shared" si="2"/>
        <v>41333.362019346387</v>
      </c>
      <c r="G51" s="327"/>
      <c r="H51" s="332" t="s">
        <v>175</v>
      </c>
      <c r="I51" s="331">
        <f t="shared" si="3"/>
        <v>35390.074346722038</v>
      </c>
      <c r="J51" s="328"/>
    </row>
    <row r="52" spans="1:11" ht="15" customHeight="1" x14ac:dyDescent="0.2">
      <c r="B52" s="329"/>
      <c r="C52" s="327"/>
      <c r="D52" s="328"/>
      <c r="E52" s="327"/>
      <c r="F52" s="327"/>
      <c r="G52" s="327"/>
      <c r="H52" s="329"/>
      <c r="I52" s="327"/>
      <c r="J52" s="328"/>
    </row>
    <row r="53" spans="1:11" ht="15" customHeight="1" x14ac:dyDescent="0.2">
      <c r="B53" s="329"/>
      <c r="C53" s="327"/>
      <c r="D53" s="328"/>
      <c r="E53" s="327"/>
      <c r="F53" s="327"/>
      <c r="G53" s="327"/>
      <c r="H53" s="329"/>
      <c r="I53" s="327"/>
      <c r="J53" s="328"/>
    </row>
    <row r="54" spans="1:11" ht="15" customHeight="1" x14ac:dyDescent="0.2">
      <c r="B54" s="329"/>
      <c r="C54" s="327"/>
      <c r="D54" s="328"/>
      <c r="E54" s="327"/>
      <c r="F54" s="327"/>
      <c r="G54" s="327"/>
      <c r="H54" s="329"/>
      <c r="I54" s="327"/>
      <c r="J54" s="328"/>
    </row>
    <row r="55" spans="1:11" ht="15" customHeight="1" x14ac:dyDescent="0.2">
      <c r="B55" s="87"/>
      <c r="D55" s="100"/>
      <c r="H55" s="87"/>
      <c r="J55" s="100"/>
    </row>
    <row r="56" spans="1:11" ht="12.75" customHeight="1" x14ac:dyDescent="0.25">
      <c r="A56" s="684" t="s">
        <v>315</v>
      </c>
      <c r="B56" s="685">
        <v>1150.4211608759358</v>
      </c>
      <c r="C56" s="686">
        <v>12265.96349492431</v>
      </c>
      <c r="D56" s="687" t="s">
        <v>188</v>
      </c>
      <c r="E56" s="686">
        <v>1276.2571266075124</v>
      </c>
      <c r="F56" s="686">
        <v>13613.823917880569</v>
      </c>
      <c r="G56" s="687" t="s">
        <v>188</v>
      </c>
      <c r="H56" s="685">
        <v>1227.4846763035521</v>
      </c>
      <c r="I56" s="686">
        <v>13089.249890613275</v>
      </c>
      <c r="J56" s="687" t="s">
        <v>188</v>
      </c>
      <c r="K56" s="144"/>
    </row>
    <row r="57" spans="1:11" ht="12.95" customHeight="1" x14ac:dyDescent="0.25">
      <c r="A57" s="364" t="s">
        <v>316</v>
      </c>
      <c r="B57" s="681">
        <v>1155.4480996904197</v>
      </c>
      <c r="C57" s="682">
        <v>12319.561472853306</v>
      </c>
      <c r="D57" s="683" t="s">
        <v>188</v>
      </c>
      <c r="E57" s="682">
        <v>1390.1685409233044</v>
      </c>
      <c r="F57" s="682">
        <v>14828.916005831619</v>
      </c>
      <c r="G57" s="683" t="s">
        <v>188</v>
      </c>
      <c r="H57" s="681">
        <v>1465.6444905275771</v>
      </c>
      <c r="I57" s="682">
        <v>15628.860675546117</v>
      </c>
      <c r="J57" s="683" t="s">
        <v>188</v>
      </c>
      <c r="K57" s="87"/>
    </row>
    <row r="58" spans="1:11" ht="12.95" customHeight="1" x14ac:dyDescent="0.25">
      <c r="A58" s="688" t="s">
        <v>192</v>
      </c>
      <c r="B58" s="689">
        <v>38599.728826038881</v>
      </c>
      <c r="C58" s="690">
        <v>411556.11596510781</v>
      </c>
      <c r="D58" s="691">
        <v>0</v>
      </c>
      <c r="E58" s="690">
        <v>38204.681013580957</v>
      </c>
      <c r="F58" s="690">
        <v>407529.00752861862</v>
      </c>
      <c r="G58" s="691">
        <v>0</v>
      </c>
      <c r="H58" s="689">
        <v>38333.37822479241</v>
      </c>
      <c r="I58" s="690">
        <v>408766.94953674462</v>
      </c>
      <c r="J58" s="691">
        <v>0</v>
      </c>
    </row>
    <row r="59" spans="1:11" ht="12.95" customHeight="1" x14ac:dyDescent="0.25">
      <c r="A59" s="364" t="s">
        <v>191</v>
      </c>
      <c r="B59" s="427">
        <v>52465.106022323926</v>
      </c>
      <c r="C59" s="426">
        <v>559390.85363934748</v>
      </c>
      <c r="D59" s="387">
        <v>-12</v>
      </c>
      <c r="E59" s="426">
        <v>54886.703504660618</v>
      </c>
      <c r="F59" s="426">
        <v>585475.99959859799</v>
      </c>
      <c r="G59" s="387">
        <v>-12</v>
      </c>
      <c r="H59" s="427">
        <v>55921.112111123337</v>
      </c>
      <c r="I59" s="426">
        <v>596313.27764329792</v>
      </c>
      <c r="J59" s="387">
        <v>-12</v>
      </c>
      <c r="K59" s="91"/>
    </row>
    <row r="60" spans="1:11" ht="7.5" customHeight="1" x14ac:dyDescent="0.2">
      <c r="B60" s="144"/>
      <c r="C60" s="136"/>
      <c r="D60" s="145"/>
      <c r="H60" s="144"/>
      <c r="I60" s="136"/>
      <c r="J60" s="145"/>
    </row>
  </sheetData>
  <mergeCells count="16">
    <mergeCell ref="A2:K2"/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B7:C7"/>
    <mergeCell ref="B5:D5"/>
    <mergeCell ref="A5:A7"/>
    <mergeCell ref="B6:C6"/>
    <mergeCell ref="E6:F6"/>
    <mergeCell ref="H6:I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33</vt:i4>
      </vt:variant>
    </vt:vector>
  </HeadingPairs>
  <TitlesOfParts>
    <vt:vector size="66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2018-05-04T13:07:50Z</cp:lastPrinted>
  <dcterms:created xsi:type="dcterms:W3CDTF">2010-02-15T08:19:53Z</dcterms:created>
  <dcterms:modified xsi:type="dcterms:W3CDTF">2019-02-05T07:15:53Z</dcterms:modified>
</cp:coreProperties>
</file>