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34" r:id="rId11"/>
    <sheet name="11" sheetId="135" r:id="rId12"/>
    <sheet name="12" sheetId="136" r:id="rId13"/>
    <sheet name="13" sheetId="155" r:id="rId14"/>
    <sheet name="14" sheetId="126" r:id="rId15"/>
    <sheet name="15" sheetId="152" r:id="rId16"/>
    <sheet name="16" sheetId="151" r:id="rId17"/>
    <sheet name="17" sheetId="150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02" r:id="rId33"/>
    <sheet name="33" sheetId="153" r:id="rId34"/>
  </sheets>
  <definedNames>
    <definedName name="_xlnm.Print_Area" localSheetId="1">'1'!$A$1:$C$41</definedName>
    <definedName name="_xlnm.Print_Area" localSheetId="10">'10'!$A$1:$L$57</definedName>
    <definedName name="_xlnm.Print_Area" localSheetId="11">'11'!$A$1:$L$57</definedName>
    <definedName name="_xlnm.Print_Area" localSheetId="12">'12'!$A$1:$L$57</definedName>
    <definedName name="_xlnm.Print_Area" localSheetId="13">'13'!$A$1:$L$57</definedName>
    <definedName name="_xlnm.Print_Area" localSheetId="14">'14'!$A$1:$M$53</definedName>
    <definedName name="_xlnm.Print_Area" localSheetId="15">'15'!$A$1:$M$53</definedName>
    <definedName name="_xlnm.Print_Area" localSheetId="16">'16'!$A$1:$M$53</definedName>
    <definedName name="_xlnm.Print_Area" localSheetId="17">'17'!$A$1:$M$53</definedName>
    <definedName name="_xlnm.Print_Area" localSheetId="18">'18'!$A$1:$L$48</definedName>
    <definedName name="_xlnm.Print_Area" localSheetId="19">'19'!$A$1:$L$65</definedName>
    <definedName name="_xlnm.Print_Area" localSheetId="2">'2'!$A$1:$D$44</definedName>
    <definedName name="_xlnm.Print_Area" localSheetId="20">'20'!$A$1:$L$65</definedName>
    <definedName name="_xlnm.Print_Area" localSheetId="21">'21'!$A$1:$L$65</definedName>
    <definedName name="_xlnm.Print_Area" localSheetId="22">'22'!$A$1:$L$65</definedName>
    <definedName name="_xlnm.Print_Area" localSheetId="23">'23'!$A$1:$L$65</definedName>
    <definedName name="_xlnm.Print_Area" localSheetId="24">'24'!$A$1:$L$65</definedName>
    <definedName name="_xlnm.Print_Area" localSheetId="25">'25'!$A$1:$L$65</definedName>
    <definedName name="_xlnm.Print_Area" localSheetId="26">'26'!$A$1:$M$53</definedName>
    <definedName name="_xlnm.Print_Area" localSheetId="27">'27'!$A$1:$M$53</definedName>
    <definedName name="_xlnm.Print_Area" localSheetId="28">'28'!$A$1:$M$53</definedName>
    <definedName name="_xlnm.Print_Area" localSheetId="29">'29'!$A$1:$M$53</definedName>
    <definedName name="_xlnm.Print_Area" localSheetId="3">'3'!$A$1:$D$32</definedName>
    <definedName name="_xlnm.Print_Area" localSheetId="30">'30'!$A$1:$S$27</definedName>
    <definedName name="_xlnm.Print_Area" localSheetId="31">'31'!$A$1:$S$27</definedName>
    <definedName name="_xlnm.Print_Area" localSheetId="32">'32'!$A$1:$K$33</definedName>
    <definedName name="_xlnm.Print_Area" localSheetId="33">'33'!$A$1:$I$41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'8'!$A$1:$K$61</definedName>
    <definedName name="_xlnm.Print_Area" localSheetId="9">'9'!$A$1:$L$57</definedName>
    <definedName name="_xlnm.Print_Area" localSheetId="0">T!$A$1:$J$31</definedName>
  </definedNames>
  <calcPr calcId="145621"/>
</workbook>
</file>

<file path=xl/calcChain.xml><?xml version="1.0" encoding="utf-8"?>
<calcChain xmlns="http://schemas.openxmlformats.org/spreadsheetml/2006/main">
  <c r="G58" i="113" l="1"/>
  <c r="G52" i="113"/>
  <c r="G46" i="113"/>
  <c r="G27" i="113"/>
  <c r="G21" i="113"/>
  <c r="G15" i="113"/>
  <c r="G58" i="112"/>
  <c r="G52" i="112"/>
  <c r="G46" i="112"/>
  <c r="G27" i="112"/>
  <c r="G21" i="112"/>
  <c r="G15" i="112"/>
  <c r="G58" i="111"/>
  <c r="G52" i="111"/>
  <c r="G46" i="111"/>
  <c r="G27" i="111"/>
  <c r="G21" i="111"/>
  <c r="G15" i="111"/>
  <c r="G58" i="110"/>
  <c r="G52" i="110"/>
  <c r="G46" i="110"/>
  <c r="G27" i="110"/>
  <c r="G21" i="110"/>
  <c r="G15" i="110"/>
  <c r="G58" i="109"/>
  <c r="G52" i="109"/>
  <c r="G46" i="109"/>
  <c r="G27" i="109"/>
  <c r="G21" i="109"/>
  <c r="G15" i="109"/>
  <c r="G58" i="108"/>
  <c r="G52" i="108"/>
  <c r="G46" i="108"/>
  <c r="G27" i="108"/>
  <c r="G21" i="108"/>
  <c r="G15" i="108"/>
  <c r="G58" i="107"/>
  <c r="G52" i="107"/>
  <c r="G46" i="107"/>
  <c r="G27" i="107"/>
  <c r="G21" i="107"/>
  <c r="G15" i="107"/>
  <c r="G37" i="136"/>
  <c r="G30" i="136"/>
  <c r="G23" i="136"/>
  <c r="G16" i="136"/>
  <c r="G37" i="135"/>
  <c r="G30" i="135"/>
  <c r="G23" i="135"/>
  <c r="G16" i="135"/>
  <c r="G37" i="134"/>
  <c r="G30" i="134"/>
  <c r="G23" i="134"/>
  <c r="G16" i="134"/>
  <c r="G37" i="116"/>
  <c r="G30" i="116"/>
  <c r="G23" i="116"/>
  <c r="G16" i="116"/>
  <c r="B31" i="153" l="1"/>
  <c r="B30" i="153"/>
  <c r="B29" i="153"/>
  <c r="H15" i="116"/>
  <c r="T29" i="147"/>
  <c r="T30" i="147"/>
  <c r="T31" i="147"/>
  <c r="T32" i="147"/>
  <c r="T33" i="147"/>
  <c r="S29" i="147"/>
  <c r="S30" i="147"/>
  <c r="S31" i="147"/>
  <c r="S32" i="147"/>
  <c r="S33" i="147"/>
  <c r="M33" i="147"/>
  <c r="L33" i="147"/>
  <c r="M32" i="147"/>
  <c r="L32" i="147"/>
  <c r="M31" i="147"/>
  <c r="L31" i="147"/>
  <c r="M30" i="147"/>
  <c r="L30" i="147"/>
  <c r="M29" i="147"/>
  <c r="L29" i="147"/>
  <c r="K29" i="147"/>
  <c r="F30" i="147"/>
  <c r="C30" i="147"/>
  <c r="F29" i="147"/>
  <c r="E32" i="107" l="1"/>
  <c r="E37" i="155" l="1"/>
  <c r="D37" i="155"/>
  <c r="E35" i="155"/>
  <c r="F35" i="155"/>
  <c r="D35" i="155"/>
  <c r="E35" i="136"/>
  <c r="F35" i="136"/>
  <c r="D35" i="136"/>
  <c r="E35" i="135"/>
  <c r="F35" i="135"/>
  <c r="D35" i="135"/>
  <c r="E35" i="134"/>
  <c r="F35" i="134"/>
  <c r="F37" i="134" s="1"/>
  <c r="D35" i="134"/>
  <c r="E37" i="134"/>
  <c r="D37" i="134"/>
  <c r="E35" i="116"/>
  <c r="F35" i="116"/>
  <c r="F37" i="116" s="1"/>
  <c r="E34" i="116"/>
  <c r="D35" i="116"/>
  <c r="D37" i="116" s="1"/>
  <c r="E37" i="116"/>
  <c r="G41" i="145" l="1"/>
  <c r="F41" i="145"/>
  <c r="E41" i="145"/>
  <c r="R20" i="146" l="1"/>
  <c r="Q20" i="146"/>
  <c r="Q21" i="146"/>
  <c r="Q22" i="146"/>
  <c r="H20" i="146"/>
  <c r="H21" i="146"/>
  <c r="H22" i="146"/>
  <c r="G13" i="155" l="1"/>
  <c r="K13" i="155"/>
  <c r="G14" i="155"/>
  <c r="E13" i="126"/>
  <c r="D13" i="126"/>
  <c r="C13" i="126"/>
  <c r="E25" i="140" l="1"/>
  <c r="D25" i="140"/>
  <c r="E25" i="139"/>
  <c r="D25" i="139"/>
  <c r="E25" i="120"/>
  <c r="D25" i="120"/>
  <c r="F63" i="113"/>
  <c r="E63" i="113"/>
  <c r="D63" i="113"/>
  <c r="K62" i="113"/>
  <c r="H62" i="113"/>
  <c r="F62" i="113"/>
  <c r="E62" i="113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E64" i="113" s="1"/>
  <c r="D59" i="113"/>
  <c r="D64" i="113" s="1"/>
  <c r="H58" i="113"/>
  <c r="G57" i="113"/>
  <c r="K56" i="113"/>
  <c r="H56" i="113"/>
  <c r="G56" i="113"/>
  <c r="K55" i="113"/>
  <c r="H55" i="113"/>
  <c r="G55" i="113"/>
  <c r="K54" i="113"/>
  <c r="H54" i="113"/>
  <c r="G54" i="113"/>
  <c r="K53" i="113"/>
  <c r="H53" i="113"/>
  <c r="G53" i="113"/>
  <c r="H52" i="113"/>
  <c r="G51" i="113"/>
  <c r="K50" i="113"/>
  <c r="H50" i="113"/>
  <c r="G50" i="113"/>
  <c r="K49" i="113"/>
  <c r="H49" i="113"/>
  <c r="G49" i="113"/>
  <c r="K48" i="113"/>
  <c r="H48" i="113"/>
  <c r="G48" i="113"/>
  <c r="K47" i="113"/>
  <c r="H47" i="113"/>
  <c r="G47" i="113"/>
  <c r="H46" i="113"/>
  <c r="G45" i="113"/>
  <c r="K44" i="113"/>
  <c r="H44" i="113"/>
  <c r="G44" i="113"/>
  <c r="K43" i="113"/>
  <c r="H43" i="113"/>
  <c r="G43" i="113"/>
  <c r="K42" i="113"/>
  <c r="H42" i="113"/>
  <c r="G42" i="113"/>
  <c r="K41" i="113"/>
  <c r="K46" i="113" s="1"/>
  <c r="H41" i="113"/>
  <c r="G41" i="113"/>
  <c r="F63" i="112"/>
  <c r="E63" i="112"/>
  <c r="D63" i="112"/>
  <c r="K62" i="112"/>
  <c r="F62" i="112"/>
  <c r="E62" i="112"/>
  <c r="H62" i="112" s="1"/>
  <c r="D62" i="112"/>
  <c r="K61" i="112"/>
  <c r="H61" i="112"/>
  <c r="F61" i="112"/>
  <c r="E61" i="112"/>
  <c r="D61" i="112"/>
  <c r="K60" i="112"/>
  <c r="H60" i="112"/>
  <c r="F60" i="112"/>
  <c r="E60" i="112"/>
  <c r="D60" i="112"/>
  <c r="K59" i="112"/>
  <c r="F59" i="112"/>
  <c r="E59" i="112"/>
  <c r="E64" i="112" s="1"/>
  <c r="D59" i="112"/>
  <c r="H58" i="112"/>
  <c r="G57" i="112"/>
  <c r="K56" i="112"/>
  <c r="H56" i="112"/>
  <c r="G56" i="112"/>
  <c r="K55" i="112"/>
  <c r="H55" i="112"/>
  <c r="G55" i="112"/>
  <c r="K54" i="112"/>
  <c r="H54" i="112"/>
  <c r="G54" i="112"/>
  <c r="K53" i="112"/>
  <c r="H53" i="112"/>
  <c r="G53" i="112"/>
  <c r="H52" i="112"/>
  <c r="G51" i="112"/>
  <c r="K50" i="112"/>
  <c r="H50" i="112"/>
  <c r="G50" i="112"/>
  <c r="K49" i="112"/>
  <c r="H49" i="112"/>
  <c r="G49" i="112"/>
  <c r="K48" i="112"/>
  <c r="H48" i="112"/>
  <c r="G48" i="112"/>
  <c r="K47" i="112"/>
  <c r="H47" i="112"/>
  <c r="G47" i="112"/>
  <c r="H46" i="112"/>
  <c r="G45" i="112"/>
  <c r="K44" i="112"/>
  <c r="H44" i="112"/>
  <c r="G44" i="112"/>
  <c r="K43" i="112"/>
  <c r="H43" i="112"/>
  <c r="G43" i="112"/>
  <c r="K42" i="112"/>
  <c r="H42" i="112"/>
  <c r="G42" i="112"/>
  <c r="K41" i="112"/>
  <c r="H41" i="112"/>
  <c r="G41" i="112"/>
  <c r="F63" i="111"/>
  <c r="E63" i="111"/>
  <c r="D63" i="111"/>
  <c r="K62" i="111"/>
  <c r="H62" i="111"/>
  <c r="F62" i="111"/>
  <c r="E62" i="111"/>
  <c r="D62" i="111"/>
  <c r="K61" i="111"/>
  <c r="F61" i="111"/>
  <c r="E61" i="111"/>
  <c r="H61" i="111" s="1"/>
  <c r="D61" i="111"/>
  <c r="K60" i="111"/>
  <c r="H60" i="111"/>
  <c r="F60" i="111"/>
  <c r="E60" i="111"/>
  <c r="D60" i="111"/>
  <c r="K59" i="111"/>
  <c r="K64" i="111" s="1"/>
  <c r="F59" i="111"/>
  <c r="F64" i="111" s="1"/>
  <c r="E59" i="111"/>
  <c r="D59" i="111"/>
  <c r="D64" i="111" s="1"/>
  <c r="H58" i="111"/>
  <c r="G57" i="111"/>
  <c r="K56" i="111"/>
  <c r="H56" i="111"/>
  <c r="G56" i="111"/>
  <c r="K55" i="111"/>
  <c r="H55" i="111"/>
  <c r="G55" i="111"/>
  <c r="K54" i="111"/>
  <c r="H54" i="111"/>
  <c r="G54" i="111"/>
  <c r="K53" i="111"/>
  <c r="H53" i="111"/>
  <c r="G53" i="111"/>
  <c r="H52" i="111"/>
  <c r="G51" i="111"/>
  <c r="K50" i="111"/>
  <c r="H50" i="111"/>
  <c r="G50" i="111"/>
  <c r="K49" i="111"/>
  <c r="H49" i="111"/>
  <c r="G49" i="111"/>
  <c r="K48" i="111"/>
  <c r="H48" i="111"/>
  <c r="G48" i="111"/>
  <c r="K47" i="111"/>
  <c r="H47" i="111"/>
  <c r="G47" i="111"/>
  <c r="H46" i="111"/>
  <c r="G45" i="111"/>
  <c r="K44" i="111"/>
  <c r="H44" i="111"/>
  <c r="G44" i="111"/>
  <c r="K43" i="111"/>
  <c r="H43" i="111"/>
  <c r="G43" i="111"/>
  <c r="K42" i="111"/>
  <c r="H42" i="111"/>
  <c r="G42" i="111"/>
  <c r="K41" i="111"/>
  <c r="H41" i="111"/>
  <c r="G41" i="111"/>
  <c r="F63" i="110"/>
  <c r="E63" i="110"/>
  <c r="D63" i="110"/>
  <c r="K62" i="110"/>
  <c r="F62" i="110"/>
  <c r="E62" i="110"/>
  <c r="H62" i="110" s="1"/>
  <c r="D62" i="110"/>
  <c r="K61" i="110"/>
  <c r="F61" i="110"/>
  <c r="E61" i="110"/>
  <c r="H61" i="110" s="1"/>
  <c r="D61" i="110"/>
  <c r="K60" i="110"/>
  <c r="H60" i="110"/>
  <c r="F60" i="110"/>
  <c r="E60" i="110"/>
  <c r="D60" i="110"/>
  <c r="K59" i="110"/>
  <c r="K64" i="110" s="1"/>
  <c r="F59" i="110"/>
  <c r="F64" i="110" s="1"/>
  <c r="E59" i="110"/>
  <c r="D59" i="110"/>
  <c r="D64" i="110" s="1"/>
  <c r="H58" i="110"/>
  <c r="G57" i="110"/>
  <c r="K56" i="110"/>
  <c r="H56" i="110"/>
  <c r="G56" i="110"/>
  <c r="K55" i="110"/>
  <c r="H55" i="110"/>
  <c r="G55" i="110"/>
  <c r="K54" i="110"/>
  <c r="H54" i="110"/>
  <c r="G54" i="110"/>
  <c r="K53" i="110"/>
  <c r="H53" i="110"/>
  <c r="G53" i="110"/>
  <c r="H52" i="110"/>
  <c r="G51" i="110"/>
  <c r="K50" i="110"/>
  <c r="H50" i="110"/>
  <c r="G50" i="110"/>
  <c r="K49" i="110"/>
  <c r="H49" i="110"/>
  <c r="G49" i="110"/>
  <c r="K48" i="110"/>
  <c r="H48" i="110"/>
  <c r="G48" i="110"/>
  <c r="K47" i="110"/>
  <c r="H47" i="110"/>
  <c r="G47" i="110"/>
  <c r="H46" i="110"/>
  <c r="G45" i="110"/>
  <c r="K44" i="110"/>
  <c r="H44" i="110"/>
  <c r="G44" i="110"/>
  <c r="K43" i="110"/>
  <c r="H43" i="110"/>
  <c r="G43" i="110"/>
  <c r="K42" i="110"/>
  <c r="H42" i="110"/>
  <c r="G42" i="110"/>
  <c r="K41" i="110"/>
  <c r="H41" i="110"/>
  <c r="G41" i="110"/>
  <c r="F63" i="109"/>
  <c r="E63" i="109"/>
  <c r="D63" i="109"/>
  <c r="K62" i="109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K64" i="109" s="1"/>
  <c r="F59" i="109"/>
  <c r="F64" i="109" s="1"/>
  <c r="E59" i="109"/>
  <c r="D59" i="109"/>
  <c r="H58" i="109"/>
  <c r="G57" i="109"/>
  <c r="K56" i="109"/>
  <c r="H56" i="109"/>
  <c r="G56" i="109"/>
  <c r="K55" i="109"/>
  <c r="H55" i="109"/>
  <c r="G55" i="109"/>
  <c r="K54" i="109"/>
  <c r="H54" i="109"/>
  <c r="G54" i="109"/>
  <c r="K53" i="109"/>
  <c r="H53" i="109"/>
  <c r="G53" i="109"/>
  <c r="H52" i="109"/>
  <c r="G51" i="109"/>
  <c r="K50" i="109"/>
  <c r="H50" i="109"/>
  <c r="G50" i="109"/>
  <c r="K49" i="109"/>
  <c r="H49" i="109"/>
  <c r="G49" i="109"/>
  <c r="K48" i="109"/>
  <c r="H48" i="109"/>
  <c r="G48" i="109"/>
  <c r="K47" i="109"/>
  <c r="H47" i="109"/>
  <c r="G47" i="109"/>
  <c r="H46" i="109"/>
  <c r="G45" i="109"/>
  <c r="K44" i="109"/>
  <c r="H44" i="109"/>
  <c r="G44" i="109"/>
  <c r="K43" i="109"/>
  <c r="H43" i="109"/>
  <c r="G43" i="109"/>
  <c r="K42" i="109"/>
  <c r="H42" i="109"/>
  <c r="G42" i="109"/>
  <c r="K41" i="109"/>
  <c r="H41" i="109"/>
  <c r="G41" i="109"/>
  <c r="G43" i="108"/>
  <c r="F63" i="108"/>
  <c r="E63" i="108"/>
  <c r="D63" i="108"/>
  <c r="K62" i="108"/>
  <c r="H62" i="108"/>
  <c r="F62" i="108"/>
  <c r="E62" i="108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H59" i="108"/>
  <c r="F59" i="108"/>
  <c r="F64" i="108" s="1"/>
  <c r="E59" i="108"/>
  <c r="D59" i="108"/>
  <c r="H58" i="108"/>
  <c r="G57" i="108"/>
  <c r="K56" i="108"/>
  <c r="H56" i="108"/>
  <c r="G56" i="108"/>
  <c r="K55" i="108"/>
  <c r="H55" i="108"/>
  <c r="G55" i="108"/>
  <c r="K54" i="108"/>
  <c r="H54" i="108"/>
  <c r="G54" i="108"/>
  <c r="K53" i="108"/>
  <c r="H53" i="108"/>
  <c r="G53" i="108"/>
  <c r="H52" i="108"/>
  <c r="G51" i="108"/>
  <c r="K50" i="108"/>
  <c r="H50" i="108"/>
  <c r="G50" i="108"/>
  <c r="K49" i="108"/>
  <c r="H49" i="108"/>
  <c r="G49" i="108"/>
  <c r="K48" i="108"/>
  <c r="H48" i="108"/>
  <c r="G48" i="108"/>
  <c r="K47" i="108"/>
  <c r="H47" i="108"/>
  <c r="G47" i="108"/>
  <c r="H46" i="108"/>
  <c r="G45" i="108"/>
  <c r="K44" i="108"/>
  <c r="H44" i="108"/>
  <c r="G44" i="108"/>
  <c r="K43" i="108"/>
  <c r="H43" i="108"/>
  <c r="K42" i="108"/>
  <c r="H42" i="108"/>
  <c r="G42" i="108"/>
  <c r="K41" i="108"/>
  <c r="H41" i="108"/>
  <c r="G41" i="108"/>
  <c r="F32" i="113"/>
  <c r="E32" i="113"/>
  <c r="D32" i="113"/>
  <c r="K31" i="113"/>
  <c r="F31" i="113"/>
  <c r="E31" i="113"/>
  <c r="H31" i="113" s="1"/>
  <c r="D31" i="113"/>
  <c r="K30" i="113"/>
  <c r="F30" i="113"/>
  <c r="E30" i="113"/>
  <c r="H30" i="113" s="1"/>
  <c r="D30" i="113"/>
  <c r="K29" i="113"/>
  <c r="H29" i="113"/>
  <c r="F29" i="113"/>
  <c r="E29" i="113"/>
  <c r="D29" i="113"/>
  <c r="K28" i="113"/>
  <c r="F28" i="113"/>
  <c r="E28" i="113"/>
  <c r="E33" i="113" s="1"/>
  <c r="D28" i="113"/>
  <c r="H27" i="113"/>
  <c r="G26" i="113"/>
  <c r="K25" i="113"/>
  <c r="H25" i="113"/>
  <c r="G25" i="113"/>
  <c r="K24" i="113"/>
  <c r="H24" i="113"/>
  <c r="G24" i="113"/>
  <c r="K23" i="113"/>
  <c r="H23" i="113"/>
  <c r="G23" i="113"/>
  <c r="K22" i="113"/>
  <c r="H22" i="113"/>
  <c r="G22" i="113"/>
  <c r="H21" i="113"/>
  <c r="G20" i="113"/>
  <c r="K19" i="113"/>
  <c r="H19" i="113"/>
  <c r="G19" i="113"/>
  <c r="K18" i="113"/>
  <c r="H18" i="113"/>
  <c r="G18" i="113"/>
  <c r="K17" i="113"/>
  <c r="H17" i="113"/>
  <c r="G17" i="113"/>
  <c r="K16" i="113"/>
  <c r="K21" i="113" s="1"/>
  <c r="H16" i="113"/>
  <c r="G16" i="113"/>
  <c r="H15" i="113"/>
  <c r="G14" i="113"/>
  <c r="K13" i="113"/>
  <c r="H13" i="113"/>
  <c r="G13" i="113"/>
  <c r="K12" i="113"/>
  <c r="H12" i="113"/>
  <c r="G12" i="113"/>
  <c r="K11" i="113"/>
  <c r="H11" i="113"/>
  <c r="G11" i="113"/>
  <c r="K10" i="113"/>
  <c r="H10" i="113"/>
  <c r="G10" i="113"/>
  <c r="F32" i="112"/>
  <c r="E32" i="112"/>
  <c r="D32" i="112"/>
  <c r="K31" i="112"/>
  <c r="H31" i="112"/>
  <c r="F31" i="112"/>
  <c r="E31" i="112"/>
  <c r="D31" i="112"/>
  <c r="K30" i="112"/>
  <c r="H30" i="112"/>
  <c r="F30" i="112"/>
  <c r="E30" i="112"/>
  <c r="D30" i="112"/>
  <c r="K29" i="112"/>
  <c r="F29" i="112"/>
  <c r="E29" i="112"/>
  <c r="H29" i="112" s="1"/>
  <c r="D29" i="112"/>
  <c r="K28" i="112"/>
  <c r="F28" i="112"/>
  <c r="E28" i="112"/>
  <c r="E33" i="112" s="1"/>
  <c r="D28" i="112"/>
  <c r="H27" i="112"/>
  <c r="G26" i="112"/>
  <c r="K25" i="112"/>
  <c r="H25" i="112"/>
  <c r="G25" i="112"/>
  <c r="K24" i="112"/>
  <c r="H24" i="112"/>
  <c r="G24" i="112"/>
  <c r="K23" i="112"/>
  <c r="H23" i="112"/>
  <c r="G23" i="112"/>
  <c r="K22" i="112"/>
  <c r="H22" i="112"/>
  <c r="G22" i="112"/>
  <c r="H21" i="112"/>
  <c r="G20" i="112"/>
  <c r="K19" i="112"/>
  <c r="H19" i="112"/>
  <c r="G19" i="112"/>
  <c r="K18" i="112"/>
  <c r="H18" i="112"/>
  <c r="G18" i="112"/>
  <c r="K17" i="112"/>
  <c r="H17" i="112"/>
  <c r="G17" i="112"/>
  <c r="K16" i="112"/>
  <c r="H16" i="112"/>
  <c r="G16" i="112"/>
  <c r="H15" i="112"/>
  <c r="G14" i="112"/>
  <c r="K13" i="112"/>
  <c r="H13" i="112"/>
  <c r="G13" i="112"/>
  <c r="K12" i="112"/>
  <c r="H12" i="112"/>
  <c r="G12" i="112"/>
  <c r="K11" i="112"/>
  <c r="H11" i="112"/>
  <c r="G11" i="112"/>
  <c r="K10" i="112"/>
  <c r="H10" i="112"/>
  <c r="G10" i="112"/>
  <c r="F32" i="111"/>
  <c r="E32" i="111"/>
  <c r="D32" i="111"/>
  <c r="K31" i="111"/>
  <c r="H31" i="111"/>
  <c r="F31" i="111"/>
  <c r="E31" i="111"/>
  <c r="D31" i="111"/>
  <c r="K30" i="111"/>
  <c r="F30" i="111"/>
  <c r="E30" i="111"/>
  <c r="H30" i="111" s="1"/>
  <c r="D30" i="111"/>
  <c r="K29" i="111"/>
  <c r="H29" i="111"/>
  <c r="F29" i="111"/>
  <c r="E29" i="111"/>
  <c r="D29" i="111"/>
  <c r="K28" i="111"/>
  <c r="F28" i="111"/>
  <c r="E28" i="111"/>
  <c r="D28" i="111"/>
  <c r="D33" i="111" s="1"/>
  <c r="H27" i="111"/>
  <c r="G26" i="111"/>
  <c r="K25" i="111"/>
  <c r="H25" i="111"/>
  <c r="G25" i="111"/>
  <c r="K24" i="111"/>
  <c r="H24" i="111"/>
  <c r="G24" i="111"/>
  <c r="K23" i="111"/>
  <c r="H23" i="111"/>
  <c r="G23" i="111"/>
  <c r="K22" i="111"/>
  <c r="H22" i="111"/>
  <c r="G22" i="111"/>
  <c r="H21" i="111"/>
  <c r="G20" i="111"/>
  <c r="K19" i="111"/>
  <c r="H19" i="111"/>
  <c r="G19" i="111"/>
  <c r="K18" i="111"/>
  <c r="H18" i="111"/>
  <c r="G18" i="111"/>
  <c r="K17" i="111"/>
  <c r="H17" i="111"/>
  <c r="G17" i="111"/>
  <c r="K16" i="111"/>
  <c r="H16" i="111"/>
  <c r="G16" i="111"/>
  <c r="H15" i="111"/>
  <c r="G14" i="111"/>
  <c r="K13" i="111"/>
  <c r="H13" i="111"/>
  <c r="G13" i="111"/>
  <c r="K12" i="111"/>
  <c r="H12" i="111"/>
  <c r="G12" i="111"/>
  <c r="K11" i="111"/>
  <c r="H11" i="111"/>
  <c r="G11" i="111"/>
  <c r="K10" i="111"/>
  <c r="H10" i="111"/>
  <c r="G10" i="111"/>
  <c r="F32" i="110"/>
  <c r="E32" i="110"/>
  <c r="D32" i="110"/>
  <c r="K31" i="110"/>
  <c r="H31" i="110"/>
  <c r="F31" i="110"/>
  <c r="E31" i="110"/>
  <c r="D31" i="110"/>
  <c r="K30" i="110"/>
  <c r="F30" i="110"/>
  <c r="E30" i="110"/>
  <c r="H30" i="110" s="1"/>
  <c r="D30" i="110"/>
  <c r="K29" i="110"/>
  <c r="H29" i="110"/>
  <c r="F29" i="110"/>
  <c r="E29" i="110"/>
  <c r="D29" i="110"/>
  <c r="K28" i="110"/>
  <c r="F28" i="110"/>
  <c r="F33" i="110" s="1"/>
  <c r="E28" i="110"/>
  <c r="D28" i="110"/>
  <c r="D33" i="110" s="1"/>
  <c r="H27" i="110"/>
  <c r="G26" i="110"/>
  <c r="K25" i="110"/>
  <c r="H25" i="110"/>
  <c r="G25" i="110"/>
  <c r="K24" i="110"/>
  <c r="H24" i="110"/>
  <c r="G24" i="110"/>
  <c r="K23" i="110"/>
  <c r="H23" i="110"/>
  <c r="G23" i="110"/>
  <c r="K22" i="110"/>
  <c r="H22" i="110"/>
  <c r="G22" i="110"/>
  <c r="H21" i="110"/>
  <c r="G20" i="110"/>
  <c r="K19" i="110"/>
  <c r="H19" i="110"/>
  <c r="G19" i="110"/>
  <c r="K18" i="110"/>
  <c r="H18" i="110"/>
  <c r="G18" i="110"/>
  <c r="K17" i="110"/>
  <c r="H17" i="110"/>
  <c r="G17" i="110"/>
  <c r="K16" i="110"/>
  <c r="K21" i="110" s="1"/>
  <c r="H16" i="110"/>
  <c r="G16" i="110"/>
  <c r="H15" i="110"/>
  <c r="G14" i="110"/>
  <c r="K13" i="110"/>
  <c r="H13" i="110"/>
  <c r="G13" i="110"/>
  <c r="K12" i="110"/>
  <c r="H12" i="110"/>
  <c r="G12" i="110"/>
  <c r="K11" i="110"/>
  <c r="H11" i="110"/>
  <c r="G11" i="110"/>
  <c r="K10" i="110"/>
  <c r="H10" i="110"/>
  <c r="G10" i="110"/>
  <c r="F32" i="109"/>
  <c r="E32" i="109"/>
  <c r="D32" i="109"/>
  <c r="K31" i="109"/>
  <c r="F31" i="109"/>
  <c r="E31" i="109"/>
  <c r="H31" i="109" s="1"/>
  <c r="D31" i="109"/>
  <c r="K30" i="109"/>
  <c r="F30" i="109"/>
  <c r="E30" i="109"/>
  <c r="H30" i="109" s="1"/>
  <c r="D30" i="109"/>
  <c r="K29" i="109"/>
  <c r="H29" i="109"/>
  <c r="F29" i="109"/>
  <c r="E29" i="109"/>
  <c r="D29" i="109"/>
  <c r="K28" i="109"/>
  <c r="F28" i="109"/>
  <c r="F33" i="109" s="1"/>
  <c r="E28" i="109"/>
  <c r="D28" i="109"/>
  <c r="D33" i="109" s="1"/>
  <c r="H27" i="109"/>
  <c r="G26" i="109"/>
  <c r="K25" i="109"/>
  <c r="H25" i="109"/>
  <c r="G25" i="109"/>
  <c r="K24" i="109"/>
  <c r="H24" i="109"/>
  <c r="G24" i="109"/>
  <c r="K23" i="109"/>
  <c r="H23" i="109"/>
  <c r="G23" i="109"/>
  <c r="K22" i="109"/>
  <c r="H22" i="109"/>
  <c r="G22" i="109"/>
  <c r="H21" i="109"/>
  <c r="G20" i="109"/>
  <c r="K19" i="109"/>
  <c r="H19" i="109"/>
  <c r="G19" i="109"/>
  <c r="K18" i="109"/>
  <c r="H18" i="109"/>
  <c r="G18" i="109"/>
  <c r="K17" i="109"/>
  <c r="H17" i="109"/>
  <c r="G17" i="109"/>
  <c r="K16" i="109"/>
  <c r="K21" i="109" s="1"/>
  <c r="H16" i="109"/>
  <c r="G16" i="109"/>
  <c r="H15" i="109"/>
  <c r="G14" i="109"/>
  <c r="K13" i="109"/>
  <c r="H13" i="109"/>
  <c r="G13" i="109"/>
  <c r="K12" i="109"/>
  <c r="H12" i="109"/>
  <c r="G12" i="109"/>
  <c r="K11" i="109"/>
  <c r="H11" i="109"/>
  <c r="G11" i="109"/>
  <c r="K10" i="109"/>
  <c r="H10" i="109"/>
  <c r="G10" i="109"/>
  <c r="K12" i="108"/>
  <c r="G26" i="108"/>
  <c r="G20" i="108"/>
  <c r="G14" i="108"/>
  <c r="G13" i="108"/>
  <c r="G57" i="107"/>
  <c r="G51" i="107"/>
  <c r="G45" i="107"/>
  <c r="G26" i="107"/>
  <c r="G20" i="107"/>
  <c r="G14" i="107"/>
  <c r="G44" i="107"/>
  <c r="E63" i="107"/>
  <c r="E59" i="107"/>
  <c r="A53" i="107"/>
  <c r="A47" i="107"/>
  <c r="G54" i="107"/>
  <c r="G55" i="107"/>
  <c r="G56" i="107"/>
  <c r="G53" i="107"/>
  <c r="G48" i="107"/>
  <c r="G49" i="107"/>
  <c r="G50" i="107"/>
  <c r="G47" i="107"/>
  <c r="G42" i="107"/>
  <c r="G43" i="107"/>
  <c r="G41" i="107"/>
  <c r="K60" i="107"/>
  <c r="K61" i="107"/>
  <c r="K62" i="107"/>
  <c r="K59" i="107"/>
  <c r="K54" i="107"/>
  <c r="K55" i="107"/>
  <c r="K56" i="107"/>
  <c r="K53" i="107"/>
  <c r="K48" i="107"/>
  <c r="K49" i="107"/>
  <c r="K50" i="107"/>
  <c r="K47" i="107"/>
  <c r="K42" i="107"/>
  <c r="K43" i="107"/>
  <c r="K44" i="107"/>
  <c r="K41" i="107"/>
  <c r="H10" i="107"/>
  <c r="H41" i="107"/>
  <c r="G16" i="107"/>
  <c r="G10" i="107"/>
  <c r="K28" i="107"/>
  <c r="K22" i="107"/>
  <c r="K16" i="107"/>
  <c r="K13" i="107"/>
  <c r="E13" i="151"/>
  <c r="D13" i="151"/>
  <c r="C13" i="151"/>
  <c r="E13" i="152"/>
  <c r="D13" i="152"/>
  <c r="C13" i="152"/>
  <c r="H16" i="155"/>
  <c r="G13" i="126" s="1"/>
  <c r="F64" i="113" l="1"/>
  <c r="F33" i="113"/>
  <c r="D33" i="113"/>
  <c r="H59" i="112"/>
  <c r="D64" i="112"/>
  <c r="F64" i="112"/>
  <c r="D33" i="112"/>
  <c r="F33" i="112"/>
  <c r="H28" i="112"/>
  <c r="E64" i="111"/>
  <c r="H64" i="111" s="1"/>
  <c r="F33" i="111"/>
  <c r="E33" i="111"/>
  <c r="G31" i="111" s="1"/>
  <c r="E64" i="110"/>
  <c r="H64" i="110" s="1"/>
  <c r="E33" i="110"/>
  <c r="G31" i="110" s="1"/>
  <c r="D64" i="109"/>
  <c r="E64" i="109"/>
  <c r="E33" i="109"/>
  <c r="G32" i="109"/>
  <c r="D64" i="108"/>
  <c r="E64" i="108"/>
  <c r="K58" i="113"/>
  <c r="K64" i="113"/>
  <c r="K52" i="113"/>
  <c r="K15" i="113"/>
  <c r="K27" i="113"/>
  <c r="K33" i="113"/>
  <c r="K52" i="112"/>
  <c r="K46" i="112"/>
  <c r="K58" i="112"/>
  <c r="K64" i="112"/>
  <c r="K21" i="112"/>
  <c r="K15" i="112"/>
  <c r="K27" i="112"/>
  <c r="K33" i="112"/>
  <c r="K52" i="111"/>
  <c r="K46" i="111"/>
  <c r="K58" i="111"/>
  <c r="K21" i="111"/>
  <c r="K15" i="111"/>
  <c r="K27" i="111"/>
  <c r="K33" i="111"/>
  <c r="K58" i="110"/>
  <c r="K52" i="110"/>
  <c r="K46" i="110"/>
  <c r="K27" i="110"/>
  <c r="K33" i="110"/>
  <c r="K15" i="110"/>
  <c r="K46" i="109"/>
  <c r="K58" i="109"/>
  <c r="K52" i="109"/>
  <c r="K15" i="109"/>
  <c r="K27" i="109"/>
  <c r="K33" i="109"/>
  <c r="K58" i="108"/>
  <c r="K64" i="108"/>
  <c r="H64" i="113"/>
  <c r="G63" i="113"/>
  <c r="G61" i="113"/>
  <c r="G59" i="113"/>
  <c r="G64" i="113" s="1"/>
  <c r="G60" i="113"/>
  <c r="G62" i="113"/>
  <c r="H59" i="113"/>
  <c r="G62" i="112"/>
  <c r="G60" i="112"/>
  <c r="H64" i="112"/>
  <c r="G63" i="112"/>
  <c r="G61" i="112"/>
  <c r="G59" i="112"/>
  <c r="G64" i="112" s="1"/>
  <c r="G61" i="111"/>
  <c r="G59" i="111"/>
  <c r="H59" i="111"/>
  <c r="G61" i="110"/>
  <c r="G59" i="110"/>
  <c r="H59" i="110"/>
  <c r="H64" i="109"/>
  <c r="G63" i="109"/>
  <c r="G61" i="109"/>
  <c r="G59" i="109"/>
  <c r="G62" i="109"/>
  <c r="G60" i="109"/>
  <c r="H59" i="109"/>
  <c r="K52" i="108"/>
  <c r="K46" i="108"/>
  <c r="G62" i="108"/>
  <c r="G60" i="108"/>
  <c r="H64" i="108"/>
  <c r="G63" i="108"/>
  <c r="G61" i="108"/>
  <c r="G59" i="108"/>
  <c r="G32" i="113"/>
  <c r="H33" i="113"/>
  <c r="G30" i="113"/>
  <c r="G28" i="113"/>
  <c r="G33" i="113" s="1"/>
  <c r="G31" i="113"/>
  <c r="G29" i="113"/>
  <c r="H28" i="113"/>
  <c r="G31" i="112"/>
  <c r="G29" i="112"/>
  <c r="H33" i="112"/>
  <c r="G32" i="112"/>
  <c r="G30" i="112"/>
  <c r="G28" i="112"/>
  <c r="G33" i="112" s="1"/>
  <c r="H33" i="111"/>
  <c r="G32" i="111"/>
  <c r="H28" i="111"/>
  <c r="H33" i="110"/>
  <c r="G32" i="110"/>
  <c r="H28" i="110"/>
  <c r="G31" i="109"/>
  <c r="G29" i="109"/>
  <c r="H33" i="109"/>
  <c r="G28" i="109"/>
  <c r="G30" i="109"/>
  <c r="H28" i="109"/>
  <c r="K17" i="155"/>
  <c r="K11" i="155"/>
  <c r="K12" i="155"/>
  <c r="K15" i="155"/>
  <c r="K16" i="155"/>
  <c r="G10" i="155"/>
  <c r="K10" i="155"/>
  <c r="G62" i="111" l="1"/>
  <c r="G64" i="111" s="1"/>
  <c r="G63" i="111"/>
  <c r="G60" i="111"/>
  <c r="G30" i="111"/>
  <c r="G29" i="111"/>
  <c r="G28" i="111"/>
  <c r="G33" i="111" s="1"/>
  <c r="G62" i="110"/>
  <c r="G64" i="110" s="1"/>
  <c r="G63" i="110"/>
  <c r="G60" i="110"/>
  <c r="G30" i="110"/>
  <c r="G29" i="110"/>
  <c r="G28" i="110"/>
  <c r="G33" i="110" s="1"/>
  <c r="G64" i="109"/>
  <c r="G33" i="109"/>
  <c r="G64" i="108"/>
  <c r="A16" i="43"/>
  <c r="J48" i="155"/>
  <c r="J47" i="155"/>
  <c r="J46" i="155"/>
  <c r="J49" i="155" s="1"/>
  <c r="D48" i="155"/>
  <c r="D49" i="155" s="1"/>
  <c r="D47" i="155"/>
  <c r="D46" i="155"/>
  <c r="C48" i="155"/>
  <c r="C47" i="155"/>
  <c r="C49" i="155" s="1"/>
  <c r="C46" i="155"/>
  <c r="J45" i="155"/>
  <c r="I45" i="155"/>
  <c r="D45" i="155"/>
  <c r="C45" i="155"/>
  <c r="H48" i="155"/>
  <c r="H47" i="155"/>
  <c r="H46" i="155"/>
  <c r="B48" i="155"/>
  <c r="B47" i="155"/>
  <c r="B46" i="155"/>
  <c r="G41" i="155"/>
  <c r="A41" i="155"/>
  <c r="G11" i="155" l="1"/>
  <c r="G12" i="155"/>
  <c r="G15" i="155"/>
  <c r="G16" i="155"/>
  <c r="H10" i="155"/>
  <c r="K37" i="155"/>
  <c r="K36" i="155"/>
  <c r="F36" i="155"/>
  <c r="E36" i="155"/>
  <c r="H36" i="155" s="1"/>
  <c r="K34" i="155"/>
  <c r="F34" i="155"/>
  <c r="E34" i="155"/>
  <c r="D34" i="155"/>
  <c r="K33" i="155"/>
  <c r="F33" i="155"/>
  <c r="E33" i="155"/>
  <c r="H33" i="155" s="1"/>
  <c r="D33" i="155"/>
  <c r="K32" i="155"/>
  <c r="F32" i="155"/>
  <c r="E32" i="155"/>
  <c r="H32" i="155" s="1"/>
  <c r="D32" i="155"/>
  <c r="K31" i="155"/>
  <c r="F31" i="155"/>
  <c r="E31" i="155"/>
  <c r="D31" i="155"/>
  <c r="C13" i="150" s="1"/>
  <c r="A31" i="155"/>
  <c r="K30" i="155"/>
  <c r="H30" i="155"/>
  <c r="G13" i="151" s="1"/>
  <c r="G30" i="155"/>
  <c r="K29" i="155"/>
  <c r="H29" i="155"/>
  <c r="G29" i="155"/>
  <c r="G28" i="155"/>
  <c r="K27" i="155"/>
  <c r="G27" i="155"/>
  <c r="K26" i="155"/>
  <c r="H26" i="155"/>
  <c r="G26" i="155"/>
  <c r="K25" i="155"/>
  <c r="H25" i="155"/>
  <c r="G25" i="155"/>
  <c r="K24" i="155"/>
  <c r="H24" i="155"/>
  <c r="G24" i="155"/>
  <c r="A24" i="155"/>
  <c r="K23" i="155"/>
  <c r="H23" i="155"/>
  <c r="G13" i="152" s="1"/>
  <c r="G23" i="155"/>
  <c r="K22" i="155"/>
  <c r="H22" i="155"/>
  <c r="G22" i="155"/>
  <c r="G21" i="155"/>
  <c r="K20" i="155"/>
  <c r="G20" i="155"/>
  <c r="K19" i="155"/>
  <c r="H19" i="155"/>
  <c r="G19" i="155"/>
  <c r="K18" i="155"/>
  <c r="H18" i="155"/>
  <c r="G18" i="155"/>
  <c r="H17" i="155"/>
  <c r="G17" i="155"/>
  <c r="A17" i="155"/>
  <c r="H15" i="155"/>
  <c r="H12" i="155"/>
  <c r="H11" i="155"/>
  <c r="A10" i="155"/>
  <c r="E6" i="155"/>
  <c r="F37" i="155" l="1"/>
  <c r="E13" i="150" s="1"/>
  <c r="H31" i="155"/>
  <c r="I6" i="155"/>
  <c r="G33" i="155" l="1"/>
  <c r="D13" i="150"/>
  <c r="I47" i="155"/>
  <c r="I46" i="155"/>
  <c r="I48" i="155"/>
  <c r="G36" i="155"/>
  <c r="G31" i="155"/>
  <c r="H37" i="155"/>
  <c r="G13" i="150" s="1"/>
  <c r="G34" i="155"/>
  <c r="G32" i="155"/>
  <c r="G37" i="155"/>
  <c r="G35" i="155"/>
  <c r="I49" i="155" l="1"/>
  <c r="N20" i="147"/>
  <c r="G23" i="147"/>
  <c r="G20" i="147"/>
  <c r="S20" i="147"/>
  <c r="S21" i="147"/>
  <c r="S22" i="147"/>
  <c r="S23" i="147"/>
  <c r="S24" i="147"/>
  <c r="S25" i="147"/>
  <c r="S26" i="147"/>
  <c r="L20" i="147"/>
  <c r="L21" i="147"/>
  <c r="L22" i="147"/>
  <c r="L23" i="147"/>
  <c r="L24" i="147"/>
  <c r="L25" i="147"/>
  <c r="L26" i="147"/>
  <c r="F20" i="147"/>
  <c r="F21" i="147"/>
  <c r="F22" i="147"/>
  <c r="F23" i="147"/>
  <c r="F24" i="147"/>
  <c r="F25" i="147"/>
  <c r="F26" i="147"/>
  <c r="F32" i="108"/>
  <c r="E32" i="108"/>
  <c r="D32" i="108"/>
  <c r="K31" i="108"/>
  <c r="H31" i="108"/>
  <c r="F31" i="108"/>
  <c r="E31" i="108"/>
  <c r="D31" i="108"/>
  <c r="K30" i="108"/>
  <c r="K33" i="108" s="1"/>
  <c r="H30" i="108"/>
  <c r="F30" i="108"/>
  <c r="E30" i="108"/>
  <c r="D30" i="108"/>
  <c r="K29" i="108"/>
  <c r="F29" i="108"/>
  <c r="E29" i="108"/>
  <c r="E33" i="108" s="1"/>
  <c r="D29" i="108"/>
  <c r="K28" i="108"/>
  <c r="F28" i="108"/>
  <c r="F33" i="108" s="1"/>
  <c r="E28" i="108"/>
  <c r="H28" i="108" s="1"/>
  <c r="D28" i="108"/>
  <c r="H27" i="108"/>
  <c r="K25" i="108"/>
  <c r="H25" i="108"/>
  <c r="G25" i="108"/>
  <c r="K24" i="108"/>
  <c r="H24" i="108"/>
  <c r="G24" i="108"/>
  <c r="K23" i="108"/>
  <c r="H23" i="108"/>
  <c r="G23" i="108"/>
  <c r="K22" i="108"/>
  <c r="H22" i="108"/>
  <c r="G22" i="108"/>
  <c r="H21" i="108"/>
  <c r="K19" i="108"/>
  <c r="H19" i="108"/>
  <c r="G19" i="108"/>
  <c r="K18" i="108"/>
  <c r="H18" i="108"/>
  <c r="G18" i="108"/>
  <c r="K17" i="108"/>
  <c r="H17" i="108"/>
  <c r="G17" i="108"/>
  <c r="K16" i="108"/>
  <c r="H16" i="108"/>
  <c r="G16" i="108"/>
  <c r="H15" i="108"/>
  <c r="K13" i="108"/>
  <c r="H13" i="108"/>
  <c r="H12" i="108"/>
  <c r="G12" i="108"/>
  <c r="K11" i="108"/>
  <c r="H11" i="108"/>
  <c r="G11" i="108"/>
  <c r="K10" i="108"/>
  <c r="H10" i="108"/>
  <c r="G10" i="108"/>
  <c r="A59" i="107"/>
  <c r="A41" i="107"/>
  <c r="E61" i="107"/>
  <c r="F63" i="107"/>
  <c r="D63" i="107"/>
  <c r="F62" i="107"/>
  <c r="E62" i="107"/>
  <c r="H62" i="107" s="1"/>
  <c r="D62" i="107"/>
  <c r="H61" i="107"/>
  <c r="F61" i="107"/>
  <c r="D61" i="107"/>
  <c r="F60" i="107"/>
  <c r="E60" i="107"/>
  <c r="H60" i="107" s="1"/>
  <c r="D60" i="107"/>
  <c r="D64" i="107" s="1"/>
  <c r="H59" i="107"/>
  <c r="F59" i="107"/>
  <c r="F64" i="107" s="1"/>
  <c r="D59" i="107"/>
  <c r="H58" i="107"/>
  <c r="H56" i="107"/>
  <c r="H55" i="107"/>
  <c r="H54" i="107"/>
  <c r="H53" i="107"/>
  <c r="H52" i="107"/>
  <c r="H50" i="107"/>
  <c r="H49" i="107"/>
  <c r="H48" i="107"/>
  <c r="H47" i="107"/>
  <c r="H46" i="107"/>
  <c r="H44" i="107"/>
  <c r="H43" i="107"/>
  <c r="K46" i="107"/>
  <c r="H42" i="107"/>
  <c r="D32" i="107"/>
  <c r="F32" i="107"/>
  <c r="D31" i="107"/>
  <c r="D28" i="107"/>
  <c r="H15" i="107"/>
  <c r="K11" i="107"/>
  <c r="G15" i="116"/>
  <c r="G14" i="116"/>
  <c r="G13" i="116"/>
  <c r="G12" i="116"/>
  <c r="G11" i="116"/>
  <c r="G10" i="116"/>
  <c r="K16" i="116"/>
  <c r="H29" i="108" l="1"/>
  <c r="D33" i="108"/>
  <c r="G32" i="108"/>
  <c r="G61" i="107"/>
  <c r="G62" i="107"/>
  <c r="K21" i="108"/>
  <c r="K15" i="108"/>
  <c r="K27" i="108"/>
  <c r="K52" i="107"/>
  <c r="K58" i="107"/>
  <c r="K64" i="107"/>
  <c r="G30" i="108"/>
  <c r="H33" i="108"/>
  <c r="G28" i="108"/>
  <c r="G31" i="108"/>
  <c r="G29" i="108"/>
  <c r="E64" i="107"/>
  <c r="G19" i="105"/>
  <c r="G33" i="108" l="1"/>
  <c r="H64" i="107"/>
  <c r="G59" i="107"/>
  <c r="G64" i="107" s="1"/>
  <c r="G63" i="107"/>
  <c r="G60" i="107"/>
  <c r="K10" i="116"/>
  <c r="K11" i="116"/>
  <c r="K12" i="116"/>
  <c r="K13" i="116"/>
  <c r="K15" i="116"/>
  <c r="K17" i="116"/>
  <c r="K18" i="116"/>
  <c r="K19" i="116"/>
  <c r="K20" i="116"/>
  <c r="K22" i="116"/>
  <c r="K23" i="116"/>
  <c r="K24" i="116"/>
  <c r="K25" i="116"/>
  <c r="K26" i="116"/>
  <c r="K27" i="116"/>
  <c r="K29" i="116"/>
  <c r="K30" i="116"/>
  <c r="H42" i="145" l="1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H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H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M24" i="146"/>
  <c r="L24" i="146"/>
  <c r="K24" i="146"/>
  <c r="J24" i="146"/>
  <c r="I24" i="146"/>
  <c r="H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H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D22" i="146" s="1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D21" i="146" s="1"/>
  <c r="T20" i="146"/>
  <c r="S20" i="146"/>
  <c r="P20" i="146"/>
  <c r="O20" i="146"/>
  <c r="N20" i="146"/>
  <c r="M20" i="146"/>
  <c r="L20" i="146"/>
  <c r="K20" i="146"/>
  <c r="J20" i="146"/>
  <c r="I20" i="146"/>
  <c r="F20" i="146"/>
  <c r="E20" i="146"/>
  <c r="C20" i="146"/>
  <c r="B20" i="146"/>
  <c r="R23" i="146" l="1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A23" i="43"/>
  <c r="E30" i="153"/>
  <c r="F30" i="153"/>
  <c r="G30" i="153"/>
  <c r="E31" i="153"/>
  <c r="F31" i="153"/>
  <c r="G31" i="153"/>
  <c r="E32" i="153"/>
  <c r="F32" i="153"/>
  <c r="G32" i="153"/>
  <c r="E33" i="153"/>
  <c r="F33" i="153"/>
  <c r="G33" i="153"/>
  <c r="E34" i="153"/>
  <c r="F34" i="153"/>
  <c r="G34" i="153"/>
  <c r="E35" i="153"/>
  <c r="F35" i="153"/>
  <c r="G35" i="153"/>
  <c r="E36" i="153"/>
  <c r="F36" i="153"/>
  <c r="G36" i="153"/>
  <c r="E37" i="153"/>
  <c r="F37" i="153"/>
  <c r="G37" i="153"/>
  <c r="E38" i="153"/>
  <c r="F38" i="153"/>
  <c r="G38" i="153"/>
  <c r="E39" i="153"/>
  <c r="F39" i="153"/>
  <c r="G39" i="153"/>
  <c r="E40" i="153"/>
  <c r="F40" i="153"/>
  <c r="G40" i="153"/>
  <c r="G29" i="153"/>
  <c r="F29" i="153"/>
  <c r="E29" i="153"/>
  <c r="D35" i="147" l="1"/>
  <c r="C29" i="147"/>
  <c r="D29" i="147"/>
  <c r="E29" i="147"/>
  <c r="B29" i="147"/>
  <c r="A21" i="43"/>
  <c r="A20" i="43" l="1"/>
  <c r="A19" i="43"/>
  <c r="A18" i="43"/>
  <c r="A17" i="43"/>
  <c r="A15" i="43"/>
  <c r="A14" i="43"/>
  <c r="A13" i="43"/>
  <c r="A12" i="43"/>
  <c r="A11" i="43"/>
  <c r="A10" i="43"/>
  <c r="A9" i="43"/>
  <c r="K14" i="150" l="1"/>
  <c r="K13" i="150"/>
  <c r="K12" i="150"/>
  <c r="K11" i="150"/>
  <c r="K10" i="150"/>
  <c r="I11" i="150"/>
  <c r="J11" i="150"/>
  <c r="I12" i="150"/>
  <c r="J12" i="150"/>
  <c r="I13" i="150"/>
  <c r="J13" i="150"/>
  <c r="I14" i="150"/>
  <c r="J14" i="150"/>
  <c r="J10" i="150"/>
  <c r="I10" i="150"/>
  <c r="H11" i="150"/>
  <c r="L11" i="150" s="1"/>
  <c r="H12" i="150"/>
  <c r="H13" i="150"/>
  <c r="H14" i="150"/>
  <c r="H10" i="150"/>
  <c r="L13" i="150" l="1"/>
  <c r="L12" i="150"/>
  <c r="L14" i="150"/>
  <c r="L10" i="150"/>
  <c r="D10" i="151"/>
  <c r="E10" i="151"/>
  <c r="D11" i="151"/>
  <c r="E11" i="151"/>
  <c r="D12" i="151"/>
  <c r="E12" i="151"/>
  <c r="C12" i="151"/>
  <c r="C11" i="151"/>
  <c r="C10" i="151"/>
  <c r="D10" i="152"/>
  <c r="E10" i="152"/>
  <c r="D11" i="152"/>
  <c r="E11" i="152"/>
  <c r="D12" i="152"/>
  <c r="E12" i="152"/>
  <c r="C12" i="152"/>
  <c r="C11" i="152"/>
  <c r="C10" i="152"/>
  <c r="C10" i="126"/>
  <c r="C11" i="126"/>
  <c r="C12" i="126"/>
  <c r="D10" i="126"/>
  <c r="E10" i="126"/>
  <c r="D11" i="126"/>
  <c r="E11" i="126"/>
  <c r="D12" i="126"/>
  <c r="E12" i="126"/>
  <c r="G5" i="150"/>
  <c r="I39" i="150" s="1"/>
  <c r="G5" i="151"/>
  <c r="I21" i="151" s="1"/>
  <c r="G5" i="152"/>
  <c r="I39" i="152" s="1"/>
  <c r="H5" i="152"/>
  <c r="J39" i="152" s="1"/>
  <c r="H5" i="151"/>
  <c r="D38" i="151" s="1"/>
  <c r="D38" i="150"/>
  <c r="H5" i="150"/>
  <c r="J39" i="150" s="1"/>
  <c r="C14" i="152" l="1"/>
  <c r="D21" i="150"/>
  <c r="C38" i="151"/>
  <c r="C14" i="151"/>
  <c r="I39" i="151"/>
  <c r="C14" i="126"/>
  <c r="D14" i="152"/>
  <c r="D14" i="151"/>
  <c r="E14" i="126"/>
  <c r="F12" i="126" s="1"/>
  <c r="D14" i="126"/>
  <c r="E14" i="152"/>
  <c r="F13" i="152" s="1"/>
  <c r="E14" i="151"/>
  <c r="F10" i="151" s="1"/>
  <c r="C21" i="152"/>
  <c r="C38" i="152"/>
  <c r="D21" i="152"/>
  <c r="D38" i="152"/>
  <c r="I21" i="152"/>
  <c r="J21" i="152"/>
  <c r="J21" i="151"/>
  <c r="J39" i="151"/>
  <c r="C21" i="151"/>
  <c r="D21" i="151"/>
  <c r="C21" i="150"/>
  <c r="C38" i="150"/>
  <c r="I21" i="150"/>
  <c r="J21" i="150"/>
  <c r="F10" i="126" l="1"/>
  <c r="F13" i="151"/>
  <c r="F12" i="151"/>
  <c r="F11" i="126"/>
  <c r="F11" i="151"/>
  <c r="F13" i="126"/>
  <c r="F12" i="152"/>
  <c r="F11" i="152"/>
  <c r="F10" i="152"/>
  <c r="F14" i="152" l="1"/>
  <c r="F14" i="151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M21" i="147"/>
  <c r="N21" i="147"/>
  <c r="O21" i="147"/>
  <c r="P31" i="147" s="1"/>
  <c r="P21" i="147"/>
  <c r="Q31" i="147" s="1"/>
  <c r="Q21" i="147"/>
  <c r="R31" i="147" s="1"/>
  <c r="R21" i="147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M22" i="147"/>
  <c r="N22" i="147"/>
  <c r="O22" i="147"/>
  <c r="P32" i="147" s="1"/>
  <c r="P22" i="147"/>
  <c r="Q32" i="147" s="1"/>
  <c r="Q22" i="147"/>
  <c r="R32" i="147" s="1"/>
  <c r="R22" i="147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M23" i="147"/>
  <c r="N23" i="147"/>
  <c r="O23" i="147"/>
  <c r="P33" i="147" s="1"/>
  <c r="P23" i="147"/>
  <c r="Q33" i="147" s="1"/>
  <c r="Q23" i="147"/>
  <c r="R33" i="147" s="1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3" i="140" l="1"/>
  <c r="G23" i="139"/>
  <c r="G23" i="120"/>
  <c r="G21" i="140"/>
  <c r="G21" i="139"/>
  <c r="G21" i="120"/>
  <c r="G19" i="140"/>
  <c r="G19" i="139"/>
  <c r="G19" i="120"/>
  <c r="G17" i="140"/>
  <c r="G17" i="139"/>
  <c r="G17" i="120"/>
  <c r="G15" i="140"/>
  <c r="G15" i="139"/>
  <c r="G15" i="120"/>
  <c r="G13" i="140"/>
  <c r="G13" i="120"/>
  <c r="G12" i="107"/>
  <c r="K10" i="107"/>
  <c r="G21" i="141" l="1"/>
  <c r="G13" i="141"/>
  <c r="G13" i="139"/>
  <c r="G19" i="141" l="1"/>
  <c r="G23" i="141"/>
  <c r="G15" i="141"/>
  <c r="G17" i="141"/>
  <c r="K34" i="136" l="1"/>
  <c r="F36" i="136"/>
  <c r="E36" i="136"/>
  <c r="H36" i="136" s="1"/>
  <c r="F34" i="136"/>
  <c r="E34" i="136"/>
  <c r="H34" i="136" s="1"/>
  <c r="D34" i="136"/>
  <c r="F33" i="136"/>
  <c r="E33" i="136"/>
  <c r="H33" i="136" s="1"/>
  <c r="D33" i="136"/>
  <c r="F32" i="136"/>
  <c r="E32" i="136"/>
  <c r="H32" i="136" s="1"/>
  <c r="D32" i="136"/>
  <c r="F31" i="136"/>
  <c r="E31" i="136"/>
  <c r="E37" i="136" s="1"/>
  <c r="D31" i="136"/>
  <c r="K30" i="136"/>
  <c r="H30" i="136"/>
  <c r="G12" i="151" s="1"/>
  <c r="K29" i="136"/>
  <c r="H29" i="136"/>
  <c r="G29" i="136"/>
  <c r="K27" i="136"/>
  <c r="H27" i="136"/>
  <c r="K26" i="136"/>
  <c r="H26" i="136"/>
  <c r="G26" i="136"/>
  <c r="K25" i="136"/>
  <c r="H25" i="136"/>
  <c r="K24" i="136"/>
  <c r="H24" i="136"/>
  <c r="K23" i="136"/>
  <c r="K22" i="136"/>
  <c r="H22" i="136"/>
  <c r="K20" i="136"/>
  <c r="H20" i="136"/>
  <c r="K19" i="136"/>
  <c r="H19" i="136"/>
  <c r="K18" i="136"/>
  <c r="H18" i="136"/>
  <c r="K17" i="136"/>
  <c r="H17" i="136"/>
  <c r="K16" i="136"/>
  <c r="K15" i="136"/>
  <c r="H15" i="136"/>
  <c r="K13" i="136"/>
  <c r="H13" i="136"/>
  <c r="K12" i="136"/>
  <c r="H12" i="136"/>
  <c r="K11" i="136"/>
  <c r="H11" i="136"/>
  <c r="K10" i="136"/>
  <c r="H10" i="136"/>
  <c r="F36" i="135"/>
  <c r="E36" i="135"/>
  <c r="H36" i="135" s="1"/>
  <c r="F34" i="135"/>
  <c r="E34" i="135"/>
  <c r="H34" i="135" s="1"/>
  <c r="D34" i="135"/>
  <c r="F33" i="135"/>
  <c r="E33" i="135"/>
  <c r="H33" i="135" s="1"/>
  <c r="D33" i="135"/>
  <c r="F32" i="135"/>
  <c r="E32" i="135"/>
  <c r="H32" i="135" s="1"/>
  <c r="D32" i="135"/>
  <c r="F31" i="135"/>
  <c r="E31" i="135"/>
  <c r="E37" i="135" s="1"/>
  <c r="D31" i="135"/>
  <c r="K30" i="135"/>
  <c r="H30" i="135"/>
  <c r="G11" i="151" s="1"/>
  <c r="K29" i="135"/>
  <c r="H29" i="135"/>
  <c r="G29" i="135"/>
  <c r="K27" i="135"/>
  <c r="H27" i="135"/>
  <c r="K26" i="135"/>
  <c r="H26" i="135"/>
  <c r="G26" i="135"/>
  <c r="K25" i="135"/>
  <c r="H25" i="135"/>
  <c r="K24" i="135"/>
  <c r="H24" i="135"/>
  <c r="K23" i="135"/>
  <c r="K22" i="135"/>
  <c r="H22" i="135"/>
  <c r="K20" i="135"/>
  <c r="H20" i="135"/>
  <c r="K19" i="135"/>
  <c r="H19" i="135"/>
  <c r="K18" i="135"/>
  <c r="H18" i="135"/>
  <c r="K17" i="135"/>
  <c r="H17" i="135"/>
  <c r="K16" i="135"/>
  <c r="K15" i="135"/>
  <c r="H15" i="135"/>
  <c r="K13" i="135"/>
  <c r="H13" i="135"/>
  <c r="K12" i="135"/>
  <c r="H12" i="135"/>
  <c r="K11" i="135"/>
  <c r="H11" i="135"/>
  <c r="K10" i="135"/>
  <c r="H10" i="135"/>
  <c r="F36" i="134"/>
  <c r="E25" i="141" s="1"/>
  <c r="E36" i="134"/>
  <c r="F34" i="134"/>
  <c r="E34" i="134"/>
  <c r="H34" i="134" s="1"/>
  <c r="D34" i="134"/>
  <c r="F33" i="134"/>
  <c r="E33" i="134"/>
  <c r="H33" i="134" s="1"/>
  <c r="D33" i="134"/>
  <c r="F32" i="134"/>
  <c r="E32" i="134"/>
  <c r="H32" i="134" s="1"/>
  <c r="D32" i="134"/>
  <c r="F31" i="134"/>
  <c r="E31" i="134"/>
  <c r="D31" i="134"/>
  <c r="K30" i="134"/>
  <c r="H30" i="134"/>
  <c r="G10" i="151" s="1"/>
  <c r="K29" i="134"/>
  <c r="H29" i="134"/>
  <c r="G29" i="134"/>
  <c r="K27" i="134"/>
  <c r="H27" i="134"/>
  <c r="K26" i="134"/>
  <c r="H26" i="134"/>
  <c r="G26" i="134"/>
  <c r="K25" i="134"/>
  <c r="H25" i="134"/>
  <c r="K24" i="134"/>
  <c r="H24" i="134"/>
  <c r="K23" i="134"/>
  <c r="K22" i="134"/>
  <c r="H22" i="134"/>
  <c r="K20" i="134"/>
  <c r="H20" i="134"/>
  <c r="K19" i="134"/>
  <c r="H19" i="134"/>
  <c r="K18" i="134"/>
  <c r="H18" i="134"/>
  <c r="K17" i="134"/>
  <c r="H17" i="134"/>
  <c r="K16" i="134"/>
  <c r="K15" i="134"/>
  <c r="H15" i="134"/>
  <c r="K13" i="134"/>
  <c r="H13" i="134"/>
  <c r="K12" i="134"/>
  <c r="H12" i="134"/>
  <c r="K11" i="134"/>
  <c r="H11" i="134"/>
  <c r="K10" i="134"/>
  <c r="H10" i="134"/>
  <c r="G18" i="116"/>
  <c r="G19" i="116"/>
  <c r="G20" i="116"/>
  <c r="G21" i="116"/>
  <c r="G22" i="116"/>
  <c r="G17" i="116"/>
  <c r="D37" i="136" l="1"/>
  <c r="F37" i="136"/>
  <c r="E12" i="150" s="1"/>
  <c r="F37" i="135"/>
  <c r="D37" i="135"/>
  <c r="C11" i="150" s="1"/>
  <c r="H36" i="134"/>
  <c r="D25" i="141"/>
  <c r="E11" i="150"/>
  <c r="C12" i="150"/>
  <c r="D12" i="150"/>
  <c r="E10" i="150"/>
  <c r="C10" i="150"/>
  <c r="H31" i="136"/>
  <c r="H31" i="135"/>
  <c r="H31" i="134"/>
  <c r="G25" i="136"/>
  <c r="G21" i="136"/>
  <c r="G24" i="136"/>
  <c r="G28" i="136"/>
  <c r="G27" i="136"/>
  <c r="G25" i="135"/>
  <c r="G28" i="135"/>
  <c r="G21" i="135"/>
  <c r="G24" i="135"/>
  <c r="G27" i="135"/>
  <c r="K36" i="134"/>
  <c r="G24" i="134"/>
  <c r="G21" i="134"/>
  <c r="G25" i="134"/>
  <c r="G28" i="134"/>
  <c r="G27" i="134"/>
  <c r="G36" i="135" l="1"/>
  <c r="D11" i="150"/>
  <c r="G35" i="135"/>
  <c r="G32" i="134"/>
  <c r="G35" i="136"/>
  <c r="G33" i="136"/>
  <c r="G36" i="136"/>
  <c r="G17" i="136"/>
  <c r="G19" i="136"/>
  <c r="G18" i="136"/>
  <c r="G22" i="136"/>
  <c r="H23" i="136"/>
  <c r="G12" i="152" s="1"/>
  <c r="G20" i="136"/>
  <c r="G11" i="136"/>
  <c r="H16" i="136"/>
  <c r="G12" i="126" s="1"/>
  <c r="G13" i="136"/>
  <c r="G15" i="136"/>
  <c r="G12" i="136"/>
  <c r="G10" i="136"/>
  <c r="K37" i="136"/>
  <c r="K33" i="136"/>
  <c r="K32" i="136"/>
  <c r="K31" i="136"/>
  <c r="H37" i="136"/>
  <c r="G12" i="150" s="1"/>
  <c r="G34" i="136"/>
  <c r="G32" i="136"/>
  <c r="G31" i="136"/>
  <c r="K36" i="136"/>
  <c r="G14" i="136"/>
  <c r="G11" i="135"/>
  <c r="G13" i="135"/>
  <c r="G15" i="135"/>
  <c r="G12" i="135"/>
  <c r="H16" i="135"/>
  <c r="G11" i="126" s="1"/>
  <c r="G10" i="135"/>
  <c r="H37" i="135"/>
  <c r="G11" i="150" s="1"/>
  <c r="G34" i="135"/>
  <c r="G33" i="135"/>
  <c r="G32" i="135"/>
  <c r="G31" i="135"/>
  <c r="K37" i="135"/>
  <c r="K34" i="135"/>
  <c r="K33" i="135"/>
  <c r="K32" i="135"/>
  <c r="K31" i="135"/>
  <c r="G17" i="135"/>
  <c r="G22" i="135"/>
  <c r="G18" i="135"/>
  <c r="G19" i="135"/>
  <c r="H23" i="135"/>
  <c r="G11" i="152" s="1"/>
  <c r="G20" i="135"/>
  <c r="K36" i="135"/>
  <c r="G14" i="135"/>
  <c r="K37" i="134"/>
  <c r="K34" i="134"/>
  <c r="K33" i="134"/>
  <c r="K32" i="134"/>
  <c r="K31" i="134"/>
  <c r="G17" i="134"/>
  <c r="G19" i="134"/>
  <c r="G18" i="134"/>
  <c r="G22" i="134"/>
  <c r="H23" i="134"/>
  <c r="G10" i="152" s="1"/>
  <c r="G20" i="134"/>
  <c r="G11" i="134"/>
  <c r="G13" i="134"/>
  <c r="G10" i="134"/>
  <c r="G15" i="134"/>
  <c r="G12" i="134"/>
  <c r="H16" i="134"/>
  <c r="G10" i="126" s="1"/>
  <c r="G14" i="134"/>
  <c r="K19" i="105"/>
  <c r="K26" i="105"/>
  <c r="K22" i="105"/>
  <c r="K18" i="105"/>
  <c r="G26" i="105"/>
  <c r="G22" i="105"/>
  <c r="G18" i="105"/>
  <c r="G17" i="105"/>
  <c r="G33" i="134" l="1"/>
  <c r="G35" i="134"/>
  <c r="G34" i="134"/>
  <c r="G31" i="134"/>
  <c r="H37" i="134"/>
  <c r="G10" i="150" s="1"/>
  <c r="G36" i="134"/>
  <c r="D10" i="150"/>
  <c r="C20" i="147"/>
  <c r="D20" i="147"/>
  <c r="D30" i="147" s="1"/>
  <c r="E20" i="147"/>
  <c r="E30" i="147" s="1"/>
  <c r="B20" i="147"/>
  <c r="B30" i="147" s="1"/>
  <c r="H11" i="141" l="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26" i="141"/>
  <c r="I26" i="141"/>
  <c r="J26" i="141"/>
  <c r="K26" i="141"/>
  <c r="H10" i="141"/>
  <c r="K10" i="141"/>
  <c r="J10" i="141"/>
  <c r="I10" i="141"/>
  <c r="L21" i="141" l="1"/>
  <c r="L19" i="141"/>
  <c r="L11" i="141"/>
  <c r="L16" i="141"/>
  <c r="L14" i="141"/>
  <c r="L26" i="141"/>
  <c r="L24" i="141"/>
  <c r="L22" i="141"/>
  <c r="L20" i="141"/>
  <c r="L17" i="141"/>
  <c r="L25" i="141"/>
  <c r="L18" i="141"/>
  <c r="L15" i="141"/>
  <c r="L13" i="141"/>
  <c r="L12" i="141"/>
  <c r="L23" i="141"/>
  <c r="L10" i="141"/>
  <c r="G7" i="105" l="1"/>
  <c r="D13" i="141" l="1"/>
  <c r="E13" i="141"/>
  <c r="D15" i="141"/>
  <c r="E15" i="141"/>
  <c r="D17" i="141"/>
  <c r="E17" i="141"/>
  <c r="D19" i="141"/>
  <c r="E19" i="141"/>
  <c r="D21" i="141"/>
  <c r="E21" i="141"/>
  <c r="D23" i="141"/>
  <c r="E23" i="141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D23" i="140"/>
  <c r="E23" i="140"/>
  <c r="C23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D23" i="139"/>
  <c r="E23" i="139"/>
  <c r="C23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D23" i="120"/>
  <c r="E23" i="120"/>
  <c r="C23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24" i="120" s="1"/>
  <c r="E24" i="120" l="1"/>
  <c r="D24" i="120"/>
  <c r="G45" i="105"/>
  <c r="K45" i="105"/>
  <c r="B39" i="43" l="1"/>
  <c r="B38" i="43"/>
  <c r="B37" i="43"/>
  <c r="B36" i="43"/>
  <c r="A39" i="43"/>
  <c r="A38" i="43"/>
  <c r="A37" i="43"/>
  <c r="A36" i="43"/>
  <c r="A22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Q20" i="147"/>
  <c r="R30" i="147" s="1"/>
  <c r="P20" i="147"/>
  <c r="Q30" i="147" s="1"/>
  <c r="O20" i="147"/>
  <c r="P30" i="147" s="1"/>
  <c r="K20" i="147"/>
  <c r="J20" i="147"/>
  <c r="K30" i="147" s="1"/>
  <c r="I20" i="147"/>
  <c r="J30" i="147" s="1"/>
  <c r="H20" i="147"/>
  <c r="I30" i="147" s="1"/>
  <c r="U20" i="147" l="1"/>
  <c r="B4" i="147" l="1"/>
  <c r="B7" i="146" l="1"/>
  <c r="K7" i="146" s="1"/>
  <c r="B4" i="146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B4" i="145"/>
  <c r="H5" i="145"/>
  <c r="H45" i="145" s="1"/>
  <c r="E5" i="145"/>
  <c r="E45" i="145" s="1"/>
  <c r="B5" i="145"/>
  <c r="B45" i="145" s="1"/>
  <c r="D42" i="145" l="1"/>
  <c r="J42" i="145"/>
  <c r="D41" i="145"/>
  <c r="L7" i="146"/>
  <c r="F7" i="146"/>
  <c r="J7" i="146"/>
  <c r="J41" i="145"/>
  <c r="F50" i="145"/>
  <c r="A59" i="113"/>
  <c r="A53" i="113"/>
  <c r="A47" i="113"/>
  <c r="A41" i="113"/>
  <c r="A28" i="113"/>
  <c r="A22" i="113"/>
  <c r="A16" i="113"/>
  <c r="A10" i="113"/>
  <c r="E37" i="113"/>
  <c r="I37" i="113" s="1"/>
  <c r="E6" i="113"/>
  <c r="I6" i="113" s="1"/>
  <c r="A59" i="112"/>
  <c r="A53" i="112"/>
  <c r="A47" i="112"/>
  <c r="A41" i="112"/>
  <c r="A28" i="112"/>
  <c r="A22" i="112"/>
  <c r="A16" i="112"/>
  <c r="A10" i="112"/>
  <c r="E37" i="112"/>
  <c r="I37" i="112" s="1"/>
  <c r="I6" i="112"/>
  <c r="E6" i="112"/>
  <c r="A59" i="111"/>
  <c r="A53" i="111"/>
  <c r="A47" i="111"/>
  <c r="A41" i="111"/>
  <c r="A28" i="111"/>
  <c r="A22" i="111"/>
  <c r="A16" i="111"/>
  <c r="A10" i="111"/>
  <c r="E37" i="111"/>
  <c r="I37" i="111" s="1"/>
  <c r="E6" i="111"/>
  <c r="I6" i="111" s="1"/>
  <c r="A59" i="110"/>
  <c r="A53" i="110"/>
  <c r="A47" i="110"/>
  <c r="A41" i="110"/>
  <c r="A28" i="110"/>
  <c r="A22" i="110"/>
  <c r="A16" i="110"/>
  <c r="A10" i="110"/>
  <c r="E37" i="110"/>
  <c r="I37" i="110" s="1"/>
  <c r="E6" i="110"/>
  <c r="I6" i="110" s="1"/>
  <c r="A59" i="109"/>
  <c r="A53" i="109"/>
  <c r="A47" i="109"/>
  <c r="A41" i="109"/>
  <c r="A28" i="109"/>
  <c r="A22" i="109"/>
  <c r="A16" i="109"/>
  <c r="A10" i="109"/>
  <c r="E37" i="109"/>
  <c r="I37" i="109" s="1"/>
  <c r="E6" i="109"/>
  <c r="I6" i="109" s="1"/>
  <c r="A59" i="108"/>
  <c r="A53" i="108"/>
  <c r="A47" i="108"/>
  <c r="A41" i="108"/>
  <c r="A28" i="108"/>
  <c r="A22" i="108"/>
  <c r="A16" i="108"/>
  <c r="A10" i="108"/>
  <c r="E37" i="108"/>
  <c r="I37" i="108" s="1"/>
  <c r="I6" i="108"/>
  <c r="E6" i="108"/>
  <c r="A28" i="107"/>
  <c r="A22" i="107"/>
  <c r="A16" i="107"/>
  <c r="A10" i="107"/>
  <c r="E37" i="107"/>
  <c r="I37" i="107" s="1"/>
  <c r="E6" i="107"/>
  <c r="I6" i="107" s="1"/>
  <c r="B4" i="122"/>
  <c r="G6" i="105"/>
  <c r="K6" i="105" s="1"/>
  <c r="F6" i="105"/>
  <c r="J6" i="105" s="1"/>
  <c r="E6" i="105"/>
  <c r="I6" i="105" s="1"/>
  <c r="D6" i="105"/>
  <c r="H6" i="105" s="1"/>
  <c r="D4" i="105"/>
  <c r="H5" i="126"/>
  <c r="J21" i="126" s="1"/>
  <c r="G5" i="126"/>
  <c r="C38" i="126" s="1"/>
  <c r="A31" i="136"/>
  <c r="A24" i="136"/>
  <c r="A17" i="136"/>
  <c r="A10" i="136"/>
  <c r="I6" i="136"/>
  <c r="E6" i="136"/>
  <c r="A31" i="135"/>
  <c r="A24" i="135"/>
  <c r="A17" i="135"/>
  <c r="A10" i="135"/>
  <c r="I6" i="135"/>
  <c r="E6" i="135"/>
  <c r="A31" i="134"/>
  <c r="A24" i="134"/>
  <c r="A17" i="134"/>
  <c r="A10" i="134"/>
  <c r="B46" i="134" s="1"/>
  <c r="I6" i="134"/>
  <c r="E6" i="134"/>
  <c r="A31" i="116"/>
  <c r="A41" i="116" s="1"/>
  <c r="A24" i="116"/>
  <c r="A17" i="116"/>
  <c r="A10" i="116"/>
  <c r="I6" i="116"/>
  <c r="E6" i="116"/>
  <c r="B4" i="133"/>
  <c r="H5" i="120"/>
  <c r="J33" i="120" s="1"/>
  <c r="G5" i="120"/>
  <c r="I33" i="120" s="1"/>
  <c r="H5" i="139"/>
  <c r="J33" i="139" s="1"/>
  <c r="G5" i="139"/>
  <c r="I33" i="139" s="1"/>
  <c r="H5" i="140"/>
  <c r="G5" i="140"/>
  <c r="C33" i="140" s="1"/>
  <c r="H5" i="141"/>
  <c r="D33" i="141" s="1"/>
  <c r="G5" i="141"/>
  <c r="C33" i="141" s="1"/>
  <c r="J33" i="140"/>
  <c r="D33" i="140"/>
  <c r="E24" i="140"/>
  <c r="E26" i="140" s="1"/>
  <c r="D24" i="140"/>
  <c r="D26" i="140" s="1"/>
  <c r="C24" i="140"/>
  <c r="C26" i="140" s="1"/>
  <c r="D33" i="139"/>
  <c r="E24" i="139"/>
  <c r="E26" i="139" s="1"/>
  <c r="D24" i="139"/>
  <c r="D26" i="139" s="1"/>
  <c r="C24" i="139"/>
  <c r="C26" i="139" s="1"/>
  <c r="D33" i="120"/>
  <c r="I33" i="140" l="1"/>
  <c r="J33" i="141"/>
  <c r="I33" i="141"/>
  <c r="C33" i="139"/>
  <c r="F10" i="140"/>
  <c r="F12" i="140"/>
  <c r="F17" i="140"/>
  <c r="F22" i="140"/>
  <c r="F13" i="140"/>
  <c r="F18" i="140"/>
  <c r="F16" i="140"/>
  <c r="F21" i="140"/>
  <c r="F14" i="140"/>
  <c r="F20" i="140"/>
  <c r="F13" i="139"/>
  <c r="F14" i="139"/>
  <c r="F22" i="139"/>
  <c r="F12" i="139"/>
  <c r="F16" i="139"/>
  <c r="F20" i="139"/>
  <c r="F17" i="139"/>
  <c r="F21" i="139"/>
  <c r="F10" i="139"/>
  <c r="F18" i="139"/>
  <c r="F11" i="139"/>
  <c r="F15" i="139"/>
  <c r="F19" i="139"/>
  <c r="F11" i="140"/>
  <c r="F15" i="140"/>
  <c r="F19" i="140"/>
  <c r="F23" i="140"/>
  <c r="F23" i="139"/>
  <c r="C33" i="120"/>
  <c r="I21" i="126"/>
  <c r="I39" i="126"/>
  <c r="C21" i="126"/>
  <c r="D38" i="126"/>
  <c r="D21" i="126"/>
  <c r="J39" i="126"/>
  <c r="C14" i="150"/>
  <c r="H48" i="136"/>
  <c r="B48" i="136"/>
  <c r="H47" i="136"/>
  <c r="B47" i="136"/>
  <c r="H46" i="136"/>
  <c r="B46" i="136"/>
  <c r="J45" i="136"/>
  <c r="I45" i="136"/>
  <c r="D45" i="136"/>
  <c r="C45" i="136"/>
  <c r="G41" i="136"/>
  <c r="A41" i="136"/>
  <c r="C48" i="136"/>
  <c r="H48" i="135"/>
  <c r="B48" i="135"/>
  <c r="H47" i="135"/>
  <c r="B47" i="135"/>
  <c r="H46" i="135"/>
  <c r="B46" i="135"/>
  <c r="J45" i="135"/>
  <c r="I45" i="135"/>
  <c r="D45" i="135"/>
  <c r="C45" i="135"/>
  <c r="G41" i="135"/>
  <c r="A41" i="135"/>
  <c r="H48" i="134"/>
  <c r="B48" i="134"/>
  <c r="H47" i="134"/>
  <c r="B47" i="134"/>
  <c r="H46" i="134"/>
  <c r="J45" i="134"/>
  <c r="I45" i="134"/>
  <c r="D45" i="134"/>
  <c r="C45" i="134"/>
  <c r="G41" i="134"/>
  <c r="A41" i="134"/>
  <c r="G41" i="116"/>
  <c r="J45" i="116"/>
  <c r="I45" i="116"/>
  <c r="H48" i="116"/>
  <c r="H47" i="116"/>
  <c r="H46" i="116"/>
  <c r="D45" i="116"/>
  <c r="C45" i="116"/>
  <c r="B48" i="116"/>
  <c r="B47" i="116"/>
  <c r="B46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4" i="139"/>
  <c r="F24" i="140"/>
  <c r="K25" i="133"/>
  <c r="C46" i="134"/>
  <c r="D46" i="136"/>
  <c r="C46" i="136"/>
  <c r="P19" i="129"/>
  <c r="C47" i="136"/>
  <c r="D47" i="136"/>
  <c r="J47" i="136"/>
  <c r="J48" i="136"/>
  <c r="J46" i="136"/>
  <c r="D48" i="136"/>
  <c r="C48" i="135"/>
  <c r="D47" i="135"/>
  <c r="D48" i="135"/>
  <c r="J46" i="135"/>
  <c r="C47" i="135"/>
  <c r="I48" i="135"/>
  <c r="D46" i="135"/>
  <c r="C48" i="134"/>
  <c r="D47" i="134"/>
  <c r="D48" i="134"/>
  <c r="J46" i="134"/>
  <c r="C47" i="134"/>
  <c r="D46" i="134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E14" i="150" l="1"/>
  <c r="F13" i="150" s="1"/>
  <c r="C49" i="134"/>
  <c r="C49" i="136"/>
  <c r="D49" i="135"/>
  <c r="I48" i="136"/>
  <c r="I46" i="136"/>
  <c r="C46" i="135"/>
  <c r="C49" i="135" s="1"/>
  <c r="I47" i="135"/>
  <c r="I46" i="135"/>
  <c r="D49" i="134"/>
  <c r="D14" i="150"/>
  <c r="J49" i="136"/>
  <c r="D49" i="136"/>
  <c r="I47" i="136"/>
  <c r="J47" i="135"/>
  <c r="J48" i="135"/>
  <c r="I46" i="134"/>
  <c r="I48" i="134"/>
  <c r="I47" i="134"/>
  <c r="J47" i="134"/>
  <c r="J48" i="134"/>
  <c r="I49" i="135" l="1"/>
  <c r="F10" i="150"/>
  <c r="F11" i="150"/>
  <c r="F12" i="150"/>
  <c r="I49" i="136"/>
  <c r="J49" i="135"/>
  <c r="J49" i="134"/>
  <c r="I49" i="134"/>
  <c r="C26" i="122"/>
  <c r="C25" i="122"/>
  <c r="C24" i="122"/>
  <c r="C23" i="122"/>
  <c r="C22" i="122"/>
  <c r="C21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S23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B20" i="122"/>
  <c r="G23" i="122"/>
  <c r="G22" i="122"/>
  <c r="G21" i="122"/>
  <c r="G26" i="122"/>
  <c r="F14" i="150" l="1"/>
  <c r="F14" i="126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6" i="120" l="1"/>
  <c r="D26" i="120"/>
  <c r="F13" i="120" l="1"/>
  <c r="F10" i="120"/>
  <c r="F16" i="120"/>
  <c r="F23" i="120"/>
  <c r="F22" i="120"/>
  <c r="F15" i="120"/>
  <c r="F20" i="120"/>
  <c r="F12" i="120"/>
  <c r="E26" i="120"/>
  <c r="F18" i="120"/>
  <c r="F11" i="120"/>
  <c r="F19" i="120"/>
  <c r="F14" i="120"/>
  <c r="F21" i="120"/>
  <c r="F17" i="120"/>
  <c r="F24" i="120" l="1"/>
  <c r="K52" i="105"/>
  <c r="E32" i="116"/>
  <c r="F36" i="116" l="1"/>
  <c r="E36" i="116"/>
  <c r="F32" i="116"/>
  <c r="E33" i="116"/>
  <c r="F33" i="116"/>
  <c r="F34" i="116"/>
  <c r="F31" i="116"/>
  <c r="D32" i="116"/>
  <c r="D33" i="116"/>
  <c r="D34" i="116"/>
  <c r="D31" i="116"/>
  <c r="E31" i="116"/>
  <c r="H29" i="116"/>
  <c r="G25" i="140" s="1"/>
  <c r="D48" i="116"/>
  <c r="H27" i="116"/>
  <c r="H26" i="116"/>
  <c r="H25" i="116"/>
  <c r="H24" i="116"/>
  <c r="H22" i="116"/>
  <c r="G25" i="139" s="1"/>
  <c r="D47" i="116"/>
  <c r="H20" i="116"/>
  <c r="H19" i="116"/>
  <c r="H18" i="116"/>
  <c r="H17" i="116"/>
  <c r="H11" i="116"/>
  <c r="H12" i="116"/>
  <c r="H13" i="116"/>
  <c r="G25" i="120"/>
  <c r="H10" i="116"/>
  <c r="H36" i="116" l="1"/>
  <c r="G25" i="141" s="1"/>
  <c r="H32" i="116"/>
  <c r="H34" i="116"/>
  <c r="H23" i="116"/>
  <c r="C47" i="116"/>
  <c r="H33" i="116"/>
  <c r="H31" i="116"/>
  <c r="G26" i="139" l="1"/>
  <c r="G14" i="152"/>
  <c r="G25" i="116"/>
  <c r="G29" i="116"/>
  <c r="G26" i="116"/>
  <c r="G24" i="116"/>
  <c r="G27" i="116"/>
  <c r="G28" i="116"/>
  <c r="D46" i="116"/>
  <c r="D49" i="116" s="1"/>
  <c r="J46" i="116"/>
  <c r="J47" i="116"/>
  <c r="J48" i="116"/>
  <c r="H30" i="116"/>
  <c r="C48" i="116"/>
  <c r="C46" i="116"/>
  <c r="H16" i="116"/>
  <c r="G26" i="120" l="1"/>
  <c r="G14" i="126"/>
  <c r="G26" i="140"/>
  <c r="G14" i="151"/>
  <c r="C49" i="116"/>
  <c r="I46" i="116"/>
  <c r="G32" i="116"/>
  <c r="G34" i="116"/>
  <c r="G36" i="116"/>
  <c r="G31" i="116"/>
  <c r="G33" i="116"/>
  <c r="G35" i="116"/>
  <c r="K37" i="116"/>
  <c r="K36" i="116"/>
  <c r="K34" i="116"/>
  <c r="K31" i="116"/>
  <c r="K32" i="116"/>
  <c r="K33" i="116"/>
  <c r="J49" i="116"/>
  <c r="H37" i="116"/>
  <c r="I48" i="116"/>
  <c r="I47" i="116"/>
  <c r="G26" i="141" l="1"/>
  <c r="G14" i="150"/>
  <c r="I49" i="116"/>
  <c r="G18" i="140"/>
  <c r="G18" i="139"/>
  <c r="G18" i="120"/>
  <c r="G16" i="140"/>
  <c r="G16" i="139"/>
  <c r="G16" i="120"/>
  <c r="E29" i="107"/>
  <c r="F29" i="107"/>
  <c r="E30" i="107"/>
  <c r="F30" i="107"/>
  <c r="E31" i="107"/>
  <c r="F31" i="107"/>
  <c r="F28" i="107"/>
  <c r="E28" i="107"/>
  <c r="D29" i="107"/>
  <c r="D30" i="107"/>
  <c r="K28" i="105"/>
  <c r="G28" i="105"/>
  <c r="F33" i="107" l="1"/>
  <c r="D33" i="107"/>
  <c r="C10" i="141" s="1"/>
  <c r="E33" i="107"/>
  <c r="C18" i="141"/>
  <c r="E18" i="141"/>
  <c r="D12" i="141"/>
  <c r="C11" i="141"/>
  <c r="C20" i="141"/>
  <c r="C16" i="141"/>
  <c r="E16" i="141"/>
  <c r="E22" i="141"/>
  <c r="C21" i="141"/>
  <c r="E20" i="141"/>
  <c r="C19" i="141"/>
  <c r="C17" i="141"/>
  <c r="C15" i="141"/>
  <c r="E14" i="141"/>
  <c r="C14" i="141"/>
  <c r="G14" i="141"/>
  <c r="D14" i="141"/>
  <c r="C13" i="141"/>
  <c r="E12" i="141"/>
  <c r="C12" i="141"/>
  <c r="E11" i="141"/>
  <c r="G11" i="140"/>
  <c r="C22" i="141"/>
  <c r="C23" i="141"/>
  <c r="G22" i="120"/>
  <c r="G22" i="139"/>
  <c r="G22" i="140"/>
  <c r="D22" i="141"/>
  <c r="G20" i="120"/>
  <c r="G20" i="139"/>
  <c r="G20" i="140"/>
  <c r="G14" i="120"/>
  <c r="G14" i="139"/>
  <c r="G14" i="140"/>
  <c r="G12" i="120"/>
  <c r="G12" i="139"/>
  <c r="G12" i="140"/>
  <c r="E10" i="141"/>
  <c r="G11" i="139"/>
  <c r="G11" i="120"/>
  <c r="H19" i="107"/>
  <c r="G17" i="107"/>
  <c r="H13" i="107"/>
  <c r="H25" i="107"/>
  <c r="G23" i="107"/>
  <c r="K24" i="107"/>
  <c r="G11" i="107"/>
  <c r="K19" i="107"/>
  <c r="K18" i="107"/>
  <c r="G22" i="107"/>
  <c r="K30" i="107"/>
  <c r="K12" i="107"/>
  <c r="K15" i="107" s="1"/>
  <c r="K17" i="107"/>
  <c r="K23" i="107"/>
  <c r="H28" i="107"/>
  <c r="H12" i="107"/>
  <c r="H18" i="107"/>
  <c r="H24" i="107"/>
  <c r="H27" i="107"/>
  <c r="G10" i="140" s="1"/>
  <c r="H29" i="107"/>
  <c r="K31" i="107"/>
  <c r="H11" i="107"/>
  <c r="G13" i="107"/>
  <c r="G10" i="120"/>
  <c r="H17" i="107"/>
  <c r="G19" i="107"/>
  <c r="H21" i="107"/>
  <c r="G10" i="139" s="1"/>
  <c r="H23" i="107"/>
  <c r="G25" i="107"/>
  <c r="H30" i="107"/>
  <c r="H16" i="107"/>
  <c r="G18" i="107"/>
  <c r="H22" i="107"/>
  <c r="G24" i="107"/>
  <c r="K25" i="107"/>
  <c r="K29" i="107"/>
  <c r="H31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H33" i="107" l="1"/>
  <c r="G32" i="107"/>
  <c r="D10" i="141"/>
  <c r="G12" i="141"/>
  <c r="G11" i="141"/>
  <c r="G20" i="141"/>
  <c r="D20" i="141"/>
  <c r="G18" i="141"/>
  <c r="D18" i="141"/>
  <c r="C24" i="141"/>
  <c r="C26" i="141" s="1"/>
  <c r="G16" i="141"/>
  <c r="D16" i="141"/>
  <c r="E24" i="141"/>
  <c r="F11" i="141" s="1"/>
  <c r="D11" i="141"/>
  <c r="K27" i="107"/>
  <c r="K48" i="105"/>
  <c r="K40" i="105"/>
  <c r="K12" i="105"/>
  <c r="K15" i="105"/>
  <c r="G23" i="105"/>
  <c r="G27" i="105"/>
  <c r="G31" i="105"/>
  <c r="G40" i="105"/>
  <c r="G43" i="105"/>
  <c r="G34" i="105"/>
  <c r="G22" i="141"/>
  <c r="K33" i="107"/>
  <c r="K21" i="107"/>
  <c r="G10" i="141"/>
  <c r="G29" i="107"/>
  <c r="G31" i="107"/>
  <c r="G30" i="107"/>
  <c r="G28" i="107"/>
  <c r="K9" i="105"/>
  <c r="K27" i="105"/>
  <c r="K34" i="105"/>
  <c r="G15" i="105"/>
  <c r="K23" i="105"/>
  <c r="K43" i="105"/>
  <c r="G12" i="105"/>
  <c r="K31" i="105"/>
  <c r="G37" i="105"/>
  <c r="K37" i="105"/>
  <c r="G9" i="105"/>
  <c r="G33" i="107" l="1"/>
  <c r="D24" i="141"/>
  <c r="D26" i="141" s="1"/>
  <c r="F20" i="141"/>
  <c r="F10" i="141"/>
  <c r="F21" i="141"/>
  <c r="F16" i="141"/>
  <c r="F17" i="141"/>
  <c r="F15" i="141"/>
  <c r="F18" i="141"/>
  <c r="F14" i="141"/>
  <c r="F13" i="141"/>
  <c r="F19" i="141"/>
  <c r="F12" i="141"/>
  <c r="F22" i="141"/>
  <c r="F23" i="141"/>
  <c r="E26" i="141"/>
  <c r="F24" i="141" l="1"/>
</calcChain>
</file>

<file path=xl/sharedStrings.xml><?xml version="1.0" encoding="utf-8"?>
<sst xmlns="http://schemas.openxmlformats.org/spreadsheetml/2006/main" count="1976" uniqueCount="357">
  <si>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</si>
  <si>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</si>
  <si>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</si>
  <si>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</si>
  <si>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</si>
  <si>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</si>
  <si>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</si>
  <si>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</si>
  <si>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</si>
  <si>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</si>
  <si>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</si>
  <si>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</si>
  <si>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</si>
  <si>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</si>
  <si>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</si>
  <si>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</si>
  <si>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</si>
  <si>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</si>
  <si>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</si>
  <si>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</si>
  <si>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</si>
  <si>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</si>
  <si>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</si>
  <si>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</si>
  <si>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</si>
  <si>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</si>
  <si>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</si>
  <si>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</si>
  <si>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</si>
  <si>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</si>
  <si>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</si>
  <si>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</si>
  <si>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</si>
  <si>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</si>
  <si>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</si>
  <si>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</si>
  <si>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</si>
  <si>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</si>
  <si>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</si>
  <si>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</si>
  <si>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</si>
  <si>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</si>
  <si>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</si>
  <si>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</si>
  <si>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</si>
  <si>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</si>
  <si>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</si>
  <si>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</si>
  <si>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</si>
  <si>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</si>
  <si>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</si>
  <si>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</si>
  <si>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</si>
  <si>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</si>
  <si>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</si>
  <si>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</si>
  <si>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</si>
  <si>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</si>
  <si>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</si>
  <si>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</si>
  <si>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</si>
  <si>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</si>
  <si>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</si>
  <si>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</si>
  <si>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</si>
  <si>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</si>
  <si>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</si>
  <si>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</si>
  <si>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</si>
  <si>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</si>
  <si>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</si>
  <si>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</si>
  <si>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</si>
  <si>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</si>
  <si>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</si>
  <si>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</si>
  <si>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</si>
  <si>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</si>
  <si>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</si>
  <si>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</si>
  <si>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</si>
  <si>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</si>
  <si>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</si>
  <si>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</si>
  <si>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</si>
  <si>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</si>
  <si>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</si>
  <si>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</si>
  <si>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</si>
  <si>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</si>
  <si>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</si>
  <si>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</si>
  <si>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</si>
  <si>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OP+VS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</si>
  <si>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</si>
  <si>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</si>
  <si>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</si>
  <si>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</si>
  <si>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</si>
  <si>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</si>
  <si>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</si>
  <si>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</si>
  <si>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</si>
  <si>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</si>
  <si>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</si>
  <si>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</si>
  <si>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</si>
  <si>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</si>
  <si>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</si>
  <si>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</si>
  <si>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</si>
  <si>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</si>
  <si>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</si>
  <si>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</si>
  <si>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</si>
  <si>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</si>
  <si>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</si>
  <si>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</si>
  <si>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</si>
  <si>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</si>
  <si>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</si>
  <si>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</si>
  <si>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</si>
  <si>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</si>
  <si>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Hraniční předávací stanice
(HPS)</t>
  </si>
  <si>
    <t>Tok plynu ze 
zásobníku plynu, které náleží do plynárenské soustavy ČR</t>
  </si>
  <si>
    <t xml:space="preserve">    ze ZP</t>
  </si>
  <si>
    <t>Tok plynu v 
přepravní soustavě
(PS)</t>
  </si>
  <si>
    <t>Tok plynu do 
zásobníku plynu, které náleží do plynárenské soustavy ČR</t>
  </si>
  <si>
    <t>Ostatní plyn
(vlastní spotřeba, ztráty, změna akumulace v RDS)</t>
  </si>
  <si>
    <t xml:space="preserve">   do ČR</t>
  </si>
  <si>
    <t>Předávací
  stanice</t>
  </si>
  <si>
    <t>Tok plynu v 
regionální distribuční soustavě
(RDS)</t>
  </si>
  <si>
    <t>Tok plynu v 
lokální distribuční 
soustavě 
(LDS)</t>
  </si>
  <si>
    <t>Výroba plynu v ČR
(VP)</t>
  </si>
  <si>
    <t>Schéma toků plynu v plynárenské soustavě ČR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</si>
  <si>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</si>
  <si>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</si>
  <si>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</si>
  <si>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
k PS</t>
  </si>
  <si>
    <t>www.eru.cz</t>
  </si>
  <si>
    <t>I.</t>
  </si>
  <si>
    <t>II.</t>
  </si>
  <si>
    <t>III.</t>
  </si>
  <si>
    <t>IV.</t>
  </si>
  <si>
    <t>I. čtvrtletí</t>
  </si>
  <si>
    <t>Tok plynu do/z plynárenské soustavy ČR</t>
  </si>
  <si>
    <t>Čtvrtletní bilance plynárenské soustavy ČR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</si>
  <si>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</si>
  <si>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</si>
  <si>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</si>
  <si>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</si>
  <si>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</si>
  <si>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</si>
  <si>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</si>
  <si>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</si>
  <si>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</si>
  <si>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</si>
  <si>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</si>
  <si>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</si>
  <si>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</si>
  <si>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</si>
  <si>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</si>
  <si>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</si>
  <si>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</si>
  <si>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</si>
  <si>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</si>
  <si>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</si>
  <si>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</si>
  <si>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</si>
  <si>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</si>
  <si>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</si>
  <si>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</si>
  <si>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</si>
  <si>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</si>
  <si>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</si>
  <si>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</si>
  <si>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</si>
  <si>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</si>
  <si>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</si>
  <si>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</si>
  <si>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</si>
  <si>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</si>
  <si>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Kompresní 
stanice (KS)</t>
  </si>
  <si>
    <t>Tok plynu z 
plynárenské soustavy 
ČR přes HPS</t>
  </si>
  <si>
    <t>Tok plynu do 
plynárenské soustavy 
ČR přes HPS</t>
  </si>
  <si>
    <t>Tok plynu do 
plynárenské soustavy 
ČR přes PPL</t>
  </si>
  <si>
    <t>Tok plynu z 
plynárenské soustavy 
ČR přes PPL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</si>
  <si>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</si>
  <si>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</si>
  <si>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</si>
  <si>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>mil. m</t>
    </r>
    <r>
      <rPr>
        <vertAlign val="superscript"/>
        <sz val="8"/>
        <rFont val="Arial Narrow"/>
        <family val="2"/>
        <charset val="238"/>
      </rPr>
      <t>3</t>
    </r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</si>
  <si>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</si>
  <si>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 xml:space="preserve"> </t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</si>
  <si>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</si>
  <si>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</si>
  <si>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</si>
  <si>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</si>
  <si>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</si>
  <si>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</si>
  <si>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</si>
  <si>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</si>
  <si>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</si>
  <si>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</si>
  <si>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</si>
  <si>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</si>
  <si>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</si>
  <si>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</si>
  <si>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</si>
  <si>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</si>
  <si>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</si>
  <si>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</si>
  <si>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</si>
  <si>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</si>
  <si>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</si>
  <si>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</si>
  <si>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</si>
  <si>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</si>
  <si>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</si>
  <si>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</si>
  <si>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str. 33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</si>
  <si>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</si>
  <si>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</si>
  <si>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</si>
  <si>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</si>
  <si>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</si>
  <si>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</si>
  <si>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</si>
  <si>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</si>
  <si>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</si>
  <si>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</si>
  <si>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</si>
  <si>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</si>
  <si>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</si>
  <si>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</si>
  <si>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</si>
  <si>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</si>
  <si>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</si>
  <si>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</si>
  <si>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</si>
  <si>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</si>
  <si>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</si>
  <si>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Čtvrtletní zpráva o provozu 
plynárenské soustavy ČR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</si>
  <si>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</si>
  <si>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</si>
  <si>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</si>
  <si>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</si>
  <si>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</si>
  <si>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</si>
  <si>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</si>
  <si>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</si>
  <si>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</si>
  <si>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</si>
  <si>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</si>
  <si>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</si>
  <si>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</si>
  <si>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</si>
  <si>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</si>
  <si>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</si>
  <si>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</si>
  <si>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</si>
  <si>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3.8</t>
  </si>
  <si>
    <t>Tabulka č. 3.9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</si>
  <si>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</si>
  <si>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</si>
  <si>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</si>
  <si>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</si>
  <si>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</si>
  <si>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</si>
  <si>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</si>
  <si>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</si>
  <si>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</si>
  <si>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</si>
  <si>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</si>
  <si>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</si>
  <si>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</si>
  <si>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</si>
  <si>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</si>
  <si>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</si>
  <si>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</si>
  <si>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</si>
  <si>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</si>
  <si>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</si>
  <si>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</si>
  <si>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</si>
  <si>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</si>
  <si>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</si>
  <si>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</si>
  <si>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</si>
  <si>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</si>
  <si>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</si>
  <si>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</si>
  <si>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</si>
  <si>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</si>
  <si>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</si>
  <si>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</si>
  <si>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</si>
  <si>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</si>
  <si>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</si>
  <si>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</si>
  <si>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</si>
  <si>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</si>
  <si>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</si>
  <si>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</si>
  <si>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</si>
  <si>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</si>
  <si>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</si>
  <si>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</si>
  <si>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</si>
  <si>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</si>
  <si>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</si>
  <si>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</si>
  <si>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</si>
  <si>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r>
      <t>spotřeba plynu (tis.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)</t>
    </r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</si>
  <si>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</si>
  <si>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</si>
  <si>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</si>
  <si>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</si>
  <si>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</si>
  <si>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</si>
  <si>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</si>
  <si>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</si>
  <si>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</si>
  <si>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</si>
  <si>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</si>
  <si>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</si>
  <si>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</si>
  <si>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</si>
  <si>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</si>
  <si>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</si>
  <si>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 xml:space="preserve">           z ČR</t>
  </si>
  <si>
    <t xml:space="preserve">     z ČR</t>
  </si>
  <si>
    <t>Hlavní město Praha</t>
  </si>
  <si>
    <t xml:space="preserve"> Královéhradecký</t>
  </si>
  <si>
    <t>Královéhradecký</t>
  </si>
  <si>
    <t xml:space="preserve">      do ZP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</si>
  <si>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</si>
  <si>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</si>
  <si>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</si>
  <si>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</si>
  <si>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</si>
  <si>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</si>
  <si>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</si>
  <si>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</si>
  <si>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</si>
  <si>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* Prognóza spotřeby plynu na rok 2017 byla zpracována v prosinci 2016.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</si>
  <si>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</si>
  <si>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</si>
  <si>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</si>
  <si>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</si>
  <si>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</si>
  <si>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</si>
  <si>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</si>
  <si>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* Ostatní společnosti zahrnují dodávky zákazníkům připojených přímo na přepravní soustavu a plyn pro pohon kompresních stanic (PKS) společnosti NET4GAS, s.r.o., dodávky v lokální distribuční soustavě Green Gas DPB, a.s., (není zahrnuta v RDS), všechny lokální distribuční soustavy, které jsou napojeny na RDS (uveden pouze počet zákazníků a stanice CNG, spotřeba plynu již zahrnuta v RDS) a vlastní spotřebu (VS) výrobců plynu. LDS, CNG a PKS nově sledováno od 1. 1. 2017.</t>
  </si>
  <si>
    <t>NET4GAS, s.r.o., všechny LDS, výrobci plynu</t>
  </si>
  <si>
    <t>N/A</t>
  </si>
  <si>
    <t>stav zásob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</si>
</sst>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0.0"/>
  </numFmts>
  <fonts count="8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2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b/>
      <sz val="8"/>
      <color theme="8" tint="-0.499984740745262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7"/>
      <color theme="8" tint="-0.249977111117893"/>
      <name val="Arial Narrow"/>
      <family val="2"/>
      <charset val="238"/>
    </font>
    <font>
      <sz val="7"/>
      <color theme="8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Wingdings 3"/>
      <family val="1"/>
      <charset val="2"/>
    </font>
    <font>
      <sz val="8"/>
      <color rgb="FF79C1D5"/>
      <name val="Arial Narrow"/>
      <family val="2"/>
      <charset val="238"/>
    </font>
    <font>
      <b/>
      <sz val="12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26"/>
      <color rgb="FF002060"/>
      <name val="Arial Narrow"/>
      <family val="2"/>
      <charset val="238"/>
    </font>
    <font>
      <b/>
      <sz val="28"/>
      <color rgb="FF002060"/>
      <name val="Arial Narrow"/>
      <family val="2"/>
      <charset val="238"/>
    </font>
    <font>
      <sz val="22"/>
      <color theme="8" tint="-0.249977111117893"/>
      <name val="Arial Narrow"/>
      <family val="2"/>
      <charset val="238"/>
    </font>
    <font>
      <sz val="8"/>
      <color theme="8" tint="0.39997558519241921"/>
      <name val="Arial Narrow"/>
      <family val="2"/>
      <charset val="238"/>
    </font>
    <font>
      <sz val="8"/>
      <color theme="8" tint="0.79998168889431442"/>
      <name val="Arial Narrow"/>
      <family val="2"/>
      <charset val="238"/>
    </font>
    <font>
      <sz val="8"/>
      <color theme="7" tint="0.79998168889431442"/>
      <name val="Arial Narrow"/>
      <family val="2"/>
      <charset val="238"/>
    </font>
    <font>
      <sz val="8"/>
      <color theme="0" tint="-4.9989318521683403E-2"/>
      <name val="Arial Narrow"/>
      <family val="2"/>
      <charset val="238"/>
    </font>
    <font>
      <sz val="8"/>
      <color rgb="FFDDFAFB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8"/>
      <color theme="4" tint="0.39997558519241921"/>
      <name val="Arial Narrow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A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8" tint="0.59996337778862885"/>
      </top>
      <bottom/>
      <diagonal/>
    </border>
  </borders>
  <cellStyleXfs count="58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" fontId="43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1" fillId="19" borderId="18" applyNumberFormat="0" applyProtection="0">
      <alignment horizontal="right" vertical="center"/>
    </xf>
    <xf numFmtId="4" fontId="11" fillId="20" borderId="18" applyNumberFormat="0" applyProtection="0">
      <alignment horizontal="right" vertical="center"/>
    </xf>
    <xf numFmtId="4" fontId="11" fillId="21" borderId="18" applyNumberFormat="0" applyProtection="0">
      <alignment horizontal="right" vertical="center"/>
    </xf>
    <xf numFmtId="4" fontId="11" fillId="22" borderId="18" applyNumberFormat="0" applyProtection="0">
      <alignment horizontal="right" vertical="center"/>
    </xf>
    <xf numFmtId="4" fontId="11" fillId="23" borderId="18" applyNumberFormat="0" applyProtection="0">
      <alignment horizontal="right" vertical="center"/>
    </xf>
    <xf numFmtId="4" fontId="11" fillId="24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4" fillId="25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5" fillId="7" borderId="0" applyNumberFormat="0" applyProtection="0">
      <alignment horizontal="left" vertical="center" indent="1"/>
    </xf>
    <xf numFmtId="4" fontId="45" fillId="6" borderId="0" applyNumberFormat="0" applyProtection="0">
      <alignment horizontal="left" vertical="center" indent="1"/>
    </xf>
    <xf numFmtId="0" fontId="4" fillId="25" borderId="18" applyNumberFormat="0" applyProtection="0">
      <alignment horizontal="left" vertical="center" indent="1"/>
    </xf>
    <xf numFmtId="0" fontId="4" fillId="25" borderId="18" applyNumberFormat="0" applyProtection="0">
      <alignment horizontal="left" vertical="top" indent="1"/>
    </xf>
    <xf numFmtId="0" fontId="4" fillId="6" borderId="18" applyNumberFormat="0" applyProtection="0">
      <alignment horizontal="left" vertical="center" indent="1"/>
    </xf>
    <xf numFmtId="0" fontId="4" fillId="6" borderId="18" applyNumberFormat="0" applyProtection="0">
      <alignment horizontal="left" vertical="top" indent="1"/>
    </xf>
    <xf numFmtId="0" fontId="4" fillId="26" borderId="18" applyNumberFormat="0" applyProtection="0">
      <alignment horizontal="left" vertical="center" indent="1"/>
    </xf>
    <xf numFmtId="0" fontId="4" fillId="26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11" fillId="28" borderId="18" applyNumberFormat="0" applyProtection="0">
      <alignment vertical="center"/>
    </xf>
    <xf numFmtId="4" fontId="46" fillId="28" borderId="18" applyNumberFormat="0" applyProtection="0">
      <alignment vertical="center"/>
    </xf>
    <xf numFmtId="4" fontId="11" fillId="28" borderId="18" applyNumberFormat="0" applyProtection="0">
      <alignment horizontal="left" vertical="center" indent="1"/>
    </xf>
    <xf numFmtId="0" fontId="11" fillId="28" borderId="18" applyNumberFormat="0" applyProtection="0">
      <alignment horizontal="left" vertical="top" indent="1"/>
    </xf>
    <xf numFmtId="4" fontId="46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7" fillId="0" borderId="0" applyNumberFormat="0" applyProtection="0">
      <alignment horizontal="left" vertical="center" indent="1"/>
    </xf>
    <xf numFmtId="4" fontId="48" fillId="7" borderId="18" applyNumberFormat="0" applyProtection="0">
      <alignment horizontal="right" vertical="center"/>
    </xf>
    <xf numFmtId="0" fontId="4" fillId="0" borderId="0"/>
  </cellStyleXfs>
  <cellXfs count="112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 vertical="top"/>
    </xf>
    <xf numFmtId="0" fontId="4" fillId="2" borderId="0" xfId="2" applyFill="1"/>
    <xf numFmtId="0" fontId="4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3" fontId="4" fillId="2" borderId="0" xfId="2" applyNumberFormat="1" applyFill="1"/>
    <xf numFmtId="0" fontId="9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6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4" fillId="11" borderId="0" xfId="2" applyFill="1"/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" fontId="27" fillId="3" borderId="0" xfId="2" applyNumberFormat="1" applyFont="1" applyFill="1" applyBorder="1" applyAlignment="1">
      <alignment horizontal="center" vertical="center" wrapText="1"/>
    </xf>
    <xf numFmtId="0" fontId="22" fillId="2" borderId="0" xfId="2" applyFont="1" applyFill="1" applyBorder="1"/>
    <xf numFmtId="1" fontId="19" fillId="3" borderId="39" xfId="2" applyNumberFormat="1" applyFont="1" applyFill="1" applyBorder="1" applyAlignment="1">
      <alignment horizontal="center" vertical="center" wrapText="1"/>
    </xf>
    <xf numFmtId="1" fontId="19" fillId="3" borderId="39" xfId="2" applyNumberFormat="1" applyFont="1" applyFill="1" applyBorder="1" applyAlignment="1">
      <alignment vertical="center" wrapText="1"/>
    </xf>
    <xf numFmtId="0" fontId="4" fillId="2" borderId="39" xfId="2" applyFill="1" applyBorder="1" applyAlignment="1">
      <alignment horizontal="center"/>
    </xf>
    <xf numFmtId="0" fontId="22" fillId="3" borderId="39" xfId="2" applyFont="1" applyFill="1" applyBorder="1"/>
    <xf numFmtId="0" fontId="4" fillId="2" borderId="39" xfId="2" applyFill="1" applyBorder="1"/>
    <xf numFmtId="0" fontId="22" fillId="2" borderId="39" xfId="2" applyFont="1" applyFill="1" applyBorder="1"/>
    <xf numFmtId="1" fontId="22" fillId="3" borderId="39" xfId="2" applyNumberFormat="1" applyFont="1" applyFill="1" applyBorder="1" applyAlignment="1">
      <alignment vertical="center" wrapText="1"/>
    </xf>
    <xf numFmtId="1" fontId="26" fillId="3" borderId="39" xfId="2" applyNumberFormat="1" applyFont="1" applyFill="1" applyBorder="1" applyAlignment="1">
      <alignment vertical="center" wrapText="1"/>
    </xf>
    <xf numFmtId="1" fontId="21" fillId="3" borderId="39" xfId="2" applyNumberFormat="1" applyFont="1" applyFill="1" applyBorder="1" applyAlignment="1">
      <alignment vertical="center" wrapText="1"/>
    </xf>
    <xf numFmtId="0" fontId="4" fillId="3" borderId="39" xfId="2" applyFill="1" applyBorder="1"/>
    <xf numFmtId="1" fontId="19" fillId="3" borderId="41" xfId="2" applyNumberFormat="1" applyFont="1" applyFill="1" applyBorder="1" applyAlignment="1">
      <alignment horizontal="center" vertical="center" wrapText="1"/>
    </xf>
    <xf numFmtId="1" fontId="19" fillId="3" borderId="41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vertical="center" wrapText="1"/>
    </xf>
    <xf numFmtId="1" fontId="19" fillId="3" borderId="43" xfId="2" applyNumberFormat="1" applyFont="1" applyFill="1" applyBorder="1" applyAlignment="1">
      <alignment vertical="center" wrapText="1"/>
    </xf>
    <xf numFmtId="0" fontId="4" fillId="2" borderId="44" xfId="2" applyFill="1" applyBorder="1"/>
    <xf numFmtId="0" fontId="4" fillId="2" borderId="46" xfId="2" applyFill="1" applyBorder="1"/>
    <xf numFmtId="0" fontId="4" fillId="2" borderId="47" xfId="2" applyFill="1" applyBorder="1"/>
    <xf numFmtId="1" fontId="19" fillId="3" borderId="46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horizontal="center" vertical="center" wrapText="1"/>
    </xf>
    <xf numFmtId="1" fontId="19" fillId="3" borderId="44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vertical="center" wrapText="1"/>
    </xf>
    <xf numFmtId="1" fontId="19" fillId="3" borderId="46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horizontal="center" vertical="center" wrapText="1"/>
    </xf>
    <xf numFmtId="1" fontId="19" fillId="3" borderId="40" xfId="2" applyNumberFormat="1" applyFont="1" applyFill="1" applyBorder="1" applyAlignment="1">
      <alignment horizontal="center" vertical="center" wrapText="1"/>
    </xf>
    <xf numFmtId="0" fontId="4" fillId="2" borderId="41" xfId="2" applyFill="1" applyBorder="1"/>
    <xf numFmtId="0" fontId="22" fillId="2" borderId="41" xfId="2" applyFont="1" applyFill="1" applyBorder="1"/>
    <xf numFmtId="1" fontId="19" fillId="3" borderId="40" xfId="2" applyNumberFormat="1" applyFont="1" applyFill="1" applyBorder="1" applyAlignment="1">
      <alignment vertical="center" wrapText="1"/>
    </xf>
    <xf numFmtId="0" fontId="4" fillId="2" borderId="40" xfId="2" applyFill="1" applyBorder="1"/>
    <xf numFmtId="0" fontId="22" fillId="2" borderId="40" xfId="2" applyFont="1" applyFill="1" applyBorder="1"/>
    <xf numFmtId="0" fontId="22" fillId="2" borderId="43" xfId="2" applyFont="1" applyFill="1" applyBorder="1"/>
    <xf numFmtId="0" fontId="4" fillId="3" borderId="46" xfId="2" applyFill="1" applyBorder="1"/>
    <xf numFmtId="0" fontId="4" fillId="3" borderId="47" xfId="2" applyFill="1" applyBorder="1"/>
    <xf numFmtId="1" fontId="19" fillId="3" borderId="45" xfId="2" applyNumberFormat="1" applyFont="1" applyFill="1" applyBorder="1" applyAlignment="1">
      <alignment vertical="center" wrapText="1"/>
    </xf>
    <xf numFmtId="0" fontId="22" fillId="2" borderId="48" xfId="2" applyFont="1" applyFill="1" applyBorder="1"/>
    <xf numFmtId="1" fontId="19" fillId="3" borderId="49" xfId="2" applyNumberFormat="1" applyFont="1" applyFill="1" applyBorder="1" applyAlignment="1">
      <alignment vertical="center" wrapText="1"/>
    </xf>
    <xf numFmtId="1" fontId="28" fillId="3" borderId="43" xfId="2" applyNumberFormat="1" applyFont="1" applyFill="1" applyBorder="1" applyAlignment="1">
      <alignment horizontal="center" vertical="center" wrapText="1"/>
    </xf>
    <xf numFmtId="1" fontId="19" fillId="3" borderId="43" xfId="2" applyNumberFormat="1" applyFont="1" applyFill="1" applyBorder="1" applyAlignment="1">
      <alignment horizontal="center" vertical="center" wrapText="1"/>
    </xf>
    <xf numFmtId="14" fontId="4" fillId="2" borderId="0" xfId="2" applyNumberFormat="1" applyFill="1"/>
    <xf numFmtId="1" fontId="30" fillId="3" borderId="0" xfId="2" applyNumberFormat="1" applyFont="1" applyFill="1" applyBorder="1" applyAlignment="1">
      <alignment vertical="center" wrapText="1"/>
    </xf>
    <xf numFmtId="1" fontId="30" fillId="3" borderId="0" xfId="2" applyNumberFormat="1" applyFont="1" applyFill="1" applyBorder="1" applyAlignment="1">
      <alignment horizontal="right" vertical="center" wrapText="1"/>
    </xf>
    <xf numFmtId="1" fontId="30" fillId="3" borderId="0" xfId="2" applyNumberFormat="1" applyFont="1" applyFill="1" applyBorder="1" applyAlignment="1">
      <alignment horizontal="left" vertical="center" wrapText="1"/>
    </xf>
    <xf numFmtId="1" fontId="19" fillId="12" borderId="39" xfId="2" applyNumberFormat="1" applyFont="1" applyFill="1" applyBorder="1" applyAlignment="1">
      <alignment horizontal="center" vertical="center" wrapText="1"/>
    </xf>
    <xf numFmtId="0" fontId="4" fillId="12" borderId="39" xfId="2" applyFill="1" applyBorder="1"/>
    <xf numFmtId="0" fontId="4" fillId="12" borderId="39" xfId="2" applyFill="1" applyBorder="1" applyAlignment="1">
      <alignment vertical="center"/>
    </xf>
    <xf numFmtId="1" fontId="21" fillId="3" borderId="48" xfId="2" applyNumberFormat="1" applyFont="1" applyFill="1" applyBorder="1" applyAlignment="1">
      <alignment vertical="center" wrapText="1"/>
    </xf>
    <xf numFmtId="0" fontId="4" fillId="3" borderId="50" xfId="2" applyFill="1" applyBorder="1"/>
    <xf numFmtId="0" fontId="25" fillId="2" borderId="0" xfId="2" applyFont="1" applyFill="1" applyBorder="1"/>
    <xf numFmtId="0" fontId="4" fillId="2" borderId="51" xfId="2" applyFill="1" applyBorder="1"/>
    <xf numFmtId="0" fontId="31" fillId="3" borderId="0" xfId="0" applyFont="1" applyFill="1"/>
    <xf numFmtId="3" fontId="31" fillId="3" borderId="5" xfId="0" applyNumberFormat="1" applyFont="1" applyFill="1" applyBorder="1"/>
    <xf numFmtId="3" fontId="31" fillId="3" borderId="0" xfId="0" applyNumberFormat="1" applyFont="1" applyFill="1" applyBorder="1"/>
    <xf numFmtId="3" fontId="31" fillId="3" borderId="9" xfId="0" applyNumberFormat="1" applyFont="1" applyFill="1" applyBorder="1"/>
    <xf numFmtId="3" fontId="31" fillId="3" borderId="10" xfId="0" applyNumberFormat="1" applyFont="1" applyFill="1" applyBorder="1"/>
    <xf numFmtId="3" fontId="31" fillId="3" borderId="11" xfId="0" applyNumberFormat="1" applyFont="1" applyFill="1" applyBorder="1"/>
    <xf numFmtId="0" fontId="31" fillId="3" borderId="7" xfId="0" applyFont="1" applyFill="1" applyBorder="1" applyAlignment="1">
      <alignment horizontal="right"/>
    </xf>
    <xf numFmtId="0" fontId="31" fillId="3" borderId="4" xfId="0" applyFont="1" applyFill="1" applyBorder="1" applyAlignment="1">
      <alignment horizontal="right"/>
    </xf>
    <xf numFmtId="0" fontId="31" fillId="3" borderId="10" xfId="0" applyFont="1" applyFill="1" applyBorder="1" applyAlignment="1">
      <alignment horizontal="right"/>
    </xf>
    <xf numFmtId="3" fontId="31" fillId="12" borderId="9" xfId="0" applyNumberFormat="1" applyFont="1" applyFill="1" applyBorder="1"/>
    <xf numFmtId="3" fontId="31" fillId="12" borderId="12" xfId="0" applyNumberFormat="1" applyFont="1" applyFill="1" applyBorder="1"/>
    <xf numFmtId="0" fontId="31" fillId="3" borderId="0" xfId="0" applyFont="1" applyFill="1" applyBorder="1"/>
    <xf numFmtId="0" fontId="31" fillId="3" borderId="7" xfId="0" applyFont="1" applyFill="1" applyBorder="1"/>
    <xf numFmtId="0" fontId="33" fillId="3" borderId="0" xfId="0" applyFont="1" applyFill="1" applyAlignment="1">
      <alignment horizont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right" vertical="center" wrapText="1"/>
    </xf>
    <xf numFmtId="0" fontId="31" fillId="3" borderId="11" xfId="0" applyFont="1" applyFill="1" applyBorder="1" applyAlignment="1">
      <alignment horizontal="right"/>
    </xf>
    <xf numFmtId="0" fontId="31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center"/>
    </xf>
    <xf numFmtId="0" fontId="31" fillId="3" borderId="53" xfId="0" applyFont="1" applyFill="1" applyBorder="1" applyAlignment="1">
      <alignment horizontal="right"/>
    </xf>
    <xf numFmtId="3" fontId="31" fillId="3" borderId="29" xfId="0" applyNumberFormat="1" applyFont="1" applyFill="1" applyBorder="1"/>
    <xf numFmtId="3" fontId="31" fillId="12" borderId="52" xfId="0" applyNumberFormat="1" applyFont="1" applyFill="1" applyBorder="1"/>
    <xf numFmtId="0" fontId="31" fillId="3" borderId="20" xfId="0" applyFont="1" applyFill="1" applyBorder="1" applyAlignment="1">
      <alignment horizontal="right"/>
    </xf>
    <xf numFmtId="3" fontId="31" fillId="3" borderId="26" xfId="0" applyNumberFormat="1" applyFont="1" applyFill="1" applyBorder="1"/>
    <xf numFmtId="3" fontId="31" fillId="12" borderId="21" xfId="0" applyNumberFormat="1" applyFont="1" applyFill="1" applyBorder="1"/>
    <xf numFmtId="0" fontId="31" fillId="3" borderId="16" xfId="0" applyFont="1" applyFill="1" applyBorder="1"/>
    <xf numFmtId="0" fontId="31" fillId="3" borderId="17" xfId="0" applyFont="1" applyFill="1" applyBorder="1" applyAlignment="1">
      <alignment horizontal="center"/>
    </xf>
    <xf numFmtId="3" fontId="31" fillId="3" borderId="54" xfId="0" applyNumberFormat="1" applyFont="1" applyFill="1" applyBorder="1"/>
    <xf numFmtId="3" fontId="31" fillId="3" borderId="24" xfId="0" applyNumberFormat="1" applyFont="1" applyFill="1" applyBorder="1"/>
    <xf numFmtId="3" fontId="31" fillId="3" borderId="16" xfId="0" applyNumberFormat="1" applyFont="1" applyFill="1" applyBorder="1"/>
    <xf numFmtId="3" fontId="31" fillId="3" borderId="17" xfId="0" applyNumberFormat="1" applyFont="1" applyFill="1" applyBorder="1"/>
    <xf numFmtId="3" fontId="31" fillId="3" borderId="28" xfId="0" applyNumberFormat="1" applyFont="1" applyFill="1" applyBorder="1"/>
    <xf numFmtId="0" fontId="31" fillId="3" borderId="55" xfId="0" applyFont="1" applyFill="1" applyBorder="1"/>
    <xf numFmtId="0" fontId="31" fillId="3" borderId="17" xfId="0" applyFont="1" applyFill="1" applyBorder="1"/>
    <xf numFmtId="0" fontId="31" fillId="3" borderId="26" xfId="0" applyFont="1" applyFill="1" applyBorder="1"/>
    <xf numFmtId="0" fontId="31" fillId="3" borderId="24" xfId="0" applyFont="1" applyFill="1" applyBorder="1"/>
    <xf numFmtId="0" fontId="31" fillId="3" borderId="54" xfId="0" applyFont="1" applyFill="1" applyBorder="1"/>
    <xf numFmtId="0" fontId="31" fillId="3" borderId="28" xfId="0" applyFont="1" applyFill="1" applyBorder="1"/>
    <xf numFmtId="3" fontId="31" fillId="12" borderId="15" xfId="0" applyNumberFormat="1" applyFont="1" applyFill="1" applyBorder="1"/>
    <xf numFmtId="3" fontId="31" fillId="12" borderId="8" xfId="0" applyNumberFormat="1" applyFont="1" applyFill="1" applyBorder="1"/>
    <xf numFmtId="0" fontId="34" fillId="2" borderId="0" xfId="0" applyFont="1" applyFill="1"/>
    <xf numFmtId="0" fontId="33" fillId="2" borderId="0" xfId="0" applyFont="1" applyFill="1" applyAlignment="1">
      <alignment vertical="center" wrapText="1"/>
    </xf>
    <xf numFmtId="1" fontId="33" fillId="2" borderId="0" xfId="0" applyNumberFormat="1" applyFont="1" applyFill="1" applyAlignment="1">
      <alignment horizontal="right" vertical="center" wrapText="1"/>
    </xf>
    <xf numFmtId="1" fontId="33" fillId="2" borderId="0" xfId="0" applyNumberFormat="1" applyFont="1" applyFill="1" applyAlignment="1">
      <alignment horizontal="left"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3" fillId="2" borderId="0" xfId="0" applyFont="1" applyFill="1" applyAlignment="1">
      <alignment horizontal="right" wrapText="1"/>
    </xf>
    <xf numFmtId="0" fontId="34" fillId="2" borderId="0" xfId="0" applyFont="1" applyFill="1" applyAlignment="1"/>
    <xf numFmtId="1" fontId="33" fillId="2" borderId="0" xfId="0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wrapText="1"/>
    </xf>
    <xf numFmtId="0" fontId="33" fillId="2" borderId="0" xfId="0" applyFont="1" applyFill="1" applyBorder="1" applyAlignment="1">
      <alignment horizontal="left" wrapText="1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 vertical="center"/>
    </xf>
    <xf numFmtId="3" fontId="34" fillId="2" borderId="0" xfId="0" applyNumberFormat="1" applyFont="1" applyFill="1"/>
    <xf numFmtId="0" fontId="34" fillId="2" borderId="0" xfId="0" applyFont="1" applyFill="1" applyBorder="1" applyAlignment="1">
      <alignment vertical="center"/>
    </xf>
    <xf numFmtId="1" fontId="34" fillId="2" borderId="0" xfId="0" applyNumberFormat="1" applyFont="1" applyFill="1" applyBorder="1" applyAlignment="1">
      <alignment vertical="center" wrapText="1"/>
    </xf>
    <xf numFmtId="1" fontId="34" fillId="2" borderId="0" xfId="0" applyNumberFormat="1" applyFont="1" applyFill="1"/>
    <xf numFmtId="0" fontId="31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right" vertical="center"/>
    </xf>
    <xf numFmtId="3" fontId="31" fillId="3" borderId="9" xfId="0" applyNumberFormat="1" applyFont="1" applyFill="1" applyBorder="1" applyAlignment="1">
      <alignment horizontal="right" vertical="center"/>
    </xf>
    <xf numFmtId="3" fontId="31" fillId="3" borderId="0" xfId="0" applyNumberFormat="1" applyFont="1" applyFill="1" applyBorder="1" applyAlignment="1">
      <alignment horizontal="right" vertical="center"/>
    </xf>
    <xf numFmtId="3" fontId="31" fillId="12" borderId="9" xfId="0" applyNumberFormat="1" applyFont="1" applyFill="1" applyBorder="1" applyAlignment="1">
      <alignment horizontal="right" vertical="center"/>
    </xf>
    <xf numFmtId="3" fontId="31" fillId="12" borderId="4" xfId="0" applyNumberFormat="1" applyFont="1" applyFill="1" applyBorder="1" applyAlignment="1">
      <alignment horizontal="right" vertical="center"/>
    </xf>
    <xf numFmtId="3" fontId="31" fillId="12" borderId="0" xfId="0" applyNumberFormat="1" applyFont="1" applyFill="1" applyBorder="1" applyAlignment="1">
      <alignment horizontal="right" vertical="center"/>
    </xf>
    <xf numFmtId="3" fontId="31" fillId="12" borderId="12" xfId="0" applyNumberFormat="1" applyFont="1" applyFill="1" applyBorder="1" applyAlignment="1">
      <alignment horizontal="right" vertical="center"/>
    </xf>
    <xf numFmtId="3" fontId="31" fillId="12" borderId="10" xfId="0" applyNumberFormat="1" applyFont="1" applyFill="1" applyBorder="1" applyAlignment="1">
      <alignment horizontal="right" vertical="center"/>
    </xf>
    <xf numFmtId="3" fontId="31" fillId="12" borderId="11" xfId="0" applyNumberFormat="1" applyFont="1" applyFill="1" applyBorder="1" applyAlignment="1">
      <alignment horizontal="right" vertical="center"/>
    </xf>
    <xf numFmtId="0" fontId="34" fillId="2" borderId="4" xfId="0" applyFont="1" applyFill="1" applyBorder="1"/>
    <xf numFmtId="3" fontId="34" fillId="2" borderId="4" xfId="0" applyNumberFormat="1" applyFont="1" applyFill="1" applyBorder="1"/>
    <xf numFmtId="1" fontId="34" fillId="2" borderId="4" xfId="0" applyNumberFormat="1" applyFont="1" applyFill="1" applyBorder="1"/>
    <xf numFmtId="3" fontId="31" fillId="2" borderId="4" xfId="0" applyNumberFormat="1" applyFont="1" applyFill="1" applyBorder="1" applyAlignment="1">
      <alignment horizontal="right" vertical="center"/>
    </xf>
    <xf numFmtId="0" fontId="34" fillId="2" borderId="10" xfId="0" applyFont="1" applyFill="1" applyBorder="1"/>
    <xf numFmtId="0" fontId="31" fillId="2" borderId="7" xfId="0" applyFont="1" applyFill="1" applyBorder="1" applyAlignment="1">
      <alignment horizontal="right" vertical="center"/>
    </xf>
    <xf numFmtId="0" fontId="31" fillId="2" borderId="4" xfId="0" applyFont="1" applyFill="1" applyBorder="1" applyAlignment="1">
      <alignment horizontal="right" vertical="center"/>
    </xf>
    <xf numFmtId="0" fontId="31" fillId="12" borderId="4" xfId="0" applyFont="1" applyFill="1" applyBorder="1" applyAlignment="1">
      <alignment horizontal="right" vertical="center"/>
    </xf>
    <xf numFmtId="0" fontId="31" fillId="12" borderId="10" xfId="0" applyFont="1" applyFill="1" applyBorder="1" applyAlignment="1">
      <alignment horizontal="right" vertical="center"/>
    </xf>
    <xf numFmtId="0" fontId="31" fillId="13" borderId="10" xfId="0" applyFont="1" applyFill="1" applyBorder="1" applyAlignment="1">
      <alignment horizontal="right" vertical="center"/>
    </xf>
    <xf numFmtId="3" fontId="31" fillId="13" borderId="12" xfId="0" applyNumberFormat="1" applyFont="1" applyFill="1" applyBorder="1" applyAlignment="1">
      <alignment horizontal="right" vertical="center"/>
    </xf>
    <xf numFmtId="3" fontId="31" fillId="13" borderId="10" xfId="0" applyNumberFormat="1" applyFont="1" applyFill="1" applyBorder="1" applyAlignment="1">
      <alignment horizontal="right" vertical="center"/>
    </xf>
    <xf numFmtId="3" fontId="31" fillId="13" borderId="11" xfId="0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wrapText="1"/>
    </xf>
    <xf numFmtId="1" fontId="33" fillId="2" borderId="0" xfId="0" applyNumberFormat="1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center" wrapText="1"/>
    </xf>
    <xf numFmtId="0" fontId="31" fillId="3" borderId="7" xfId="0" applyFont="1" applyFill="1" applyBorder="1" applyAlignment="1">
      <alignment horizontal="right" vertical="center"/>
    </xf>
    <xf numFmtId="164" fontId="31" fillId="3" borderId="0" xfId="1" applyNumberFormat="1" applyFont="1" applyFill="1" applyBorder="1" applyAlignment="1">
      <alignment horizontal="right" vertical="center"/>
    </xf>
    <xf numFmtId="3" fontId="34" fillId="2" borderId="10" xfId="0" applyNumberFormat="1" applyFont="1" applyFill="1" applyBorder="1"/>
    <xf numFmtId="0" fontId="34" fillId="2" borderId="9" xfId="0" applyFont="1" applyFill="1" applyBorder="1"/>
    <xf numFmtId="1" fontId="33" fillId="2" borderId="0" xfId="0" applyNumberFormat="1" applyFont="1" applyFill="1" applyAlignment="1">
      <alignment vertical="center" wrapText="1"/>
    </xf>
    <xf numFmtId="3" fontId="31" fillId="3" borderId="4" xfId="0" applyNumberFormat="1" applyFont="1" applyFill="1" applyBorder="1" applyAlignment="1">
      <alignment horizontal="right" vertical="center"/>
    </xf>
    <xf numFmtId="164" fontId="31" fillId="3" borderId="9" xfId="1" applyNumberFormat="1" applyFont="1" applyFill="1" applyBorder="1" applyAlignment="1">
      <alignment horizontal="right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31" fillId="2" borderId="7" xfId="0" applyNumberFormat="1" applyFont="1" applyFill="1" applyBorder="1" applyAlignment="1">
      <alignment horizontal="right" vertical="center"/>
    </xf>
    <xf numFmtId="0" fontId="31" fillId="12" borderId="33" xfId="0" applyFont="1" applyFill="1" applyBorder="1" applyAlignment="1">
      <alignment horizontal="right" vertical="center"/>
    </xf>
    <xf numFmtId="3" fontId="31" fillId="12" borderId="32" xfId="0" applyNumberFormat="1" applyFont="1" applyFill="1" applyBorder="1" applyAlignment="1">
      <alignment horizontal="right" vertical="center"/>
    </xf>
    <xf numFmtId="3" fontId="31" fillId="12" borderId="33" xfId="0" applyNumberFormat="1" applyFont="1" applyFill="1" applyBorder="1" applyAlignment="1">
      <alignment horizontal="right" vertical="center"/>
    </xf>
    <xf numFmtId="3" fontId="31" fillId="12" borderId="34" xfId="0" applyNumberFormat="1" applyFont="1" applyFill="1" applyBorder="1" applyAlignment="1">
      <alignment horizontal="right" vertical="center"/>
    </xf>
    <xf numFmtId="0" fontId="34" fillId="2" borderId="33" xfId="0" applyFont="1" applyFill="1" applyBorder="1"/>
    <xf numFmtId="0" fontId="31" fillId="2" borderId="66" xfId="0" applyFont="1" applyFill="1" applyBorder="1" applyAlignment="1">
      <alignment horizontal="right" vertical="center"/>
    </xf>
    <xf numFmtId="3" fontId="31" fillId="2" borderId="67" xfId="0" applyNumberFormat="1" applyFont="1" applyFill="1" applyBorder="1" applyAlignment="1">
      <alignment horizontal="right" vertical="center"/>
    </xf>
    <xf numFmtId="3" fontId="31" fillId="2" borderId="65" xfId="0" applyNumberFormat="1" applyFont="1" applyFill="1" applyBorder="1" applyAlignment="1">
      <alignment horizontal="right" vertical="center"/>
    </xf>
    <xf numFmtId="1" fontId="37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/>
    <xf numFmtId="0" fontId="37" fillId="2" borderId="11" xfId="0" applyFont="1" applyFill="1" applyBorder="1" applyAlignment="1">
      <alignment horizontal="center" wrapText="1"/>
    </xf>
    <xf numFmtId="3" fontId="37" fillId="2" borderId="0" xfId="0" applyNumberFormat="1" applyFont="1" applyFill="1" applyBorder="1" applyAlignment="1">
      <alignment horizontal="right" vertical="center"/>
    </xf>
    <xf numFmtId="3" fontId="37" fillId="12" borderId="11" xfId="0" applyNumberFormat="1" applyFont="1" applyFill="1" applyBorder="1" applyAlignment="1">
      <alignment horizontal="right" vertical="center"/>
    </xf>
    <xf numFmtId="3" fontId="37" fillId="2" borderId="5" xfId="0" applyNumberFormat="1" applyFont="1" applyFill="1" applyBorder="1" applyAlignment="1">
      <alignment horizontal="right" vertical="center"/>
    </xf>
    <xf numFmtId="3" fontId="37" fillId="12" borderId="34" xfId="0" applyNumberFormat="1" applyFont="1" applyFill="1" applyBorder="1" applyAlignment="1">
      <alignment horizontal="right" vertical="center"/>
    </xf>
    <xf numFmtId="3" fontId="37" fillId="13" borderId="11" xfId="0" applyNumberFormat="1" applyFont="1" applyFill="1" applyBorder="1" applyAlignment="1">
      <alignment horizontal="right" vertical="center"/>
    </xf>
    <xf numFmtId="0" fontId="37" fillId="2" borderId="9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164" fontId="37" fillId="2" borderId="8" xfId="1" applyNumberFormat="1" applyFont="1" applyFill="1" applyBorder="1" applyAlignment="1">
      <alignment horizontal="right" vertical="center"/>
    </xf>
    <xf numFmtId="164" fontId="37" fillId="2" borderId="9" xfId="1" applyNumberFormat="1" applyFont="1" applyFill="1" applyBorder="1" applyAlignment="1">
      <alignment horizontal="right" vertical="center"/>
    </xf>
    <xf numFmtId="164" fontId="37" fillId="12" borderId="12" xfId="1" applyNumberFormat="1" applyFont="1" applyFill="1" applyBorder="1" applyAlignment="1">
      <alignment horizontal="right" vertical="center"/>
    </xf>
    <xf numFmtId="164" fontId="37" fillId="12" borderId="32" xfId="1" applyNumberFormat="1" applyFont="1" applyFill="1" applyBorder="1" applyAlignment="1">
      <alignment horizontal="right" vertical="center"/>
    </xf>
    <xf numFmtId="164" fontId="37" fillId="13" borderId="12" xfId="1" applyNumberFormat="1" applyFont="1" applyFill="1" applyBorder="1" applyAlignment="1">
      <alignment horizontal="right" vertical="center"/>
    </xf>
    <xf numFmtId="3" fontId="37" fillId="3" borderId="24" xfId="0" applyNumberFormat="1" applyFont="1" applyFill="1" applyBorder="1" applyAlignment="1">
      <alignment horizontal="right" vertical="center"/>
    </xf>
    <xf numFmtId="3" fontId="37" fillId="3" borderId="0" xfId="0" applyNumberFormat="1" applyFont="1" applyFill="1" applyBorder="1" applyAlignment="1">
      <alignment horizontal="right" vertical="center"/>
    </xf>
    <xf numFmtId="164" fontId="37" fillId="3" borderId="8" xfId="1" applyNumberFormat="1" applyFont="1" applyFill="1" applyBorder="1" applyAlignment="1">
      <alignment horizontal="right" vertical="center"/>
    </xf>
    <xf numFmtId="164" fontId="37" fillId="3" borderId="0" xfId="1" applyNumberFormat="1" applyFont="1" applyFill="1" applyBorder="1" applyAlignment="1">
      <alignment horizontal="right" vertical="center"/>
    </xf>
    <xf numFmtId="164" fontId="37" fillId="3" borderId="9" xfId="1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vertical="center" wrapText="1"/>
    </xf>
    <xf numFmtId="0" fontId="36" fillId="2" borderId="0" xfId="0" applyFont="1" applyFill="1" applyBorder="1"/>
    <xf numFmtId="0" fontId="36" fillId="2" borderId="9" xfId="0" applyFont="1" applyFill="1" applyBorder="1"/>
    <xf numFmtId="3" fontId="37" fillId="12" borderId="0" xfId="0" applyNumberFormat="1" applyFont="1" applyFill="1" applyBorder="1" applyAlignment="1">
      <alignment horizontal="right" vertical="center"/>
    </xf>
    <xf numFmtId="164" fontId="37" fillId="12" borderId="9" xfId="1" applyNumberFormat="1" applyFont="1" applyFill="1" applyBorder="1" applyAlignment="1">
      <alignment horizontal="right" vertical="center"/>
    </xf>
    <xf numFmtId="3" fontId="37" fillId="2" borderId="65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wrapText="1"/>
    </xf>
    <xf numFmtId="3" fontId="31" fillId="15" borderId="29" xfId="0" applyNumberFormat="1" applyFont="1" applyFill="1" applyBorder="1"/>
    <xf numFmtId="3" fontId="31" fillId="15" borderId="30" xfId="0" applyNumberFormat="1" applyFont="1" applyFill="1" applyBorder="1"/>
    <xf numFmtId="3" fontId="31" fillId="15" borderId="11" xfId="0" applyNumberFormat="1" applyFont="1" applyFill="1" applyBorder="1"/>
    <xf numFmtId="3" fontId="31" fillId="15" borderId="0" xfId="0" applyNumberFormat="1" applyFont="1" applyFill="1" applyBorder="1"/>
    <xf numFmtId="3" fontId="31" fillId="15" borderId="56" xfId="0" applyNumberFormat="1" applyFont="1" applyFill="1" applyBorder="1"/>
    <xf numFmtId="3" fontId="31" fillId="15" borderId="59" xfId="0" applyNumberFormat="1" applyFont="1" applyFill="1" applyBorder="1"/>
    <xf numFmtId="3" fontId="31" fillId="15" borderId="58" xfId="0" applyNumberFormat="1" applyFont="1" applyFill="1" applyBorder="1"/>
    <xf numFmtId="3" fontId="31" fillId="15" borderId="26" xfId="0" applyNumberFormat="1" applyFont="1" applyFill="1" applyBorder="1"/>
    <xf numFmtId="3" fontId="31" fillId="15" borderId="57" xfId="0" applyNumberFormat="1" applyFont="1" applyFill="1" applyBorder="1"/>
    <xf numFmtId="0" fontId="31" fillId="3" borderId="0" xfId="0" applyFont="1" applyFill="1" applyAlignment="1"/>
    <xf numFmtId="0" fontId="31" fillId="3" borderId="0" xfId="0" applyFont="1" applyFill="1" applyBorder="1" applyAlignment="1"/>
    <xf numFmtId="0" fontId="31" fillId="3" borderId="24" xfId="0" applyFont="1" applyFill="1" applyBorder="1" applyAlignment="1"/>
    <xf numFmtId="0" fontId="31" fillId="3" borderId="9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4" fillId="2" borderId="11" xfId="0" applyFont="1" applyFill="1" applyBorder="1"/>
    <xf numFmtId="0" fontId="31" fillId="2" borderId="0" xfId="0" applyFont="1" applyFill="1" applyBorder="1" applyAlignment="1">
      <alignment horizontal="center" wrapText="1"/>
    </xf>
    <xf numFmtId="3" fontId="31" fillId="3" borderId="12" xfId="0" applyNumberFormat="1" applyFont="1" applyFill="1" applyBorder="1" applyAlignment="1">
      <alignment horizontal="right" vertical="center"/>
    </xf>
    <xf numFmtId="3" fontId="31" fillId="3" borderId="11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>
      <alignment horizontal="right" vertical="center"/>
    </xf>
    <xf numFmtId="0" fontId="34" fillId="2" borderId="5" xfId="0" applyFont="1" applyFill="1" applyBorder="1"/>
    <xf numFmtId="0" fontId="31" fillId="3" borderId="11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164" fontId="31" fillId="2" borderId="0" xfId="1" applyNumberFormat="1" applyFont="1" applyFill="1" applyBorder="1" applyAlignment="1">
      <alignment horizontal="right" vertical="center"/>
    </xf>
    <xf numFmtId="3" fontId="34" fillId="2" borderId="0" xfId="0" applyNumberFormat="1" applyFont="1" applyFill="1" applyBorder="1"/>
    <xf numFmtId="3" fontId="34" fillId="2" borderId="11" xfId="0" applyNumberFormat="1" applyFont="1" applyFill="1" applyBorder="1"/>
    <xf numFmtId="0" fontId="34" fillId="2" borderId="10" xfId="0" applyFont="1" applyFill="1" applyBorder="1" applyAlignment="1"/>
    <xf numFmtId="0" fontId="34" fillId="2" borderId="11" xfId="0" applyFont="1" applyFill="1" applyBorder="1" applyAlignment="1"/>
    <xf numFmtId="0" fontId="34" fillId="2" borderId="12" xfId="0" applyFont="1" applyFill="1" applyBorder="1" applyAlignment="1"/>
    <xf numFmtId="0" fontId="34" fillId="2" borderId="7" xfId="0" applyFont="1" applyFill="1" applyBorder="1"/>
    <xf numFmtId="0" fontId="34" fillId="2" borderId="8" xfId="0" applyFont="1" applyFill="1" applyBorder="1"/>
    <xf numFmtId="0" fontId="41" fillId="2" borderId="4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41" fillId="2" borderId="9" xfId="0" applyFont="1" applyFill="1" applyBorder="1" applyAlignment="1">
      <alignment horizontal="center" wrapText="1"/>
    </xf>
    <xf numFmtId="0" fontId="41" fillId="2" borderId="10" xfId="0" applyFont="1" applyFill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/>
    </xf>
    <xf numFmtId="3" fontId="31" fillId="3" borderId="32" xfId="0" applyNumberFormat="1" applyFont="1" applyFill="1" applyBorder="1" applyAlignment="1">
      <alignment horizontal="right" vertical="center"/>
    </xf>
    <xf numFmtId="3" fontId="31" fillId="3" borderId="34" xfId="0" applyNumberFormat="1" applyFont="1" applyFill="1" applyBorder="1" applyAlignment="1">
      <alignment horizontal="right" vertical="center"/>
    </xf>
    <xf numFmtId="3" fontId="34" fillId="2" borderId="34" xfId="0" applyNumberFormat="1" applyFont="1" applyFill="1" applyBorder="1"/>
    <xf numFmtId="0" fontId="31" fillId="3" borderId="4" xfId="0" applyFont="1" applyFill="1" applyBorder="1" applyAlignment="1">
      <alignment vertical="center"/>
    </xf>
    <xf numFmtId="0" fontId="31" fillId="3" borderId="8" xfId="0" applyFont="1" applyFill="1" applyBorder="1" applyAlignment="1">
      <alignment vertical="center"/>
    </xf>
    <xf numFmtId="0" fontId="34" fillId="2" borderId="12" xfId="0" applyFont="1" applyFill="1" applyBorder="1"/>
    <xf numFmtId="165" fontId="41" fillId="2" borderId="7" xfId="1" applyNumberFormat="1" applyFont="1" applyFill="1" applyBorder="1" applyAlignment="1">
      <alignment horizontal="right" vertical="center"/>
    </xf>
    <xf numFmtId="165" fontId="41" fillId="2" borderId="5" xfId="0" applyNumberFormat="1" applyFont="1" applyFill="1" applyBorder="1" applyAlignment="1">
      <alignment horizontal="right" vertical="center"/>
    </xf>
    <xf numFmtId="165" fontId="41" fillId="2" borderId="8" xfId="1" applyNumberFormat="1" applyFont="1" applyFill="1" applyBorder="1" applyAlignment="1">
      <alignment horizontal="right" vertical="center"/>
    </xf>
    <xf numFmtId="165" fontId="41" fillId="2" borderId="10" xfId="1" applyNumberFormat="1" applyFont="1" applyFill="1" applyBorder="1" applyAlignment="1">
      <alignment horizontal="right" vertical="center"/>
    </xf>
    <xf numFmtId="165" fontId="41" fillId="2" borderId="11" xfId="0" applyNumberFormat="1" applyFont="1" applyFill="1" applyBorder="1" applyAlignment="1">
      <alignment horizontal="right" vertical="center"/>
    </xf>
    <xf numFmtId="165" fontId="41" fillId="2" borderId="12" xfId="1" applyNumberFormat="1" applyFont="1" applyFill="1" applyBorder="1" applyAlignment="1">
      <alignment horizontal="right" vertical="center"/>
    </xf>
    <xf numFmtId="165" fontId="41" fillId="2" borderId="4" xfId="1" applyNumberFormat="1" applyFont="1" applyFill="1" applyBorder="1" applyAlignment="1">
      <alignment horizontal="right" vertical="center"/>
    </xf>
    <xf numFmtId="165" fontId="41" fillId="2" borderId="0" xfId="0" applyNumberFormat="1" applyFont="1" applyFill="1" applyBorder="1" applyAlignment="1">
      <alignment horizontal="right" vertical="center"/>
    </xf>
    <xf numFmtId="165" fontId="41" fillId="2" borderId="9" xfId="1" applyNumberFormat="1" applyFont="1" applyFill="1" applyBorder="1" applyAlignment="1">
      <alignment horizontal="right" vertical="center"/>
    </xf>
    <xf numFmtId="165" fontId="41" fillId="3" borderId="4" xfId="1" applyNumberFormat="1" applyFont="1" applyFill="1" applyBorder="1" applyAlignment="1">
      <alignment horizontal="right" vertical="center"/>
    </xf>
    <xf numFmtId="165" fontId="41" fillId="3" borderId="0" xfId="0" applyNumberFormat="1" applyFont="1" applyFill="1" applyBorder="1" applyAlignment="1">
      <alignment horizontal="right" vertical="center"/>
    </xf>
    <xf numFmtId="165" fontId="41" fillId="3" borderId="10" xfId="1" applyNumberFormat="1" applyFont="1" applyFill="1" applyBorder="1" applyAlignment="1">
      <alignment horizontal="right" vertical="center"/>
    </xf>
    <xf numFmtId="165" fontId="41" fillId="3" borderId="11" xfId="0" applyNumberFormat="1" applyFont="1" applyFill="1" applyBorder="1" applyAlignment="1">
      <alignment horizontal="right" vertical="center"/>
    </xf>
    <xf numFmtId="165" fontId="41" fillId="3" borderId="33" xfId="1" applyNumberFormat="1" applyFont="1" applyFill="1" applyBorder="1" applyAlignment="1">
      <alignment horizontal="right" vertical="center"/>
    </xf>
    <xf numFmtId="165" fontId="41" fillId="3" borderId="34" xfId="0" applyNumberFormat="1" applyFont="1" applyFill="1" applyBorder="1" applyAlignment="1">
      <alignment horizontal="right" vertical="center"/>
    </xf>
    <xf numFmtId="165" fontId="41" fillId="3" borderId="32" xfId="1" applyNumberFormat="1" applyFont="1" applyFill="1" applyBorder="1" applyAlignment="1">
      <alignment horizontal="right" vertical="center"/>
    </xf>
    <xf numFmtId="165" fontId="31" fillId="3" borderId="4" xfId="0" applyNumberFormat="1" applyFont="1" applyFill="1" applyBorder="1" applyAlignment="1">
      <alignment vertical="center"/>
    </xf>
    <xf numFmtId="165" fontId="31" fillId="3" borderId="0" xfId="0" applyNumberFormat="1" applyFont="1" applyFill="1" applyBorder="1" applyAlignment="1">
      <alignment vertical="center"/>
    </xf>
    <xf numFmtId="165" fontId="31" fillId="3" borderId="9" xfId="0" applyNumberFormat="1" applyFont="1" applyFill="1" applyBorder="1" applyAlignment="1">
      <alignment vertical="center"/>
    </xf>
    <xf numFmtId="165" fontId="31" fillId="3" borderId="10" xfId="0" applyNumberFormat="1" applyFont="1" applyFill="1" applyBorder="1" applyAlignment="1">
      <alignment vertical="center"/>
    </xf>
    <xf numFmtId="165" fontId="31" fillId="3" borderId="11" xfId="0" applyNumberFormat="1" applyFont="1" applyFill="1" applyBorder="1" applyAlignment="1">
      <alignment vertical="center"/>
    </xf>
    <xf numFmtId="165" fontId="31" fillId="3" borderId="12" xfId="0" applyNumberFormat="1" applyFont="1" applyFill="1" applyBorder="1" applyAlignment="1">
      <alignment vertical="center"/>
    </xf>
    <xf numFmtId="165" fontId="31" fillId="12" borderId="10" xfId="0" applyNumberFormat="1" applyFont="1" applyFill="1" applyBorder="1" applyAlignment="1">
      <alignment vertical="center"/>
    </xf>
    <xf numFmtId="165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vertical="center"/>
    </xf>
    <xf numFmtId="164" fontId="31" fillId="3" borderId="0" xfId="0" applyNumberFormat="1" applyFont="1" applyFill="1" applyBorder="1" applyAlignment="1">
      <alignment vertical="center"/>
    </xf>
    <xf numFmtId="3" fontId="31" fillId="3" borderId="67" xfId="0" applyNumberFormat="1" applyFont="1" applyFill="1" applyBorder="1" applyAlignment="1">
      <alignment vertical="center"/>
    </xf>
    <xf numFmtId="3" fontId="31" fillId="12" borderId="12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horizontal="right"/>
    </xf>
    <xf numFmtId="0" fontId="31" fillId="3" borderId="34" xfId="0" applyFont="1" applyFill="1" applyBorder="1" applyAlignment="1">
      <alignment horizontal="right" vertical="center"/>
    </xf>
    <xf numFmtId="0" fontId="31" fillId="12" borderId="11" xfId="0" applyFont="1" applyFill="1" applyBorder="1" applyAlignment="1">
      <alignment horizontal="right" vertical="center"/>
    </xf>
    <xf numFmtId="3" fontId="31" fillId="12" borderId="6" xfId="0" applyNumberFormat="1" applyFont="1" applyFill="1" applyBorder="1" applyAlignment="1">
      <alignment horizontal="right" vertical="center"/>
    </xf>
    <xf numFmtId="0" fontId="34" fillId="12" borderId="11" xfId="0" applyFont="1" applyFill="1" applyBorder="1"/>
    <xf numFmtId="0" fontId="34" fillId="2" borderId="32" xfId="0" applyFont="1" applyFill="1" applyBorder="1"/>
    <xf numFmtId="0" fontId="34" fillId="12" borderId="12" xfId="0" applyFont="1" applyFill="1" applyBorder="1"/>
    <xf numFmtId="0" fontId="31" fillId="2" borderId="11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2" applyFont="1" applyFill="1" applyBorder="1"/>
    <xf numFmtId="0" fontId="31" fillId="3" borderId="0" xfId="2" applyFont="1" applyFill="1" applyBorder="1" applyAlignment="1">
      <alignment horizontal="center" vertical="center" wrapText="1"/>
    </xf>
    <xf numFmtId="0" fontId="31" fillId="3" borderId="11" xfId="2" applyFont="1" applyFill="1" applyBorder="1" applyAlignment="1">
      <alignment horizontal="right"/>
    </xf>
    <xf numFmtId="0" fontId="31" fillId="3" borderId="0" xfId="2" applyFont="1" applyFill="1" applyBorder="1" applyAlignment="1">
      <alignment horizontal="right" vertical="center"/>
    </xf>
    <xf numFmtId="165" fontId="31" fillId="3" borderId="24" xfId="2" applyNumberFormat="1" applyFont="1" applyFill="1" applyBorder="1" applyAlignment="1">
      <alignment horizontal="right" vertical="center"/>
    </xf>
    <xf numFmtId="165" fontId="31" fillId="3" borderId="0" xfId="2" applyNumberFormat="1" applyFont="1" applyFill="1" applyBorder="1" applyAlignment="1">
      <alignment vertical="center"/>
    </xf>
    <xf numFmtId="165" fontId="31" fillId="3" borderId="9" xfId="2" applyNumberFormat="1" applyFont="1" applyFill="1" applyBorder="1" applyAlignment="1">
      <alignment vertical="center"/>
    </xf>
    <xf numFmtId="165" fontId="31" fillId="3" borderId="4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/>
    </xf>
    <xf numFmtId="3" fontId="31" fillId="3" borderId="0" xfId="2" applyNumberFormat="1" applyFont="1" applyFill="1" applyBorder="1"/>
    <xf numFmtId="165" fontId="31" fillId="3" borderId="0" xfId="2" applyNumberFormat="1" applyFont="1" applyFill="1" applyBorder="1" applyAlignment="1">
      <alignment horizontal="right"/>
    </xf>
    <xf numFmtId="0" fontId="31" fillId="3" borderId="11" xfId="2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 vertical="center"/>
    </xf>
    <xf numFmtId="165" fontId="31" fillId="3" borderId="11" xfId="2" applyNumberFormat="1" applyFont="1" applyFill="1" applyBorder="1" applyAlignment="1">
      <alignment vertical="center"/>
    </xf>
    <xf numFmtId="165" fontId="31" fillId="3" borderId="12" xfId="2" applyNumberFormat="1" applyFont="1" applyFill="1" applyBorder="1" applyAlignment="1">
      <alignment vertical="center"/>
    </xf>
    <xf numFmtId="165" fontId="31" fillId="3" borderId="10" xfId="2" applyNumberFormat="1" applyFont="1" applyFill="1" applyBorder="1" applyAlignment="1">
      <alignment vertical="center"/>
    </xf>
    <xf numFmtId="166" fontId="31" fillId="3" borderId="0" xfId="2" applyNumberFormat="1" applyFont="1" applyFill="1" applyBorder="1" applyAlignment="1">
      <alignment horizontal="right"/>
    </xf>
    <xf numFmtId="165" fontId="31" fillId="3" borderId="17" xfId="2" applyNumberFormat="1" applyFont="1" applyFill="1" applyBorder="1" applyAlignment="1">
      <alignment horizontal="right" vertical="center"/>
    </xf>
    <xf numFmtId="165" fontId="31" fillId="3" borderId="5" xfId="2" applyNumberFormat="1" applyFont="1" applyFill="1" applyBorder="1" applyAlignment="1">
      <alignment vertical="center"/>
    </xf>
    <xf numFmtId="165" fontId="31" fillId="3" borderId="8" xfId="2" applyNumberFormat="1" applyFont="1" applyFill="1" applyBorder="1" applyAlignment="1">
      <alignment vertical="center"/>
    </xf>
    <xf numFmtId="165" fontId="31" fillId="3" borderId="7" xfId="2" applyNumberFormat="1" applyFont="1" applyFill="1" applyBorder="1" applyAlignment="1">
      <alignment vertical="center"/>
    </xf>
    <xf numFmtId="0" fontId="31" fillId="3" borderId="24" xfId="2" applyFont="1" applyFill="1" applyBorder="1"/>
    <xf numFmtId="0" fontId="31" fillId="2" borderId="0" xfId="2" applyFont="1" applyFill="1" applyBorder="1" applyAlignment="1">
      <alignment wrapText="1"/>
    </xf>
    <xf numFmtId="165" fontId="31" fillId="3" borderId="0" xfId="2" applyNumberFormat="1" applyFont="1" applyFill="1" applyBorder="1"/>
    <xf numFmtId="0" fontId="50" fillId="3" borderId="0" xfId="2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vertical="top" wrapText="1"/>
    </xf>
    <xf numFmtId="0" fontId="49" fillId="3" borderId="0" xfId="2" applyFont="1" applyFill="1" applyBorder="1" applyAlignment="1">
      <alignment horizontal="right" vertical="top" wrapText="1"/>
    </xf>
    <xf numFmtId="165" fontId="31" fillId="3" borderId="14" xfId="2" applyNumberFormat="1" applyFont="1" applyFill="1" applyBorder="1" applyAlignment="1">
      <alignment vertical="center"/>
    </xf>
    <xf numFmtId="165" fontId="31" fillId="3" borderId="13" xfId="2" applyNumberFormat="1" applyFont="1" applyFill="1" applyBorder="1" applyAlignment="1">
      <alignment vertical="center"/>
    </xf>
    <xf numFmtId="165" fontId="31" fillId="3" borderId="2" xfId="2" applyNumberFormat="1" applyFont="1" applyFill="1" applyBorder="1" applyAlignment="1">
      <alignment vertical="center"/>
    </xf>
    <xf numFmtId="165" fontId="31" fillId="3" borderId="5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vertical="center"/>
    </xf>
    <xf numFmtId="165" fontId="31" fillId="3" borderId="23" xfId="2" applyNumberFormat="1" applyFont="1" applyFill="1" applyBorder="1" applyAlignment="1">
      <alignment vertical="center"/>
    </xf>
    <xf numFmtId="165" fontId="31" fillId="3" borderId="31" xfId="2" applyNumberFormat="1" applyFont="1" applyFill="1" applyBorder="1" applyAlignment="1">
      <alignment vertical="center"/>
    </xf>
    <xf numFmtId="0" fontId="31" fillId="3" borderId="30" xfId="2" applyFont="1" applyFill="1" applyBorder="1"/>
    <xf numFmtId="0" fontId="31" fillId="3" borderId="5" xfId="2" applyFont="1" applyFill="1" applyBorder="1"/>
    <xf numFmtId="0" fontId="31" fillId="3" borderId="16" xfId="2" applyFont="1" applyFill="1" applyBorder="1"/>
    <xf numFmtId="0" fontId="31" fillId="3" borderId="55" xfId="2" applyFont="1" applyFill="1" applyBorder="1"/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15" xfId="2" applyFont="1" applyFill="1" applyBorder="1" applyAlignment="1">
      <alignment horizontal="center" wrapText="1"/>
    </xf>
    <xf numFmtId="0" fontId="31" fillId="3" borderId="3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right" vertical="center"/>
    </xf>
    <xf numFmtId="165" fontId="31" fillId="12" borderId="23" xfId="2" applyNumberFormat="1" applyFont="1" applyFill="1" applyBorder="1" applyAlignment="1">
      <alignment horizontal="right" vertical="center"/>
    </xf>
    <xf numFmtId="165" fontId="31" fillId="15" borderId="23" xfId="2" applyNumberFormat="1" applyFont="1" applyFill="1" applyBorder="1" applyAlignment="1">
      <alignment horizontal="right" vertical="center"/>
    </xf>
    <xf numFmtId="165" fontId="31" fillId="12" borderId="24" xfId="2" applyNumberFormat="1" applyFont="1" applyFill="1" applyBorder="1" applyAlignment="1">
      <alignment horizontal="right" vertical="center"/>
    </xf>
    <xf numFmtId="165" fontId="31" fillId="12" borderId="0" xfId="2" applyNumberFormat="1" applyFont="1" applyFill="1" applyBorder="1" applyAlignment="1">
      <alignment horizontal="right" vertical="center"/>
    </xf>
    <xf numFmtId="165" fontId="31" fillId="12" borderId="9" xfId="2" applyNumberFormat="1" applyFont="1" applyFill="1" applyBorder="1" applyAlignment="1">
      <alignment horizontal="right" vertical="center"/>
    </xf>
    <xf numFmtId="165" fontId="31" fillId="12" borderId="4" xfId="2" applyNumberFormat="1" applyFont="1" applyFill="1" applyBorder="1" applyAlignment="1">
      <alignment horizontal="right" vertical="center"/>
    </xf>
    <xf numFmtId="165" fontId="31" fillId="12" borderId="2" xfId="2" applyNumberFormat="1" applyFont="1" applyFill="1" applyBorder="1" applyAlignment="1">
      <alignment horizontal="right" vertical="center"/>
    </xf>
    <xf numFmtId="165" fontId="31" fillId="15" borderId="24" xfId="2" applyNumberFormat="1" applyFont="1" applyFill="1" applyBorder="1" applyAlignment="1">
      <alignment horizontal="right" vertical="center"/>
    </xf>
    <xf numFmtId="165" fontId="31" fillId="15" borderId="0" xfId="2" applyNumberFormat="1" applyFont="1" applyFill="1" applyBorder="1" applyAlignment="1">
      <alignment horizontal="right" vertical="center"/>
    </xf>
    <xf numFmtId="165" fontId="31" fillId="15" borderId="9" xfId="2" applyNumberFormat="1" applyFont="1" applyFill="1" applyBorder="1" applyAlignment="1">
      <alignment horizontal="right" vertical="center"/>
    </xf>
    <xf numFmtId="165" fontId="31" fillId="15" borderId="4" xfId="2" applyNumberFormat="1" applyFont="1" applyFill="1" applyBorder="1" applyAlignment="1">
      <alignment horizontal="right" vertical="center"/>
    </xf>
    <xf numFmtId="165" fontId="31" fillId="15" borderId="2" xfId="2" applyNumberFormat="1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/>
    </xf>
    <xf numFmtId="0" fontId="31" fillId="3" borderId="30" xfId="2" applyFont="1" applyFill="1" applyBorder="1" applyAlignment="1">
      <alignment horizontal="right" vertical="center"/>
    </xf>
    <xf numFmtId="0" fontId="31" fillId="3" borderId="58" xfId="2" applyFont="1" applyFill="1" applyBorder="1" applyAlignment="1">
      <alignment horizontal="right" vertical="center"/>
    </xf>
    <xf numFmtId="0" fontId="49" fillId="3" borderId="0" xfId="2" applyFont="1" applyFill="1" applyBorder="1" applyAlignment="1">
      <alignment horizontal="right" vertical="top" wrapText="1"/>
    </xf>
    <xf numFmtId="0" fontId="31" fillId="2" borderId="0" xfId="2" applyFont="1" applyFill="1" applyAlignment="1">
      <alignment horizontal="right"/>
    </xf>
    <xf numFmtId="0" fontId="31" fillId="2" borderId="11" xfId="0" applyFont="1" applyFill="1" applyBorder="1" applyAlignment="1">
      <alignment horizontal="right" wrapText="1"/>
    </xf>
    <xf numFmtId="0" fontId="34" fillId="2" borderId="15" xfId="0" applyFont="1" applyFill="1" applyBorder="1"/>
    <xf numFmtId="0" fontId="31" fillId="3" borderId="6" xfId="0" applyFont="1" applyFill="1" applyBorder="1" applyAlignment="1">
      <alignment horizontal="right" vertical="center"/>
    </xf>
    <xf numFmtId="0" fontId="34" fillId="2" borderId="3" xfId="0" applyFont="1" applyFill="1" applyBorder="1"/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center"/>
    </xf>
    <xf numFmtId="0" fontId="31" fillId="3" borderId="55" xfId="2" applyFont="1" applyFill="1" applyBorder="1" applyAlignment="1">
      <alignment horizontal="center" textRotation="90" wrapText="1"/>
    </xf>
    <xf numFmtId="0" fontId="31" fillId="3" borderId="6" xfId="2" applyFont="1" applyFill="1" applyBorder="1" applyAlignment="1">
      <alignment horizontal="center" textRotation="90" wrapText="1"/>
    </xf>
    <xf numFmtId="0" fontId="31" fillId="3" borderId="15" xfId="2" applyFont="1" applyFill="1" applyBorder="1" applyAlignment="1">
      <alignment horizontal="center" textRotation="90" wrapText="1"/>
    </xf>
    <xf numFmtId="3" fontId="31" fillId="3" borderId="24" xfId="2" applyNumberFormat="1" applyFont="1" applyFill="1" applyBorder="1" applyAlignment="1">
      <alignment horizontal="right"/>
    </xf>
    <xf numFmtId="165" fontId="31" fillId="3" borderId="24" xfId="2" applyNumberFormat="1" applyFont="1" applyFill="1" applyBorder="1" applyAlignment="1">
      <alignment horizontal="right"/>
    </xf>
    <xf numFmtId="166" fontId="31" fillId="3" borderId="24" xfId="2" applyNumberFormat="1" applyFont="1" applyFill="1" applyBorder="1" applyAlignment="1">
      <alignment horizontal="right"/>
    </xf>
    <xf numFmtId="3" fontId="31" fillId="3" borderId="24" xfId="2" applyNumberFormat="1" applyFont="1" applyFill="1" applyBorder="1" applyAlignment="1">
      <alignment horizontal="right" vertical="center"/>
    </xf>
    <xf numFmtId="3" fontId="31" fillId="3" borderId="9" xfId="2" applyNumberFormat="1" applyFont="1" applyFill="1" applyBorder="1" applyAlignment="1">
      <alignment horizontal="right" vertical="center"/>
    </xf>
    <xf numFmtId="3" fontId="31" fillId="3" borderId="0" xfId="2" applyNumberFormat="1" applyFont="1" applyFill="1" applyBorder="1" applyAlignment="1">
      <alignment vertical="center"/>
    </xf>
    <xf numFmtId="3" fontId="31" fillId="3" borderId="9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 vertical="center"/>
    </xf>
    <xf numFmtId="3" fontId="31" fillId="3" borderId="16" xfId="2" applyNumberFormat="1" applyFont="1" applyFill="1" applyBorder="1" applyAlignment="1">
      <alignment horizontal="right" vertical="center"/>
    </xf>
    <xf numFmtId="3" fontId="31" fillId="3" borderId="12" xfId="2" applyNumberFormat="1" applyFont="1" applyFill="1" applyBorder="1" applyAlignment="1">
      <alignment vertical="center"/>
    </xf>
    <xf numFmtId="3" fontId="31" fillId="3" borderId="11" xfId="2" applyNumberFormat="1" applyFont="1" applyFill="1" applyBorder="1" applyAlignment="1">
      <alignment vertical="center"/>
    </xf>
    <xf numFmtId="3" fontId="31" fillId="3" borderId="12" xfId="2" applyNumberFormat="1" applyFont="1" applyFill="1" applyBorder="1" applyAlignment="1">
      <alignment horizontal="right" vertical="center"/>
    </xf>
    <xf numFmtId="3" fontId="31" fillId="12" borderId="24" xfId="2" applyNumberFormat="1" applyFont="1" applyFill="1" applyBorder="1" applyAlignment="1">
      <alignment horizontal="right" vertical="center"/>
    </xf>
    <xf numFmtId="3" fontId="31" fillId="12" borderId="9" xfId="2" applyNumberFormat="1" applyFont="1" applyFill="1" applyBorder="1" applyAlignment="1">
      <alignment horizontal="right" vertical="center"/>
    </xf>
    <xf numFmtId="3" fontId="31" fillId="12" borderId="0" xfId="2" applyNumberFormat="1" applyFont="1" applyFill="1" applyBorder="1" applyAlignment="1">
      <alignment horizontal="right" vertical="center"/>
    </xf>
    <xf numFmtId="3" fontId="31" fillId="15" borderId="9" xfId="2" applyNumberFormat="1" applyFont="1" applyFill="1" applyBorder="1" applyAlignment="1">
      <alignment horizontal="right" vertical="center"/>
    </xf>
    <xf numFmtId="3" fontId="31" fillId="15" borderId="0" xfId="2" applyNumberFormat="1" applyFont="1" applyFill="1" applyBorder="1" applyAlignment="1">
      <alignment horizontal="right" vertical="center"/>
    </xf>
    <xf numFmtId="0" fontId="31" fillId="3" borderId="69" xfId="2" applyFont="1" applyFill="1" applyBorder="1" applyAlignment="1">
      <alignment horizontal="center" textRotation="90" wrapText="1"/>
    </xf>
    <xf numFmtId="3" fontId="31" fillId="3" borderId="35" xfId="2" applyNumberFormat="1" applyFont="1" applyFill="1" applyBorder="1" applyAlignment="1">
      <alignment vertical="center"/>
    </xf>
    <xf numFmtId="3" fontId="31" fillId="3" borderId="70" xfId="2" applyNumberFormat="1" applyFont="1" applyFill="1" applyBorder="1" applyAlignment="1">
      <alignment vertical="center"/>
    </xf>
    <xf numFmtId="3" fontId="31" fillId="12" borderId="35" xfId="2" applyNumberFormat="1" applyFont="1" applyFill="1" applyBorder="1" applyAlignment="1">
      <alignment horizontal="right" vertical="center"/>
    </xf>
    <xf numFmtId="3" fontId="31" fillId="13" borderId="30" xfId="2" applyNumberFormat="1" applyFont="1" applyFill="1" applyBorder="1" applyAlignment="1">
      <alignment horizontal="right" vertical="center"/>
    </xf>
    <xf numFmtId="3" fontId="31" fillId="9" borderId="0" xfId="2" applyNumberFormat="1" applyFont="1" applyFill="1" applyBorder="1" applyAlignment="1">
      <alignment horizontal="right" vertical="center"/>
    </xf>
    <xf numFmtId="0" fontId="31" fillId="3" borderId="1" xfId="2" applyFont="1" applyFill="1" applyBorder="1" applyAlignment="1">
      <alignment horizontal="center" textRotation="90" wrapText="1"/>
    </xf>
    <xf numFmtId="3" fontId="31" fillId="3" borderId="2" xfId="2" applyNumberFormat="1" applyFont="1" applyFill="1" applyBorder="1" applyAlignment="1">
      <alignment vertical="center"/>
    </xf>
    <xf numFmtId="3" fontId="31" fillId="3" borderId="13" xfId="2" applyNumberFormat="1" applyFont="1" applyFill="1" applyBorder="1" applyAlignment="1">
      <alignment vertical="center"/>
    </xf>
    <xf numFmtId="3" fontId="31" fillId="3" borderId="2" xfId="2" applyNumberFormat="1" applyFont="1" applyFill="1" applyBorder="1" applyAlignment="1">
      <alignment horizontal="right" vertical="center"/>
    </xf>
    <xf numFmtId="0" fontId="31" fillId="13" borderId="57" xfId="2" applyFont="1" applyFill="1" applyBorder="1" applyAlignment="1">
      <alignment horizontal="center" textRotation="90" wrapText="1"/>
    </xf>
    <xf numFmtId="0" fontId="31" fillId="9" borderId="6" xfId="2" applyFont="1" applyFill="1" applyBorder="1" applyAlignment="1">
      <alignment horizontal="center" textRotation="90" wrapText="1"/>
    </xf>
    <xf numFmtId="3" fontId="31" fillId="13" borderId="30" xfId="2" applyNumberFormat="1" applyFont="1" applyFill="1" applyBorder="1" applyAlignment="1">
      <alignment vertical="center"/>
    </xf>
    <xf numFmtId="3" fontId="31" fillId="13" borderId="58" xfId="2" applyNumberFormat="1" applyFont="1" applyFill="1" applyBorder="1" applyAlignment="1">
      <alignment vertical="center"/>
    </xf>
    <xf numFmtId="3" fontId="31" fillId="15" borderId="24" xfId="2" applyNumberFormat="1" applyFont="1" applyFill="1" applyBorder="1" applyAlignment="1">
      <alignment horizontal="right" vertical="center"/>
    </xf>
    <xf numFmtId="3" fontId="31" fillId="15" borderId="35" xfId="2" applyNumberFormat="1" applyFont="1" applyFill="1" applyBorder="1" applyAlignment="1">
      <alignment horizontal="right" vertical="center"/>
    </xf>
    <xf numFmtId="0" fontId="31" fillId="31" borderId="57" xfId="2" applyFont="1" applyFill="1" applyBorder="1" applyAlignment="1">
      <alignment horizontal="center" textRotation="90" wrapText="1"/>
    </xf>
    <xf numFmtId="3" fontId="31" fillId="31" borderId="30" xfId="2" applyNumberFormat="1" applyFont="1" applyFill="1" applyBorder="1" applyAlignment="1">
      <alignment vertical="center"/>
    </xf>
    <xf numFmtId="3" fontId="31" fillId="31" borderId="58" xfId="2" applyNumberFormat="1" applyFont="1" applyFill="1" applyBorder="1" applyAlignment="1">
      <alignment vertical="center"/>
    </xf>
    <xf numFmtId="3" fontId="31" fillId="31" borderId="30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vertical="center"/>
    </xf>
    <xf numFmtId="3" fontId="31" fillId="3" borderId="74" xfId="2" applyNumberFormat="1" applyFont="1" applyFill="1" applyBorder="1" applyAlignment="1">
      <alignment vertical="center"/>
    </xf>
    <xf numFmtId="0" fontId="31" fillId="3" borderId="11" xfId="2" applyFont="1" applyFill="1" applyBorder="1"/>
    <xf numFmtId="0" fontId="31" fillId="3" borderId="55" xfId="2" applyFont="1" applyFill="1" applyBorder="1" applyAlignment="1">
      <alignment horizontal="right" textRotation="90" wrapText="1"/>
    </xf>
    <xf numFmtId="0" fontId="31" fillId="3" borderId="6" xfId="2" applyFont="1" applyFill="1" applyBorder="1" applyAlignment="1">
      <alignment horizontal="right" textRotation="90" wrapText="1"/>
    </xf>
    <xf numFmtId="3" fontId="31" fillId="3" borderId="25" xfId="2" applyNumberFormat="1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vertical="center"/>
    </xf>
    <xf numFmtId="164" fontId="31" fillId="3" borderId="0" xfId="1" applyNumberFormat="1" applyFont="1" applyFill="1" applyBorder="1" applyAlignment="1">
      <alignment vertical="center"/>
    </xf>
    <xf numFmtId="0" fontId="31" fillId="2" borderId="0" xfId="2" applyFont="1" applyFill="1"/>
    <xf numFmtId="0" fontId="54" fillId="3" borderId="0" xfId="2" applyFont="1" applyFill="1" applyBorder="1" applyAlignment="1">
      <alignment vertical="center"/>
    </xf>
    <xf numFmtId="165" fontId="49" fillId="2" borderId="0" xfId="2" applyNumberFormat="1" applyFont="1" applyFill="1" applyBorder="1" applyAlignment="1">
      <alignment horizontal="center"/>
    </xf>
    <xf numFmtId="165" fontId="31" fillId="3" borderId="0" xfId="2" applyNumberFormat="1" applyFont="1" applyFill="1" applyBorder="1" applyAlignment="1">
      <alignment wrapText="1"/>
    </xf>
    <xf numFmtId="49" fontId="31" fillId="2" borderId="0" xfId="2" applyNumberFormat="1" applyFont="1" applyFill="1" applyBorder="1" applyAlignment="1">
      <alignment wrapText="1"/>
    </xf>
    <xf numFmtId="0" fontId="31" fillId="2" borderId="0" xfId="2" applyFont="1" applyFill="1" applyAlignment="1">
      <alignment horizontal="center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Border="1" applyAlignment="1">
      <alignment vertical="center" wrapText="1"/>
    </xf>
    <xf numFmtId="16" fontId="31" fillId="3" borderId="0" xfId="2" applyNumberFormat="1" applyFont="1" applyFill="1" applyBorder="1" applyAlignment="1">
      <alignment horizontal="center" wrapText="1"/>
    </xf>
    <xf numFmtId="0" fontId="58" fillId="2" borderId="0" xfId="2" applyFont="1" applyFill="1" applyAlignment="1"/>
    <xf numFmtId="0" fontId="56" fillId="2" borderId="0" xfId="2" applyFont="1" applyFill="1" applyBorder="1" applyAlignment="1">
      <alignment wrapText="1"/>
    </xf>
    <xf numFmtId="0" fontId="58" fillId="2" borderId="0" xfId="2" applyFont="1" applyFill="1" applyBorder="1" applyAlignment="1">
      <alignment horizontal="center" wrapText="1"/>
    </xf>
    <xf numFmtId="2" fontId="31" fillId="2" borderId="0" xfId="2" applyNumberFormat="1" applyFont="1" applyFill="1"/>
    <xf numFmtId="165" fontId="31" fillId="3" borderId="36" xfId="2" applyNumberFormat="1" applyFont="1" applyFill="1" applyBorder="1" applyAlignment="1">
      <alignment horizontal="left" vertical="center" wrapText="1"/>
    </xf>
    <xf numFmtId="165" fontId="31" fillId="9" borderId="0" xfId="2" applyNumberFormat="1" applyFont="1" applyFill="1" applyBorder="1" applyAlignment="1">
      <alignment horizontal="center" wrapText="1"/>
    </xf>
    <xf numFmtId="3" fontId="31" fillId="2" borderId="0" xfId="2" applyNumberFormat="1" applyFont="1" applyFill="1"/>
    <xf numFmtId="165" fontId="57" fillId="3" borderId="0" xfId="2" applyNumberFormat="1" applyFont="1" applyFill="1" applyBorder="1" applyAlignment="1">
      <alignment horizontal="center" vertical="center" wrapText="1"/>
    </xf>
    <xf numFmtId="165" fontId="56" fillId="3" borderId="0" xfId="2" applyNumberFormat="1" applyFont="1" applyFill="1" applyBorder="1" applyAlignment="1">
      <alignment vertical="center" wrapText="1"/>
    </xf>
    <xf numFmtId="0" fontId="31" fillId="2" borderId="0" xfId="2" applyFont="1" applyFill="1" applyBorder="1"/>
    <xf numFmtId="165" fontId="31" fillId="2" borderId="0" xfId="2" applyNumberFormat="1" applyFont="1" applyFill="1"/>
    <xf numFmtId="165" fontId="58" fillId="3" borderId="0" xfId="2" applyNumberFormat="1" applyFont="1" applyFill="1" applyBorder="1" applyAlignment="1">
      <alignment horizontal="left" wrapText="1"/>
    </xf>
    <xf numFmtId="165" fontId="56" fillId="3" borderId="0" xfId="2" applyNumberFormat="1" applyFont="1" applyFill="1" applyBorder="1" applyAlignment="1">
      <alignment horizontal="center" wrapText="1"/>
    </xf>
    <xf numFmtId="165" fontId="31" fillId="3" borderId="0" xfId="2" applyNumberFormat="1" applyFont="1" applyFill="1" applyBorder="1" applyAlignment="1">
      <alignment horizontal="left" vertical="top" wrapText="1"/>
    </xf>
    <xf numFmtId="0" fontId="56" fillId="2" borderId="0" xfId="2" applyFont="1" applyFill="1"/>
    <xf numFmtId="0" fontId="58" fillId="2" borderId="0" xfId="2" applyFont="1" applyFill="1"/>
    <xf numFmtId="0" fontId="31" fillId="3" borderId="0" xfId="2" applyFont="1" applyFill="1"/>
    <xf numFmtId="0" fontId="60" fillId="3" borderId="0" xfId="2" applyFont="1" applyFill="1" applyAlignment="1">
      <alignment vertical="center" wrapText="1"/>
    </xf>
    <xf numFmtId="0" fontId="60" fillId="2" borderId="0" xfId="2" applyFont="1" applyFill="1" applyAlignment="1">
      <alignment vertical="center" wrapText="1"/>
    </xf>
    <xf numFmtId="165" fontId="61" fillId="3" borderId="0" xfId="2" applyNumberFormat="1" applyFont="1" applyFill="1" applyBorder="1" applyAlignment="1">
      <alignment vertical="center" wrapText="1"/>
    </xf>
    <xf numFmtId="165" fontId="60" fillId="3" borderId="0" xfId="2" applyNumberFormat="1" applyFont="1" applyFill="1" applyBorder="1" applyAlignment="1">
      <alignment vertical="center" wrapText="1"/>
    </xf>
    <xf numFmtId="3" fontId="31" fillId="2" borderId="0" xfId="2" applyNumberFormat="1" applyFont="1" applyFill="1" applyBorder="1"/>
    <xf numFmtId="165" fontId="58" fillId="3" borderId="0" xfId="2" applyNumberFormat="1" applyFont="1" applyFill="1" applyBorder="1" applyAlignment="1">
      <alignment wrapText="1"/>
    </xf>
    <xf numFmtId="16" fontId="31" fillId="3" borderId="0" xfId="2" applyNumberFormat="1" applyFont="1" applyFill="1" applyBorder="1" applyAlignment="1">
      <alignment horizontal="left" wrapText="1"/>
    </xf>
    <xf numFmtId="165" fontId="60" fillId="3" borderId="0" xfId="2" applyNumberFormat="1" applyFont="1" applyFill="1" applyBorder="1" applyAlignment="1">
      <alignment horizontal="center" wrapText="1"/>
    </xf>
    <xf numFmtId="165" fontId="31" fillId="9" borderId="0" xfId="2" applyNumberFormat="1" applyFont="1" applyFill="1" applyBorder="1" applyAlignment="1">
      <alignment wrapText="1"/>
    </xf>
    <xf numFmtId="0" fontId="58" fillId="2" borderId="0" xfId="2" applyFont="1" applyFill="1" applyBorder="1" applyAlignment="1">
      <alignment wrapText="1"/>
    </xf>
    <xf numFmtId="0" fontId="31" fillId="2" borderId="0" xfId="2" applyFont="1" applyFill="1" applyAlignment="1">
      <alignment horizontal="left"/>
    </xf>
    <xf numFmtId="0" fontId="60" fillId="2" borderId="0" xfId="2" applyFont="1" applyFill="1" applyBorder="1" applyAlignment="1">
      <alignment vertical="center" wrapText="1"/>
    </xf>
    <xf numFmtId="0" fontId="31" fillId="2" borderId="0" xfId="2" applyFont="1" applyFill="1" applyAlignment="1"/>
    <xf numFmtId="3" fontId="57" fillId="3" borderId="0" xfId="2" applyNumberFormat="1" applyFont="1" applyFill="1" applyBorder="1" applyAlignment="1">
      <alignment vertical="center" wrapText="1"/>
    </xf>
    <xf numFmtId="0" fontId="37" fillId="2" borderId="0" xfId="2" applyFont="1" applyFill="1" applyAlignment="1"/>
    <xf numFmtId="0" fontId="31" fillId="2" borderId="0" xfId="2" applyFont="1" applyFill="1" applyBorder="1" applyAlignment="1">
      <alignment horizontal="right"/>
    </xf>
    <xf numFmtId="3" fontId="31" fillId="2" borderId="0" xfId="2" applyNumberFormat="1" applyFont="1" applyFill="1" applyBorder="1" applyAlignment="1">
      <alignment horizontal="right" vertical="center"/>
    </xf>
    <xf numFmtId="3" fontId="31" fillId="2" borderId="0" xfId="2" applyNumberFormat="1" applyFont="1" applyFill="1" applyAlignment="1">
      <alignment horizontal="right" vertical="center"/>
    </xf>
    <xf numFmtId="0" fontId="49" fillId="2" borderId="0" xfId="2" applyFont="1" applyFill="1" applyAlignment="1">
      <alignment wrapText="1"/>
    </xf>
    <xf numFmtId="0" fontId="56" fillId="9" borderId="0" xfId="2" applyFont="1" applyFill="1" applyAlignment="1">
      <alignment vertical="top" wrapText="1"/>
    </xf>
    <xf numFmtId="0" fontId="64" fillId="9" borderId="0" xfId="2" applyFont="1" applyFill="1" applyAlignment="1">
      <alignment horizontal="left" vertical="center" wrapText="1"/>
    </xf>
    <xf numFmtId="0" fontId="65" fillId="9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4" fillId="3" borderId="0" xfId="2" applyFill="1" applyBorder="1" applyAlignment="1"/>
    <xf numFmtId="0" fontId="7" fillId="2" borderId="0" xfId="2" applyFont="1" applyFill="1" applyAlignment="1">
      <alignment vertical="center" wrapText="1"/>
    </xf>
    <xf numFmtId="0" fontId="31" fillId="3" borderId="6" xfId="2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0" xfId="0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left" vertical="top"/>
    </xf>
    <xf numFmtId="1" fontId="33" fillId="2" borderId="0" xfId="0" applyNumberFormat="1" applyFont="1" applyFill="1" applyBorder="1" applyAlignment="1">
      <alignment vertical="center" wrapText="1"/>
    </xf>
    <xf numFmtId="0" fontId="34" fillId="3" borderId="10" xfId="0" applyFont="1" applyFill="1" applyBorder="1" applyAlignment="1"/>
    <xf numFmtId="0" fontId="34" fillId="3" borderId="11" xfId="0" applyFont="1" applyFill="1" applyBorder="1" applyAlignment="1"/>
    <xf numFmtId="0" fontId="34" fillId="3" borderId="0" xfId="0" applyFont="1" applyFill="1"/>
    <xf numFmtId="0" fontId="34" fillId="3" borderId="12" xfId="0" applyFont="1" applyFill="1" applyBorder="1" applyAlignment="1"/>
    <xf numFmtId="0" fontId="34" fillId="3" borderId="11" xfId="0" applyFont="1" applyFill="1" applyBorder="1" applyAlignment="1">
      <alignment horizontal="right"/>
    </xf>
    <xf numFmtId="0" fontId="53" fillId="2" borderId="42" xfId="2" applyFont="1" applyFill="1" applyBorder="1" applyAlignment="1">
      <alignment vertical="center"/>
    </xf>
    <xf numFmtId="0" fontId="53" fillId="2" borderId="42" xfId="2" applyFont="1" applyFill="1" applyBorder="1" applyAlignment="1"/>
    <xf numFmtId="1" fontId="34" fillId="3" borderId="11" xfId="0" applyNumberFormat="1" applyFont="1" applyFill="1" applyBorder="1" applyAlignment="1">
      <alignment horizontal="right"/>
    </xf>
    <xf numFmtId="1" fontId="34" fillId="3" borderId="11" xfId="0" applyNumberFormat="1" applyFont="1" applyFill="1" applyBorder="1" applyAlignment="1">
      <alignment horizontal="left"/>
    </xf>
    <xf numFmtId="1" fontId="31" fillId="2" borderId="0" xfId="0" applyNumberFormat="1" applyFont="1" applyFill="1" applyAlignment="1">
      <alignment horizontal="right" vertical="top"/>
    </xf>
    <xf numFmtId="1" fontId="31" fillId="2" borderId="0" xfId="0" applyNumberFormat="1" applyFont="1" applyFill="1" applyAlignment="1">
      <alignment horizontal="left" vertical="top"/>
    </xf>
    <xf numFmtId="0" fontId="31" fillId="3" borderId="72" xfId="2" applyFont="1" applyFill="1" applyBorder="1" applyAlignment="1">
      <alignment horizontal="right" textRotation="90" wrapText="1"/>
    </xf>
    <xf numFmtId="0" fontId="31" fillId="3" borderId="71" xfId="2" applyFont="1" applyFill="1" applyBorder="1" applyAlignment="1">
      <alignment horizontal="right" textRotation="90" wrapText="1"/>
    </xf>
    <xf numFmtId="3" fontId="31" fillId="12" borderId="73" xfId="2" applyNumberFormat="1" applyFont="1" applyFill="1" applyBorder="1" applyAlignment="1">
      <alignment horizontal="right" vertical="center"/>
    </xf>
    <xf numFmtId="3" fontId="31" fillId="15" borderId="75" xfId="2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 wrapText="1"/>
    </xf>
    <xf numFmtId="1" fontId="34" fillId="2" borderId="11" xfId="0" applyNumberFormat="1" applyFont="1" applyFill="1" applyBorder="1" applyAlignment="1">
      <alignment horizontal="left"/>
    </xf>
    <xf numFmtId="1" fontId="31" fillId="12" borderId="8" xfId="0" applyNumberFormat="1" applyFont="1" applyFill="1" applyBorder="1" applyAlignment="1">
      <alignment horizontal="center"/>
    </xf>
    <xf numFmtId="1" fontId="31" fillId="15" borderId="5" xfId="0" applyNumberFormat="1" applyFont="1" applyFill="1" applyBorder="1" applyAlignment="1">
      <alignment horizontal="center"/>
    </xf>
    <xf numFmtId="0" fontId="31" fillId="3" borderId="4" xfId="0" applyFont="1" applyFill="1" applyBorder="1" applyAlignment="1">
      <alignment horizontal="right" vertical="center"/>
    </xf>
    <xf numFmtId="1" fontId="34" fillId="2" borderId="11" xfId="0" applyNumberFormat="1" applyFont="1" applyFill="1" applyBorder="1" applyAlignment="1">
      <alignment horizontal="right"/>
    </xf>
    <xf numFmtId="0" fontId="51" fillId="3" borderId="0" xfId="2" applyFont="1" applyFill="1" applyBorder="1" applyAlignment="1"/>
    <xf numFmtId="0" fontId="31" fillId="2" borderId="0" xfId="0" applyFont="1" applyFill="1" applyBorder="1"/>
    <xf numFmtId="0" fontId="31" fillId="2" borderId="0" xfId="0" applyFont="1" applyFill="1" applyBorder="1" applyAlignment="1">
      <alignment horizontal="right"/>
    </xf>
    <xf numFmtId="0" fontId="3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top" wrapText="1"/>
    </xf>
    <xf numFmtId="165" fontId="31" fillId="2" borderId="0" xfId="0" applyNumberFormat="1" applyFont="1" applyFill="1" applyBorder="1" applyAlignment="1">
      <alignment horizontal="center"/>
    </xf>
    <xf numFmtId="165" fontId="31" fillId="2" borderId="9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right" vertical="center"/>
    </xf>
    <xf numFmtId="165" fontId="31" fillId="2" borderId="15" xfId="0" applyNumberFormat="1" applyFont="1" applyFill="1" applyBorder="1" applyAlignment="1">
      <alignment horizontal="center"/>
    </xf>
    <xf numFmtId="165" fontId="31" fillId="2" borderId="6" xfId="0" applyNumberFormat="1" applyFont="1" applyFill="1" applyBorder="1" applyAlignment="1">
      <alignment horizontal="center"/>
    </xf>
    <xf numFmtId="3" fontId="31" fillId="3" borderId="3" xfId="0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 applyAlignment="1">
      <alignment horizontal="right" vertical="center"/>
    </xf>
    <xf numFmtId="165" fontId="31" fillId="3" borderId="15" xfId="0" applyNumberFormat="1" applyFont="1" applyFill="1" applyBorder="1" applyAlignment="1">
      <alignment horizontal="center" vertical="center"/>
    </xf>
    <xf numFmtId="165" fontId="31" fillId="3" borderId="6" xfId="0" applyNumberFormat="1" applyFont="1" applyFill="1" applyBorder="1" applyAlignment="1">
      <alignment horizontal="center" vertical="center"/>
    </xf>
    <xf numFmtId="3" fontId="31" fillId="3" borderId="6" xfId="0" applyNumberFormat="1" applyFont="1" applyFill="1" applyBorder="1" applyAlignment="1">
      <alignment horizontal="right" vertical="top" wrapText="1"/>
    </xf>
    <xf numFmtId="165" fontId="31" fillId="3" borderId="15" xfId="0" applyNumberFormat="1" applyFont="1" applyFill="1" applyBorder="1" applyAlignment="1">
      <alignment horizontal="center" vertical="top" wrapText="1"/>
    </xf>
    <xf numFmtId="165" fontId="31" fillId="3" borderId="6" xfId="0" applyNumberFormat="1" applyFont="1" applyFill="1" applyBorder="1" applyAlignment="1">
      <alignment horizontal="center" vertical="top" wrapText="1"/>
    </xf>
    <xf numFmtId="3" fontId="31" fillId="3" borderId="3" xfId="0" applyNumberFormat="1" applyFont="1" applyFill="1" applyBorder="1" applyAlignment="1">
      <alignment horizontal="right"/>
    </xf>
    <xf numFmtId="3" fontId="31" fillId="3" borderId="6" xfId="0" applyNumberFormat="1" applyFont="1" applyFill="1" applyBorder="1" applyAlignment="1">
      <alignment horizontal="right"/>
    </xf>
    <xf numFmtId="165" fontId="31" fillId="3" borderId="15" xfId="0" applyNumberFormat="1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top"/>
    </xf>
    <xf numFmtId="3" fontId="31" fillId="2" borderId="6" xfId="0" applyNumberFormat="1" applyFont="1" applyFill="1" applyBorder="1" applyAlignment="1">
      <alignment horizontal="right" vertical="top"/>
    </xf>
    <xf numFmtId="0" fontId="31" fillId="3" borderId="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1" fillId="3" borderId="1" xfId="2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vertical="center"/>
    </xf>
    <xf numFmtId="165" fontId="31" fillId="3" borderId="9" xfId="0" applyNumberFormat="1" applyFont="1" applyFill="1" applyBorder="1" applyAlignment="1">
      <alignment horizontal="center" vertical="center"/>
    </xf>
    <xf numFmtId="3" fontId="31" fillId="3" borderId="7" xfId="0" applyNumberFormat="1" applyFont="1" applyFill="1" applyBorder="1" applyAlignment="1">
      <alignment vertical="center"/>
    </xf>
    <xf numFmtId="3" fontId="31" fillId="3" borderId="5" xfId="0" applyNumberFormat="1" applyFont="1" applyFill="1" applyBorder="1" applyAlignment="1">
      <alignment vertical="center"/>
    </xf>
    <xf numFmtId="3" fontId="31" fillId="3" borderId="4" xfId="0" applyNumberFormat="1" applyFont="1" applyFill="1" applyBorder="1" applyAlignment="1">
      <alignment vertical="center"/>
    </xf>
    <xf numFmtId="3" fontId="31" fillId="12" borderId="10" xfId="0" applyNumberFormat="1" applyFont="1" applyFill="1" applyBorder="1" applyAlignment="1">
      <alignment vertical="center"/>
    </xf>
    <xf numFmtId="3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horizontal="center" vertical="center"/>
    </xf>
    <xf numFmtId="0" fontId="34" fillId="3" borderId="11" xfId="0" applyFont="1" applyFill="1" applyBorder="1"/>
    <xf numFmtId="0" fontId="31" fillId="2" borderId="9" xfId="0" applyFont="1" applyFill="1" applyBorder="1" applyAlignment="1">
      <alignment horizontal="right"/>
    </xf>
    <xf numFmtId="0" fontId="29" fillId="2" borderId="0" xfId="0" applyFont="1" applyFill="1" applyBorder="1"/>
    <xf numFmtId="0" fontId="29" fillId="2" borderId="9" xfId="0" applyFont="1" applyFill="1" applyBorder="1"/>
    <xf numFmtId="0" fontId="29" fillId="2" borderId="4" xfId="0" applyFont="1" applyFill="1" applyBorder="1"/>
    <xf numFmtId="3" fontId="58" fillId="2" borderId="4" xfId="0" applyNumberFormat="1" applyFont="1" applyFill="1" applyBorder="1" applyAlignment="1">
      <alignment horizontal="right"/>
    </xf>
    <xf numFmtId="3" fontId="58" fillId="2" borderId="0" xfId="0" applyNumberFormat="1" applyFont="1" applyFill="1" applyBorder="1"/>
    <xf numFmtId="0" fontId="58" fillId="2" borderId="4" xfId="0" applyFont="1" applyFill="1" applyBorder="1" applyAlignment="1">
      <alignment horizontal="right"/>
    </xf>
    <xf numFmtId="1" fontId="31" fillId="3" borderId="55" xfId="2" applyNumberFormat="1" applyFont="1" applyFill="1" applyBorder="1" applyAlignment="1">
      <alignment horizontal="center" wrapText="1"/>
    </xf>
    <xf numFmtId="1" fontId="31" fillId="3" borderId="6" xfId="2" applyNumberFormat="1" applyFont="1" applyFill="1" applyBorder="1" applyAlignment="1">
      <alignment horizontal="center" wrapText="1"/>
    </xf>
    <xf numFmtId="1" fontId="31" fillId="3" borderId="3" xfId="2" applyNumberFormat="1" applyFont="1" applyFill="1" applyBorder="1" applyAlignment="1">
      <alignment horizontal="center" wrapText="1"/>
    </xf>
    <xf numFmtId="165" fontId="31" fillId="3" borderId="11" xfId="2" applyNumberFormat="1" applyFont="1" applyFill="1" applyBorder="1" applyAlignment="1">
      <alignment horizontal="right"/>
    </xf>
    <xf numFmtId="0" fontId="31" fillId="3" borderId="6" xfId="2" applyFont="1" applyFill="1" applyBorder="1"/>
    <xf numFmtId="165" fontId="31" fillId="3" borderId="59" xfId="2" applyNumberFormat="1" applyFont="1" applyFill="1" applyBorder="1" applyAlignment="1">
      <alignment horizontal="right" vertical="center"/>
    </xf>
    <xf numFmtId="165" fontId="31" fillId="3" borderId="30" xfId="2" applyNumberFormat="1" applyFont="1" applyFill="1" applyBorder="1" applyAlignment="1">
      <alignment horizontal="right" vertical="center"/>
    </xf>
    <xf numFmtId="165" fontId="31" fillId="3" borderId="17" xfId="2" applyNumberFormat="1" applyFont="1" applyFill="1" applyBorder="1" applyAlignment="1">
      <alignment vertical="center"/>
    </xf>
    <xf numFmtId="165" fontId="31" fillId="3" borderId="24" xfId="2" applyNumberFormat="1" applyFont="1" applyFill="1" applyBorder="1" applyAlignment="1">
      <alignment vertical="center"/>
    </xf>
    <xf numFmtId="165" fontId="31" fillId="3" borderId="16" xfId="2" applyNumberFormat="1" applyFont="1" applyFill="1" applyBorder="1" applyAlignment="1">
      <alignment vertical="center"/>
    </xf>
    <xf numFmtId="1" fontId="37" fillId="3" borderId="6" xfId="2" applyNumberFormat="1" applyFont="1" applyFill="1" applyBorder="1" applyAlignment="1">
      <alignment horizontal="center" wrapText="1"/>
    </xf>
    <xf numFmtId="165" fontId="37" fillId="3" borderId="5" xfId="2" applyNumberFormat="1" applyFont="1" applyFill="1" applyBorder="1" applyAlignment="1">
      <alignment horizontal="right" vertical="center"/>
    </xf>
    <xf numFmtId="165" fontId="37" fillId="3" borderId="0" xfId="2" applyNumberFormat="1" applyFont="1" applyFill="1" applyBorder="1" applyAlignment="1">
      <alignment vertical="center"/>
    </xf>
    <xf numFmtId="165" fontId="37" fillId="3" borderId="11" xfId="2" applyNumberFormat="1" applyFont="1" applyFill="1" applyBorder="1" applyAlignment="1">
      <alignment vertical="center"/>
    </xf>
    <xf numFmtId="165" fontId="37" fillId="3" borderId="5" xfId="2" applyNumberFormat="1" applyFont="1" applyFill="1" applyBorder="1" applyAlignment="1">
      <alignment vertical="center"/>
    </xf>
    <xf numFmtId="1" fontId="37" fillId="3" borderId="15" xfId="2" applyNumberFormat="1" applyFont="1" applyFill="1" applyBorder="1" applyAlignment="1">
      <alignment horizontal="center" wrapText="1"/>
    </xf>
    <xf numFmtId="165" fontId="37" fillId="3" borderId="8" xfId="2" applyNumberFormat="1" applyFont="1" applyFill="1" applyBorder="1" applyAlignment="1">
      <alignment vertical="center"/>
    </xf>
    <xf numFmtId="165" fontId="37" fillId="3" borderId="9" xfId="2" applyNumberFormat="1" applyFont="1" applyFill="1" applyBorder="1" applyAlignment="1">
      <alignment vertical="center"/>
    </xf>
    <xf numFmtId="165" fontId="37" fillId="3" borderId="12" xfId="2" applyNumberFormat="1" applyFont="1" applyFill="1" applyBorder="1" applyAlignment="1">
      <alignment vertical="center"/>
    </xf>
    <xf numFmtId="165" fontId="37" fillId="3" borderId="8" xfId="2" applyNumberFormat="1" applyFont="1" applyFill="1" applyBorder="1" applyAlignment="1">
      <alignment horizontal="right" vertical="center"/>
    </xf>
    <xf numFmtId="165" fontId="37" fillId="3" borderId="9" xfId="2" applyNumberFormat="1" applyFont="1" applyFill="1" applyBorder="1" applyAlignment="1">
      <alignment horizontal="right" vertical="center"/>
    </xf>
    <xf numFmtId="165" fontId="37" fillId="3" borderId="12" xfId="2" applyNumberFormat="1" applyFont="1" applyFill="1" applyBorder="1" applyAlignment="1">
      <alignment horizontal="right" vertical="center"/>
    </xf>
    <xf numFmtId="0" fontId="58" fillId="3" borderId="6" xfId="2" applyFont="1" applyFill="1" applyBorder="1" applyAlignment="1">
      <alignment horizontal="center" vertical="center" wrapText="1"/>
    </xf>
    <xf numFmtId="165" fontId="58" fillId="3" borderId="5" xfId="2" applyNumberFormat="1" applyFont="1" applyFill="1" applyBorder="1" applyAlignment="1">
      <alignment vertical="center"/>
    </xf>
    <xf numFmtId="165" fontId="58" fillId="3" borderId="0" xfId="2" applyNumberFormat="1" applyFont="1" applyFill="1" applyBorder="1" applyAlignment="1">
      <alignment vertical="center"/>
    </xf>
    <xf numFmtId="165" fontId="58" fillId="3" borderId="11" xfId="2" applyNumberFormat="1" applyFont="1" applyFill="1" applyBorder="1" applyAlignment="1">
      <alignment vertical="center"/>
    </xf>
    <xf numFmtId="1" fontId="58" fillId="3" borderId="3" xfId="2" applyNumberFormat="1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right" wrapText="1"/>
    </xf>
    <xf numFmtId="1" fontId="31" fillId="3" borderId="71" xfId="2" applyNumberFormat="1" applyFont="1" applyFill="1" applyBorder="1" applyAlignment="1">
      <alignment horizontal="center" wrapText="1"/>
    </xf>
    <xf numFmtId="0" fontId="31" fillId="3" borderId="17" xfId="2" applyFont="1" applyFill="1" applyBorder="1"/>
    <xf numFmtId="0" fontId="31" fillId="3" borderId="59" xfId="2" applyFont="1" applyFill="1" applyBorder="1"/>
    <xf numFmtId="165" fontId="31" fillId="3" borderId="30" xfId="2" applyNumberFormat="1" applyFont="1" applyFill="1" applyBorder="1"/>
    <xf numFmtId="3" fontId="31" fillId="3" borderId="17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vertical="center"/>
    </xf>
    <xf numFmtId="3" fontId="31" fillId="3" borderId="77" xfId="2" applyNumberFormat="1" applyFont="1" applyFill="1" applyBorder="1" applyAlignment="1">
      <alignment vertical="center"/>
    </xf>
    <xf numFmtId="3" fontId="31" fillId="3" borderId="75" xfId="2" applyNumberFormat="1" applyFont="1" applyFill="1" applyBorder="1" applyAlignment="1">
      <alignment vertical="center"/>
    </xf>
    <xf numFmtId="3" fontId="31" fillId="12" borderId="75" xfId="2" applyNumberFormat="1" applyFont="1" applyFill="1" applyBorder="1" applyAlignment="1">
      <alignment horizontal="right" vertical="center"/>
    </xf>
    <xf numFmtId="0" fontId="31" fillId="2" borderId="12" xfId="0" applyFont="1" applyFill="1" applyBorder="1" applyAlignment="1">
      <alignment horizontal="right" wrapText="1"/>
    </xf>
    <xf numFmtId="0" fontId="31" fillId="2" borderId="6" xfId="0" applyFont="1" applyFill="1" applyBorder="1" applyAlignment="1">
      <alignment horizontal="right"/>
    </xf>
    <xf numFmtId="0" fontId="31" fillId="3" borderId="1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right" wrapText="1"/>
    </xf>
    <xf numFmtId="0" fontId="41" fillId="2" borderId="59" xfId="0" applyFont="1" applyFill="1" applyBorder="1" applyAlignment="1">
      <alignment horizontal="right" wrapText="1"/>
    </xf>
    <xf numFmtId="0" fontId="58" fillId="3" borderId="3" xfId="2" applyFont="1" applyFill="1" applyBorder="1" applyAlignment="1">
      <alignment horizontal="center" vertical="center" wrapText="1"/>
    </xf>
    <xf numFmtId="1" fontId="58" fillId="3" borderId="0" xfId="2" applyNumberFormat="1" applyFont="1" applyFill="1" applyBorder="1" applyAlignment="1">
      <alignment horizontal="center" wrapText="1"/>
    </xf>
    <xf numFmtId="165" fontId="58" fillId="3" borderId="5" xfId="2" applyNumberFormat="1" applyFont="1" applyFill="1" applyBorder="1" applyAlignment="1">
      <alignment horizontal="right" vertical="center"/>
    </xf>
    <xf numFmtId="165" fontId="58" fillId="3" borderId="0" xfId="2" applyNumberFormat="1" applyFont="1" applyFill="1" applyBorder="1" applyAlignment="1">
      <alignment horizontal="right" vertical="center"/>
    </xf>
    <xf numFmtId="165" fontId="58" fillId="3" borderId="11" xfId="2" applyNumberFormat="1" applyFont="1" applyFill="1" applyBorder="1" applyAlignment="1">
      <alignment horizontal="right" vertical="center"/>
    </xf>
    <xf numFmtId="3" fontId="31" fillId="3" borderId="11" xfId="2" applyNumberFormat="1" applyFont="1" applyFill="1" applyBorder="1"/>
    <xf numFmtId="165" fontId="31" fillId="3" borderId="30" xfId="2" applyNumberFormat="1" applyFont="1" applyFill="1" applyBorder="1" applyAlignment="1">
      <alignment horizontal="right"/>
    </xf>
    <xf numFmtId="165" fontId="31" fillId="3" borderId="58" xfId="2" applyNumberFormat="1" applyFont="1" applyFill="1" applyBorder="1" applyAlignment="1">
      <alignment horizontal="right"/>
    </xf>
    <xf numFmtId="0" fontId="31" fillId="3" borderId="0" xfId="2" applyFont="1" applyFill="1" applyBorder="1" applyAlignment="1">
      <alignment horizontal="center"/>
    </xf>
    <xf numFmtId="0" fontId="31" fillId="3" borderId="30" xfId="2" applyFont="1" applyFill="1" applyBorder="1" applyAlignment="1">
      <alignment horizontal="center"/>
    </xf>
    <xf numFmtId="0" fontId="41" fillId="2" borderId="17" xfId="0" applyFont="1" applyFill="1" applyBorder="1" applyAlignment="1">
      <alignment horizontal="right" wrapText="1"/>
    </xf>
    <xf numFmtId="0" fontId="31" fillId="3" borderId="0" xfId="2" applyFont="1" applyFill="1" applyBorder="1" applyAlignment="1">
      <alignment horizontal="right"/>
    </xf>
    <xf numFmtId="0" fontId="31" fillId="3" borderId="0" xfId="2" applyFont="1" applyFill="1" applyBorder="1" applyAlignment="1"/>
    <xf numFmtId="0" fontId="31" fillId="3" borderId="0" xfId="0" applyFont="1" applyFill="1" applyBorder="1" applyAlignment="1">
      <alignment vertical="top" wrapText="1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33" fillId="2" borderId="0" xfId="2" applyFont="1" applyFill="1" applyAlignment="1">
      <alignment vertical="center" wrapText="1"/>
    </xf>
    <xf numFmtId="0" fontId="67" fillId="3" borderId="0" xfId="0" applyFont="1" applyFill="1" applyBorder="1" applyAlignment="1">
      <alignment vertical="center"/>
    </xf>
    <xf numFmtId="0" fontId="68" fillId="2" borderId="0" xfId="0" applyFont="1" applyFill="1" applyBorder="1" applyAlignment="1">
      <alignment horizontal="center"/>
    </xf>
    <xf numFmtId="0" fontId="68" fillId="2" borderId="0" xfId="0" applyFont="1" applyFill="1" applyBorder="1"/>
    <xf numFmtId="0" fontId="67" fillId="3" borderId="50" xfId="0" applyFont="1" applyFill="1" applyBorder="1" applyAlignment="1">
      <alignment vertical="center"/>
    </xf>
    <xf numFmtId="0" fontId="68" fillId="3" borderId="0" xfId="0" applyFont="1" applyFill="1" applyBorder="1" applyAlignment="1">
      <alignment horizontal="center"/>
    </xf>
    <xf numFmtId="0" fontId="68" fillId="3" borderId="50" xfId="0" applyFont="1" applyFill="1" applyBorder="1" applyAlignment="1">
      <alignment horizontal="center"/>
    </xf>
    <xf numFmtId="0" fontId="68" fillId="3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horizontal="center" vertical="center"/>
    </xf>
    <xf numFmtId="0" fontId="31" fillId="2" borderId="51" xfId="0" applyFont="1" applyFill="1" applyBorder="1"/>
    <xf numFmtId="0" fontId="31" fillId="2" borderId="51" xfId="0" applyFont="1" applyFill="1" applyBorder="1" applyAlignment="1">
      <alignment horizontal="right"/>
    </xf>
    <xf numFmtId="0" fontId="33" fillId="2" borderId="51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right"/>
    </xf>
    <xf numFmtId="0" fontId="31" fillId="2" borderId="51" xfId="0" applyFont="1" applyFill="1" applyBorder="1" applyAlignment="1">
      <alignment horizontal="right" vertical="center" wrapText="1"/>
    </xf>
    <xf numFmtId="0" fontId="31" fillId="2" borderId="51" xfId="0" applyFont="1" applyFill="1" applyBorder="1" applyAlignment="1">
      <alignment horizontal="right" vertical="center"/>
    </xf>
    <xf numFmtId="0" fontId="31" fillId="2" borderId="51" xfId="0" applyFont="1" applyFill="1" applyBorder="1" applyAlignment="1">
      <alignment vertical="center" wrapText="1"/>
    </xf>
    <xf numFmtId="0" fontId="33" fillId="3" borderId="50" xfId="0" applyFont="1" applyFill="1" applyBorder="1" applyAlignment="1">
      <alignment vertical="center"/>
    </xf>
    <xf numFmtId="0" fontId="70" fillId="3" borderId="51" xfId="0" applyFont="1" applyFill="1" applyBorder="1" applyAlignment="1">
      <alignment vertical="center"/>
    </xf>
    <xf numFmtId="0" fontId="68" fillId="3" borderId="51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 wrapText="1"/>
    </xf>
    <xf numFmtId="3" fontId="31" fillId="14" borderId="24" xfId="2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/>
    <xf numFmtId="3" fontId="31" fillId="3" borderId="55" xfId="0" applyNumberFormat="1" applyFont="1" applyFill="1" applyBorder="1"/>
    <xf numFmtId="0" fontId="52" fillId="3" borderId="0" xfId="0" applyFont="1" applyFill="1" applyBorder="1" applyAlignment="1">
      <alignment vertical="center"/>
    </xf>
    <xf numFmtId="165" fontId="41" fillId="2" borderId="5" xfId="1" applyNumberFormat="1" applyFont="1" applyFill="1" applyBorder="1" applyAlignment="1">
      <alignment horizontal="right" vertical="center"/>
    </xf>
    <xf numFmtId="165" fontId="41" fillId="2" borderId="0" xfId="1" applyNumberFormat="1" applyFont="1" applyFill="1" applyBorder="1" applyAlignment="1">
      <alignment horizontal="right" vertical="center"/>
    </xf>
    <xf numFmtId="165" fontId="41" fillId="12" borderId="7" xfId="1" applyNumberFormat="1" applyFont="1" applyFill="1" applyBorder="1" applyAlignment="1">
      <alignment horizontal="right" vertical="center"/>
    </xf>
    <xf numFmtId="165" fontId="41" fillId="12" borderId="5" xfId="1" applyNumberFormat="1" applyFont="1" applyFill="1" applyBorder="1" applyAlignment="1">
      <alignment horizontal="right" vertical="center"/>
    </xf>
    <xf numFmtId="165" fontId="41" fillId="12" borderId="8" xfId="1" applyNumberFormat="1" applyFont="1" applyFill="1" applyBorder="1" applyAlignment="1">
      <alignment horizontal="right" vertical="center"/>
    </xf>
    <xf numFmtId="165" fontId="41" fillId="2" borderId="66" xfId="1" applyNumberFormat="1" applyFont="1" applyFill="1" applyBorder="1" applyAlignment="1">
      <alignment horizontal="right" vertical="center"/>
    </xf>
    <xf numFmtId="165" fontId="41" fillId="2" borderId="65" xfId="1" applyNumberFormat="1" applyFont="1" applyFill="1" applyBorder="1" applyAlignment="1">
      <alignment horizontal="right" vertical="center"/>
    </xf>
    <xf numFmtId="165" fontId="41" fillId="2" borderId="67" xfId="1" applyNumberFormat="1" applyFont="1" applyFill="1" applyBorder="1" applyAlignment="1">
      <alignment horizontal="right" vertical="center"/>
    </xf>
    <xf numFmtId="3" fontId="31" fillId="14" borderId="5" xfId="2" applyNumberFormat="1" applyFont="1" applyFill="1" applyBorder="1" applyAlignment="1">
      <alignment horizontal="right" vertical="center"/>
    </xf>
    <xf numFmtId="3" fontId="31" fillId="14" borderId="77" xfId="2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/>
    <xf numFmtId="3" fontId="31" fillId="2" borderId="3" xfId="0" applyNumberFormat="1" applyFont="1" applyFill="1" applyBorder="1"/>
    <xf numFmtId="3" fontId="31" fillId="2" borderId="6" xfId="0" applyNumberFormat="1" applyFont="1" applyFill="1" applyBorder="1"/>
    <xf numFmtId="3" fontId="31" fillId="2" borderId="15" xfId="0" applyNumberFormat="1" applyFont="1" applyFill="1" applyBorder="1" applyAlignment="1">
      <alignment horizontal="center"/>
    </xf>
    <xf numFmtId="165" fontId="31" fillId="2" borderId="12" xfId="0" applyNumberFormat="1" applyFont="1" applyFill="1" applyBorder="1" applyAlignment="1">
      <alignment horizontal="center"/>
    </xf>
    <xf numFmtId="165" fontId="31" fillId="11" borderId="24" xfId="20" applyNumberFormat="1" applyFont="1" applyFill="1" applyBorder="1" applyAlignment="1">
      <alignment horizontal="right" vertical="center"/>
    </xf>
    <xf numFmtId="165" fontId="37" fillId="11" borderId="0" xfId="20" applyNumberFormat="1" applyFont="1" applyFill="1" applyBorder="1" applyAlignment="1">
      <alignment horizontal="right" vertical="center"/>
    </xf>
    <xf numFmtId="164" fontId="31" fillId="11" borderId="2" xfId="1" applyNumberFormat="1" applyFont="1" applyFill="1" applyBorder="1" applyAlignment="1">
      <alignment vertical="center"/>
    </xf>
    <xf numFmtId="165" fontId="31" fillId="11" borderId="4" xfId="20" applyNumberFormat="1" applyFont="1" applyFill="1" applyBorder="1" applyAlignment="1">
      <alignment horizontal="right" vertical="center"/>
    </xf>
    <xf numFmtId="165" fontId="58" fillId="11" borderId="9" xfId="20" applyNumberFormat="1" applyFont="1" applyFill="1" applyBorder="1" applyAlignment="1">
      <alignment horizontal="right" vertical="center"/>
    </xf>
    <xf numFmtId="165" fontId="31" fillId="15" borderId="24" xfId="20" applyNumberFormat="1" applyFont="1" applyFill="1" applyBorder="1" applyAlignment="1">
      <alignment horizontal="right" vertical="center"/>
    </xf>
    <xf numFmtId="165" fontId="37" fillId="15" borderId="9" xfId="20" applyNumberFormat="1" applyFont="1" applyFill="1" applyBorder="1" applyAlignment="1">
      <alignment horizontal="right" vertical="center"/>
    </xf>
    <xf numFmtId="165" fontId="31" fillId="15" borderId="4" xfId="20" applyNumberFormat="1" applyFont="1" applyFill="1" applyBorder="1" applyAlignment="1">
      <alignment horizontal="right" vertical="center"/>
    </xf>
    <xf numFmtId="165" fontId="58" fillId="15" borderId="0" xfId="20" applyNumberFormat="1" applyFont="1" applyFill="1" applyBorder="1" applyAlignment="1">
      <alignment horizontal="right" vertical="center"/>
    </xf>
    <xf numFmtId="165" fontId="31" fillId="3" borderId="24" xfId="20" applyNumberFormat="1" applyFont="1" applyFill="1" applyBorder="1" applyAlignment="1">
      <alignment horizontal="right" vertical="center"/>
    </xf>
    <xf numFmtId="165" fontId="31" fillId="3" borderId="0" xfId="20" applyNumberFormat="1" applyFont="1" applyFill="1" applyBorder="1" applyAlignment="1">
      <alignment horizontal="right" vertical="center"/>
    </xf>
    <xf numFmtId="165" fontId="31" fillId="3" borderId="59" xfId="20" applyNumberFormat="1" applyFont="1" applyFill="1" applyBorder="1" applyAlignment="1">
      <alignment horizontal="right" vertical="center"/>
    </xf>
    <xf numFmtId="165" fontId="31" fillId="3" borderId="5" xfId="20" applyNumberFormat="1" applyFont="1" applyFill="1" applyBorder="1" applyAlignment="1">
      <alignment horizontal="right" vertical="center"/>
    </xf>
    <xf numFmtId="164" fontId="31" fillId="3" borderId="2" xfId="1" applyNumberFormat="1" applyFont="1" applyFill="1" applyBorder="1" applyAlignment="1">
      <alignment vertical="center"/>
    </xf>
    <xf numFmtId="164" fontId="31" fillId="3" borderId="14" xfId="1" applyNumberFormat="1" applyFont="1" applyFill="1" applyBorder="1" applyAlignment="1">
      <alignment vertical="center"/>
    </xf>
    <xf numFmtId="164" fontId="31" fillId="3" borderId="13" xfId="1" applyNumberFormat="1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164" fontId="31" fillId="2" borderId="5" xfId="1" applyNumberFormat="1" applyFont="1" applyFill="1" applyBorder="1" applyAlignment="1">
      <alignment horizontal="right" vertical="center"/>
    </xf>
    <xf numFmtId="164" fontId="31" fillId="2" borderId="11" xfId="1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wrapText="1"/>
    </xf>
    <xf numFmtId="164" fontId="31" fillId="2" borderId="6" xfId="1" applyNumberFormat="1" applyFont="1" applyFill="1" applyBorder="1" applyAlignment="1">
      <alignment horizontal="right" vertical="center"/>
    </xf>
    <xf numFmtId="165" fontId="41" fillId="2" borderId="6" xfId="1" applyNumberFormat="1" applyFont="1" applyFill="1" applyBorder="1" applyAlignment="1">
      <alignment horizontal="right" vertical="center"/>
    </xf>
    <xf numFmtId="164" fontId="31" fillId="2" borderId="34" xfId="1" applyNumberFormat="1" applyFont="1" applyFill="1" applyBorder="1" applyAlignment="1">
      <alignment horizontal="right" vertical="center"/>
    </xf>
    <xf numFmtId="0" fontId="31" fillId="12" borderId="6" xfId="0" applyFont="1" applyFill="1" applyBorder="1" applyAlignment="1">
      <alignment vertical="center"/>
    </xf>
    <xf numFmtId="164" fontId="31" fillId="3" borderId="11" xfId="1" applyNumberFormat="1" applyFont="1" applyFill="1" applyBorder="1" applyAlignment="1">
      <alignment horizontal="right" vertical="center"/>
    </xf>
    <xf numFmtId="164" fontId="31" fillId="3" borderId="34" xfId="1" applyNumberFormat="1" applyFont="1" applyFill="1" applyBorder="1" applyAlignment="1">
      <alignment horizontal="right" vertical="center"/>
    </xf>
    <xf numFmtId="164" fontId="31" fillId="12" borderId="15" xfId="1" applyNumberFormat="1" applyFont="1" applyFill="1" applyBorder="1" applyAlignment="1">
      <alignment horizontal="right" vertical="center"/>
    </xf>
    <xf numFmtId="164" fontId="31" fillId="3" borderId="12" xfId="1" applyNumberFormat="1" applyFont="1" applyFill="1" applyBorder="1" applyAlignment="1">
      <alignment horizontal="right" vertical="center"/>
    </xf>
    <xf numFmtId="164" fontId="31" fillId="12" borderId="0" xfId="1" applyNumberFormat="1" applyFont="1" applyFill="1" applyBorder="1" applyAlignment="1">
      <alignment horizontal="right" vertical="center"/>
    </xf>
    <xf numFmtId="0" fontId="31" fillId="2" borderId="40" xfId="0" applyFont="1" applyFill="1" applyBorder="1" applyAlignment="1">
      <alignment horizontal="right" vertical="center" wrapText="1"/>
    </xf>
    <xf numFmtId="0" fontId="68" fillId="3" borderId="50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vertical="center"/>
    </xf>
    <xf numFmtId="0" fontId="31" fillId="2" borderId="40" xfId="0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right" vertical="center"/>
    </xf>
    <xf numFmtId="1" fontId="57" fillId="2" borderId="0" xfId="0" applyNumberFormat="1" applyFont="1" applyFill="1" applyBorder="1" applyAlignment="1">
      <alignment horizontal="right" vertical="center"/>
    </xf>
    <xf numFmtId="0" fontId="72" fillId="2" borderId="0" xfId="0" applyFont="1" applyFill="1" applyBorder="1"/>
    <xf numFmtId="0" fontId="39" fillId="2" borderId="0" xfId="0" applyFont="1" applyFill="1" applyBorder="1"/>
    <xf numFmtId="0" fontId="31" fillId="2" borderId="0" xfId="0" applyFont="1" applyFill="1" applyBorder="1" applyAlignment="1">
      <alignment horizontal="right" vertical="center"/>
    </xf>
    <xf numFmtId="4" fontId="31" fillId="3" borderId="0" xfId="2" applyNumberFormat="1" applyFont="1" applyFill="1" applyBorder="1"/>
    <xf numFmtId="165" fontId="31" fillId="2" borderId="8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/>
    </xf>
    <xf numFmtId="1" fontId="37" fillId="2" borderId="4" xfId="0" applyNumberFormat="1" applyFont="1" applyFill="1" applyBorder="1" applyAlignment="1">
      <alignment horizontal="right"/>
    </xf>
    <xf numFmtId="0" fontId="36" fillId="2" borderId="9" xfId="0" applyFont="1" applyFill="1" applyBorder="1" applyAlignment="1"/>
    <xf numFmtId="0" fontId="37" fillId="2" borderId="10" xfId="0" applyFont="1" applyFill="1" applyBorder="1" applyAlignment="1">
      <alignment horizontal="center" wrapText="1"/>
    </xf>
    <xf numFmtId="3" fontId="37" fillId="2" borderId="7" xfId="0" applyNumberFormat="1" applyFont="1" applyFill="1" applyBorder="1" applyAlignment="1">
      <alignment horizontal="right" vertical="center"/>
    </xf>
    <xf numFmtId="3" fontId="37" fillId="2" borderId="4" xfId="0" applyNumberFormat="1" applyFont="1" applyFill="1" applyBorder="1" applyAlignment="1">
      <alignment horizontal="right" vertical="center"/>
    </xf>
    <xf numFmtId="3" fontId="37" fillId="12" borderId="10" xfId="0" applyNumberFormat="1" applyFont="1" applyFill="1" applyBorder="1" applyAlignment="1">
      <alignment horizontal="right" vertical="center"/>
    </xf>
    <xf numFmtId="3" fontId="37" fillId="12" borderId="4" xfId="0" applyNumberFormat="1" applyFont="1" applyFill="1" applyBorder="1" applyAlignment="1">
      <alignment horizontal="right" vertical="center"/>
    </xf>
    <xf numFmtId="3" fontId="37" fillId="2" borderId="66" xfId="0" applyNumberFormat="1" applyFont="1" applyFill="1" applyBorder="1" applyAlignment="1">
      <alignment horizontal="right" vertical="center"/>
    </xf>
    <xf numFmtId="3" fontId="37" fillId="13" borderId="10" xfId="0" applyNumberFormat="1" applyFont="1" applyFill="1" applyBorder="1" applyAlignment="1">
      <alignment horizontal="right" vertical="center"/>
    </xf>
    <xf numFmtId="3" fontId="37" fillId="3" borderId="7" xfId="0" applyNumberFormat="1" applyFont="1" applyFill="1" applyBorder="1" applyAlignment="1">
      <alignment horizontal="right" vertical="center"/>
    </xf>
    <xf numFmtId="3" fontId="37" fillId="3" borderId="4" xfId="0" applyNumberFormat="1" applyFont="1" applyFill="1" applyBorder="1" applyAlignment="1">
      <alignment horizontal="right" vertical="center"/>
    </xf>
    <xf numFmtId="0" fontId="34" fillId="2" borderId="4" xfId="0" applyFont="1" applyFill="1" applyBorder="1" applyAlignment="1"/>
    <xf numFmtId="3" fontId="37" fillId="12" borderId="33" xfId="0" applyNumberFormat="1" applyFont="1" applyFill="1" applyBorder="1" applyAlignment="1">
      <alignment horizontal="right" vertical="center"/>
    </xf>
    <xf numFmtId="3" fontId="57" fillId="2" borderId="9" xfId="0" applyNumberFormat="1" applyFont="1" applyFill="1" applyBorder="1" applyAlignment="1">
      <alignment horizontal="right" vertical="center"/>
    </xf>
    <xf numFmtId="0" fontId="31" fillId="2" borderId="0" xfId="2" applyFont="1" applyFill="1" applyAlignment="1">
      <alignment horizontal="right"/>
    </xf>
    <xf numFmtId="0" fontId="66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70" fillId="3" borderId="40" xfId="0" applyFont="1" applyFill="1" applyBorder="1" applyAlignment="1"/>
    <xf numFmtId="0" fontId="69" fillId="3" borderId="50" xfId="0" applyFont="1" applyFill="1" applyBorder="1" applyAlignment="1">
      <alignment horizontal="right"/>
    </xf>
    <xf numFmtId="0" fontId="69" fillId="2" borderId="50" xfId="0" applyFont="1" applyFill="1" applyBorder="1" applyAlignment="1"/>
    <xf numFmtId="0" fontId="31" fillId="2" borderId="0" xfId="0" applyFont="1" applyFill="1" applyBorder="1" applyAlignment="1">
      <alignment vertical="top" wrapText="1"/>
    </xf>
    <xf numFmtId="0" fontId="68" fillId="2" borderId="51" xfId="0" applyFont="1" applyFill="1" applyBorder="1"/>
    <xf numFmtId="0" fontId="68" fillId="3" borderId="40" xfId="0" applyFont="1" applyFill="1" applyBorder="1" applyAlignment="1">
      <alignment horizontal="left"/>
    </xf>
    <xf numFmtId="1" fontId="58" fillId="2" borderId="24" xfId="2" applyNumberFormat="1" applyFont="1" applyFill="1" applyBorder="1" applyAlignment="1">
      <alignment horizontal="right" wrapText="1"/>
    </xf>
    <xf numFmtId="1" fontId="58" fillId="2" borderId="0" xfId="2" applyNumberFormat="1" applyFont="1" applyFill="1" applyBorder="1" applyAlignment="1">
      <alignment horizontal="right" wrapText="1"/>
    </xf>
    <xf numFmtId="0" fontId="68" fillId="3" borderId="0" xfId="0" applyFont="1" applyFill="1" applyBorder="1" applyAlignment="1">
      <alignment horizontal="left" vertical="center"/>
    </xf>
    <xf numFmtId="0" fontId="69" fillId="3" borderId="0" xfId="0" applyFont="1" applyFill="1" applyBorder="1" applyAlignment="1">
      <alignment horizontal="left" wrapText="1"/>
    </xf>
    <xf numFmtId="0" fontId="69" fillId="3" borderId="78" xfId="0" applyFont="1" applyFill="1" applyBorder="1" applyAlignment="1">
      <alignment horizontal="left" wrapText="1"/>
    </xf>
    <xf numFmtId="0" fontId="57" fillId="2" borderId="0" xfId="2" applyFont="1" applyFill="1"/>
    <xf numFmtId="3" fontId="22" fillId="2" borderId="0" xfId="2" applyNumberFormat="1" applyFont="1" applyFill="1"/>
    <xf numFmtId="0" fontId="4" fillId="2" borderId="0" xfId="2" applyFont="1" applyFill="1"/>
    <xf numFmtId="167" fontId="31" fillId="3" borderId="0" xfId="2" applyNumberFormat="1" applyFont="1" applyFill="1" applyBorder="1" applyAlignment="1">
      <alignment horizontal="right"/>
    </xf>
    <xf numFmtId="167" fontId="31" fillId="2" borderId="0" xfId="2" applyNumberFormat="1" applyFont="1" applyFill="1" applyAlignment="1">
      <alignment horizontal="right"/>
    </xf>
    <xf numFmtId="3" fontId="4" fillId="2" borderId="0" xfId="2" applyNumberFormat="1" applyFont="1" applyFill="1"/>
    <xf numFmtId="0" fontId="4" fillId="3" borderId="0" xfId="2" applyFont="1" applyFill="1" applyBorder="1" applyAlignment="1"/>
    <xf numFmtId="0" fontId="68" fillId="3" borderId="51" xfId="0" applyFont="1" applyFill="1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4" fillId="3" borderId="11" xfId="2" applyFill="1" applyBorder="1" applyAlignment="1"/>
    <xf numFmtId="0" fontId="4" fillId="2" borderId="11" xfId="2" applyFill="1" applyBorder="1"/>
    <xf numFmtId="1" fontId="73" fillId="3" borderId="0" xfId="2" applyNumberFormat="1" applyFont="1" applyFill="1" applyBorder="1" applyAlignment="1">
      <alignment horizontal="left" vertical="center" wrapText="1"/>
    </xf>
    <xf numFmtId="2" fontId="31" fillId="3" borderId="0" xfId="0" applyNumberFormat="1" applyFont="1" applyFill="1"/>
    <xf numFmtId="3" fontId="31" fillId="2" borderId="6" xfId="0" applyNumberFormat="1" applyFont="1" applyFill="1" applyBorder="1" applyAlignment="1">
      <alignment horizontal="right"/>
    </xf>
    <xf numFmtId="3" fontId="31" fillId="2" borderId="11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3" fontId="31" fillId="2" borderId="10" xfId="0" applyNumberFormat="1" applyFont="1" applyFill="1" applyBorder="1" applyAlignment="1">
      <alignment horizontal="right"/>
    </xf>
    <xf numFmtId="164" fontId="34" fillId="2" borderId="0" xfId="0" applyNumberFormat="1" applyFont="1" applyFill="1"/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164" fontId="31" fillId="12" borderId="11" xfId="1" applyNumberFormat="1" applyFont="1" applyFill="1" applyBorder="1" applyAlignment="1">
      <alignment horizontal="right" vertical="center"/>
    </xf>
    <xf numFmtId="164" fontId="31" fillId="2" borderId="65" xfId="1" applyNumberFormat="1" applyFont="1" applyFill="1" applyBorder="1" applyAlignment="1">
      <alignment horizontal="right" vertical="center"/>
    </xf>
    <xf numFmtId="164" fontId="31" fillId="13" borderId="11" xfId="1" applyNumberFormat="1" applyFont="1" applyFill="1" applyBorder="1" applyAlignment="1">
      <alignment horizontal="right" vertical="center"/>
    </xf>
    <xf numFmtId="1" fontId="31" fillId="2" borderId="7" xfId="0" applyNumberFormat="1" applyFont="1" applyFill="1" applyBorder="1" applyAlignment="1">
      <alignment horizontal="right" wrapText="1"/>
    </xf>
    <xf numFmtId="1" fontId="31" fillId="2" borderId="5" xfId="0" applyNumberFormat="1" applyFont="1" applyFill="1" applyBorder="1" applyAlignment="1">
      <alignment horizontal="left" wrapText="1"/>
    </xf>
    <xf numFmtId="1" fontId="31" fillId="2" borderId="8" xfId="0" applyNumberFormat="1" applyFont="1" applyFill="1" applyBorder="1" applyAlignment="1">
      <alignment horizontal="left" wrapText="1"/>
    </xf>
    <xf numFmtId="164" fontId="31" fillId="2" borderId="8" xfId="1" applyNumberFormat="1" applyFont="1" applyFill="1" applyBorder="1" applyAlignment="1">
      <alignment horizontal="right" vertical="center"/>
    </xf>
    <xf numFmtId="164" fontId="31" fillId="2" borderId="9" xfId="1" applyNumberFormat="1" applyFont="1" applyFill="1" applyBorder="1" applyAlignment="1">
      <alignment horizontal="right" vertical="center"/>
    </xf>
    <xf numFmtId="164" fontId="31" fillId="12" borderId="12" xfId="1" applyNumberFormat="1" applyFont="1" applyFill="1" applyBorder="1" applyAlignment="1">
      <alignment horizontal="right" vertical="center"/>
    </xf>
    <xf numFmtId="164" fontId="31" fillId="12" borderId="9" xfId="1" applyNumberFormat="1" applyFont="1" applyFill="1" applyBorder="1" applyAlignment="1">
      <alignment horizontal="right" vertical="center"/>
    </xf>
    <xf numFmtId="3" fontId="31" fillId="2" borderId="66" xfId="0" applyNumberFormat="1" applyFont="1" applyFill="1" applyBorder="1" applyAlignment="1">
      <alignment horizontal="right" vertical="center"/>
    </xf>
    <xf numFmtId="164" fontId="31" fillId="2" borderId="67" xfId="1" applyNumberFormat="1" applyFont="1" applyFill="1" applyBorder="1" applyAlignment="1">
      <alignment horizontal="right" vertical="center"/>
    </xf>
    <xf numFmtId="164" fontId="31" fillId="13" borderId="12" xfId="1" applyNumberFormat="1" applyFont="1" applyFill="1" applyBorder="1" applyAlignment="1">
      <alignment horizontal="right" vertical="center"/>
    </xf>
    <xf numFmtId="164" fontId="31" fillId="12" borderId="34" xfId="1" applyNumberFormat="1" applyFont="1" applyFill="1" applyBorder="1" applyAlignment="1">
      <alignment horizontal="right" vertical="center"/>
    </xf>
    <xf numFmtId="164" fontId="31" fillId="12" borderId="32" xfId="1" applyNumberFormat="1" applyFont="1" applyFill="1" applyBorder="1" applyAlignment="1">
      <alignment horizontal="right" vertical="center"/>
    </xf>
    <xf numFmtId="164" fontId="31" fillId="3" borderId="8" xfId="1" applyNumberFormat="1" applyFont="1" applyFill="1" applyBorder="1" applyAlignment="1">
      <alignment horizontal="right" vertical="center"/>
    </xf>
    <xf numFmtId="3" fontId="31" fillId="3" borderId="76" xfId="2" applyNumberFormat="1" applyFont="1" applyFill="1" applyBorder="1" applyAlignment="1">
      <alignment vertical="center"/>
    </xf>
    <xf numFmtId="0" fontId="31" fillId="3" borderId="48" xfId="0" applyFont="1" applyFill="1" applyBorder="1" applyAlignment="1">
      <alignment horizontal="left" vertical="center" wrapText="1"/>
    </xf>
    <xf numFmtId="1" fontId="75" fillId="3" borderId="40" xfId="2" applyNumberFormat="1" applyFont="1" applyFill="1" applyBorder="1" applyAlignment="1">
      <alignment horizontal="center" vertical="center" wrapText="1"/>
    </xf>
    <xf numFmtId="165" fontId="57" fillId="3" borderId="17" xfId="2" applyNumberFormat="1" applyFont="1" applyFill="1" applyBorder="1" applyAlignment="1">
      <alignment horizontal="right" vertical="center"/>
    </xf>
    <xf numFmtId="165" fontId="57" fillId="3" borderId="5" xfId="2" applyNumberFormat="1" applyFont="1" applyFill="1" applyBorder="1" applyAlignment="1">
      <alignment horizontal="right" vertical="center"/>
    </xf>
    <xf numFmtId="165" fontId="57" fillId="3" borderId="8" xfId="2" applyNumberFormat="1" applyFont="1" applyFill="1" applyBorder="1" applyAlignment="1">
      <alignment horizontal="right" vertical="center"/>
    </xf>
    <xf numFmtId="165" fontId="57" fillId="3" borderId="7" xfId="2" applyNumberFormat="1" applyFont="1" applyFill="1" applyBorder="1" applyAlignment="1">
      <alignment horizontal="right" vertical="center"/>
    </xf>
    <xf numFmtId="165" fontId="57" fillId="3" borderId="14" xfId="2" applyNumberFormat="1" applyFont="1" applyFill="1" applyBorder="1" applyAlignment="1">
      <alignment horizontal="right" vertical="center"/>
    </xf>
    <xf numFmtId="165" fontId="57" fillId="3" borderId="68" xfId="2" applyNumberFormat="1" applyFont="1" applyFill="1" applyBorder="1" applyAlignment="1">
      <alignment horizontal="right" vertical="center"/>
    </xf>
    <xf numFmtId="165" fontId="57" fillId="3" borderId="24" xfId="2" applyNumberFormat="1" applyFont="1" applyFill="1" applyBorder="1" applyAlignment="1">
      <alignment horizontal="right" vertical="center"/>
    </xf>
    <xf numFmtId="165" fontId="57" fillId="3" borderId="0" xfId="2" applyNumberFormat="1" applyFont="1" applyFill="1" applyBorder="1" applyAlignment="1">
      <alignment horizontal="right" vertical="center"/>
    </xf>
    <xf numFmtId="165" fontId="57" fillId="3" borderId="9" xfId="2" applyNumberFormat="1" applyFont="1" applyFill="1" applyBorder="1" applyAlignment="1">
      <alignment horizontal="right" vertical="center"/>
    </xf>
    <xf numFmtId="165" fontId="57" fillId="3" borderId="4" xfId="2" applyNumberFormat="1" applyFont="1" applyFill="1" applyBorder="1" applyAlignment="1">
      <alignment horizontal="right" vertical="center"/>
    </xf>
    <xf numFmtId="165" fontId="57" fillId="3" borderId="2" xfId="2" applyNumberFormat="1" applyFont="1" applyFill="1" applyBorder="1" applyAlignment="1">
      <alignment horizontal="right" vertical="center"/>
    </xf>
    <xf numFmtId="165" fontId="57" fillId="3" borderId="23" xfId="2" applyNumberFormat="1" applyFont="1" applyFill="1" applyBorder="1" applyAlignment="1">
      <alignment horizontal="right" vertical="center"/>
    </xf>
    <xf numFmtId="165" fontId="77" fillId="12" borderId="55" xfId="2" applyNumberFormat="1" applyFont="1" applyFill="1" applyBorder="1" applyAlignment="1">
      <alignment horizontal="right" vertical="center"/>
    </xf>
    <xf numFmtId="165" fontId="77" fillId="12" borderId="6" xfId="2" applyNumberFormat="1" applyFont="1" applyFill="1" applyBorder="1" applyAlignment="1">
      <alignment horizontal="right" vertical="center"/>
    </xf>
    <xf numFmtId="165" fontId="77" fillId="12" borderId="15" xfId="2" applyNumberFormat="1" applyFont="1" applyFill="1" applyBorder="1" applyAlignment="1">
      <alignment horizontal="right" vertical="center"/>
    </xf>
    <xf numFmtId="165" fontId="77" fillId="12" borderId="3" xfId="2" applyNumberFormat="1" applyFont="1" applyFill="1" applyBorder="1" applyAlignment="1">
      <alignment horizontal="right" vertical="center"/>
    </xf>
    <xf numFmtId="165" fontId="77" fillId="12" borderId="1" xfId="2" applyNumberFormat="1" applyFont="1" applyFill="1" applyBorder="1" applyAlignment="1">
      <alignment horizontal="right" vertical="center"/>
    </xf>
    <xf numFmtId="165" fontId="77" fillId="12" borderId="60" xfId="2" applyNumberFormat="1" applyFont="1" applyFill="1" applyBorder="1" applyAlignment="1">
      <alignment horizontal="right" vertical="center"/>
    </xf>
    <xf numFmtId="165" fontId="78" fillId="15" borderId="55" xfId="2" applyNumberFormat="1" applyFont="1" applyFill="1" applyBorder="1" applyAlignment="1">
      <alignment horizontal="right" vertical="center"/>
    </xf>
    <xf numFmtId="165" fontId="78" fillId="15" borderId="6" xfId="2" applyNumberFormat="1" applyFont="1" applyFill="1" applyBorder="1" applyAlignment="1">
      <alignment horizontal="right" vertical="center"/>
    </xf>
    <xf numFmtId="165" fontId="78" fillId="15" borderId="15" xfId="2" applyNumberFormat="1" applyFont="1" applyFill="1" applyBorder="1" applyAlignment="1">
      <alignment horizontal="right" vertical="center"/>
    </xf>
    <xf numFmtId="165" fontId="78" fillId="15" borderId="3" xfId="2" applyNumberFormat="1" applyFont="1" applyFill="1" applyBorder="1" applyAlignment="1">
      <alignment horizontal="right" vertical="center"/>
    </xf>
    <xf numFmtId="165" fontId="78" fillId="15" borderId="1" xfId="2" applyNumberFormat="1" applyFont="1" applyFill="1" applyBorder="1" applyAlignment="1">
      <alignment horizontal="right" vertical="center"/>
    </xf>
    <xf numFmtId="165" fontId="78" fillId="15" borderId="60" xfId="2" applyNumberFormat="1" applyFont="1" applyFill="1" applyBorder="1" applyAlignment="1">
      <alignment horizontal="right" vertical="center"/>
    </xf>
    <xf numFmtId="165" fontId="78" fillId="15" borderId="24" xfId="2" applyNumberFormat="1" applyFont="1" applyFill="1" applyBorder="1" applyAlignment="1">
      <alignment horizontal="right" vertical="center"/>
    </xf>
    <xf numFmtId="165" fontId="78" fillId="15" borderId="0" xfId="2" applyNumberFormat="1" applyFont="1" applyFill="1" applyBorder="1" applyAlignment="1">
      <alignment horizontal="right" vertical="center"/>
    </xf>
    <xf numFmtId="165" fontId="78" fillId="15" borderId="9" xfId="2" applyNumberFormat="1" applyFont="1" applyFill="1" applyBorder="1" applyAlignment="1">
      <alignment horizontal="right" vertical="center"/>
    </xf>
    <xf numFmtId="165" fontId="78" fillId="15" borderId="4" xfId="2" applyNumberFormat="1" applyFont="1" applyFill="1" applyBorder="1" applyAlignment="1">
      <alignment horizontal="right" vertical="center"/>
    </xf>
    <xf numFmtId="165" fontId="78" fillId="15" borderId="2" xfId="2" applyNumberFormat="1" applyFont="1" applyFill="1" applyBorder="1" applyAlignment="1">
      <alignment horizontal="right" vertical="center"/>
    </xf>
    <xf numFmtId="165" fontId="78" fillId="15" borderId="23" xfId="2" applyNumberFormat="1" applyFont="1" applyFill="1" applyBorder="1" applyAlignment="1">
      <alignment horizontal="right" vertical="center"/>
    </xf>
    <xf numFmtId="165" fontId="78" fillId="15" borderId="16" xfId="2" applyNumberFormat="1" applyFont="1" applyFill="1" applyBorder="1" applyAlignment="1">
      <alignment horizontal="right" vertical="center"/>
    </xf>
    <xf numFmtId="165" fontId="78" fillId="15" borderId="11" xfId="2" applyNumberFormat="1" applyFont="1" applyFill="1" applyBorder="1" applyAlignment="1">
      <alignment horizontal="right" vertical="center"/>
    </xf>
    <xf numFmtId="165" fontId="78" fillId="15" borderId="12" xfId="2" applyNumberFormat="1" applyFont="1" applyFill="1" applyBorder="1" applyAlignment="1">
      <alignment horizontal="right" vertical="center"/>
    </xf>
    <xf numFmtId="165" fontId="78" fillId="15" borderId="10" xfId="2" applyNumberFormat="1" applyFont="1" applyFill="1" applyBorder="1" applyAlignment="1">
      <alignment horizontal="right" vertical="center"/>
    </xf>
    <xf numFmtId="165" fontId="78" fillId="15" borderId="13" xfId="2" applyNumberFormat="1" applyFont="1" applyFill="1" applyBorder="1" applyAlignment="1">
      <alignment horizontal="right" vertical="center"/>
    </xf>
    <xf numFmtId="165" fontId="78" fillId="15" borderId="31" xfId="2" applyNumberFormat="1" applyFont="1" applyFill="1" applyBorder="1" applyAlignment="1">
      <alignment horizontal="right" vertical="center"/>
    </xf>
    <xf numFmtId="165" fontId="77" fillId="12" borderId="24" xfId="2" applyNumberFormat="1" applyFont="1" applyFill="1" applyBorder="1" applyAlignment="1">
      <alignment horizontal="right" vertical="center"/>
    </xf>
    <xf numFmtId="165" fontId="77" fillId="12" borderId="0" xfId="2" applyNumberFormat="1" applyFont="1" applyFill="1" applyBorder="1" applyAlignment="1">
      <alignment horizontal="right" vertical="center"/>
    </xf>
    <xf numFmtId="165" fontId="77" fillId="12" borderId="9" xfId="2" applyNumberFormat="1" applyFont="1" applyFill="1" applyBorder="1" applyAlignment="1">
      <alignment horizontal="right" vertical="center"/>
    </xf>
    <xf numFmtId="165" fontId="77" fillId="12" borderId="4" xfId="2" applyNumberFormat="1" applyFont="1" applyFill="1" applyBorder="1" applyAlignment="1">
      <alignment horizontal="right" vertical="center"/>
    </xf>
    <xf numFmtId="165" fontId="77" fillId="12" borderId="2" xfId="2" applyNumberFormat="1" applyFont="1" applyFill="1" applyBorder="1" applyAlignment="1">
      <alignment horizontal="right" vertical="center"/>
    </xf>
    <xf numFmtId="165" fontId="77" fillId="12" borderId="23" xfId="2" applyNumberFormat="1" applyFont="1" applyFill="1" applyBorder="1" applyAlignment="1">
      <alignment horizontal="right" vertical="center"/>
    </xf>
    <xf numFmtId="165" fontId="77" fillId="12" borderId="16" xfId="2" applyNumberFormat="1" applyFont="1" applyFill="1" applyBorder="1" applyAlignment="1">
      <alignment horizontal="right" vertical="center"/>
    </xf>
    <xf numFmtId="165" fontId="77" fillId="12" borderId="11" xfId="2" applyNumberFormat="1" applyFont="1" applyFill="1" applyBorder="1" applyAlignment="1">
      <alignment horizontal="right" vertical="center"/>
    </xf>
    <xf numFmtId="165" fontId="77" fillId="12" borderId="12" xfId="2" applyNumberFormat="1" applyFont="1" applyFill="1" applyBorder="1" applyAlignment="1">
      <alignment horizontal="right" vertical="center"/>
    </xf>
    <xf numFmtId="165" fontId="77" fillId="12" borderId="10" xfId="2" applyNumberFormat="1" applyFont="1" applyFill="1" applyBorder="1" applyAlignment="1">
      <alignment horizontal="right" vertical="center"/>
    </xf>
    <xf numFmtId="165" fontId="77" fillId="12" borderId="13" xfId="2" applyNumberFormat="1" applyFont="1" applyFill="1" applyBorder="1" applyAlignment="1">
      <alignment horizontal="right" vertical="center"/>
    </xf>
    <xf numFmtId="165" fontId="77" fillId="12" borderId="31" xfId="2" applyNumberFormat="1" applyFont="1" applyFill="1" applyBorder="1" applyAlignment="1">
      <alignment horizontal="right" vertical="center"/>
    </xf>
    <xf numFmtId="165" fontId="77" fillId="11" borderId="24" xfId="20" applyNumberFormat="1" applyFont="1" applyFill="1" applyBorder="1" applyAlignment="1">
      <alignment horizontal="right" vertical="center"/>
    </xf>
    <xf numFmtId="165" fontId="77" fillId="11" borderId="0" xfId="20" applyNumberFormat="1" applyFont="1" applyFill="1" applyBorder="1" applyAlignment="1">
      <alignment horizontal="right" vertical="center"/>
    </xf>
    <xf numFmtId="164" fontId="77" fillId="11" borderId="2" xfId="1" applyNumberFormat="1" applyFont="1" applyFill="1" applyBorder="1" applyAlignment="1">
      <alignment vertical="center"/>
    </xf>
    <xf numFmtId="165" fontId="77" fillId="11" borderId="4" xfId="20" applyNumberFormat="1" applyFont="1" applyFill="1" applyBorder="1" applyAlignment="1">
      <alignment horizontal="right" vertical="center"/>
    </xf>
    <xf numFmtId="165" fontId="77" fillId="11" borderId="16" xfId="20" applyNumberFormat="1" applyFont="1" applyFill="1" applyBorder="1" applyAlignment="1">
      <alignment horizontal="right" vertical="center"/>
    </xf>
    <xf numFmtId="165" fontId="77" fillId="11" borderId="11" xfId="20" applyNumberFormat="1" applyFont="1" applyFill="1" applyBorder="1" applyAlignment="1">
      <alignment horizontal="right" vertical="center"/>
    </xf>
    <xf numFmtId="164" fontId="77" fillId="11" borderId="13" xfId="1" applyNumberFormat="1" applyFont="1" applyFill="1" applyBorder="1" applyAlignment="1">
      <alignment vertical="center"/>
    </xf>
    <xf numFmtId="165" fontId="77" fillId="11" borderId="10" xfId="20" applyNumberFormat="1" applyFont="1" applyFill="1" applyBorder="1" applyAlignment="1">
      <alignment horizontal="right" vertical="center"/>
    </xf>
    <xf numFmtId="165" fontId="77" fillId="11" borderId="55" xfId="20" applyNumberFormat="1" applyFont="1" applyFill="1" applyBorder="1" applyAlignment="1">
      <alignment horizontal="right" vertical="center"/>
    </xf>
    <xf numFmtId="165" fontId="77" fillId="11" borderId="6" xfId="20" applyNumberFormat="1" applyFont="1" applyFill="1" applyBorder="1" applyAlignment="1">
      <alignment horizontal="right" vertical="center"/>
    </xf>
    <xf numFmtId="164" fontId="77" fillId="11" borderId="1" xfId="1" applyNumberFormat="1" applyFont="1" applyFill="1" applyBorder="1" applyAlignment="1">
      <alignment vertical="center"/>
    </xf>
    <xf numFmtId="165" fontId="77" fillId="11" borderId="3" xfId="20" applyNumberFormat="1" applyFont="1" applyFill="1" applyBorder="1" applyAlignment="1">
      <alignment horizontal="right" vertical="center"/>
    </xf>
    <xf numFmtId="165" fontId="78" fillId="15" borderId="24" xfId="20" applyNumberFormat="1" applyFont="1" applyFill="1" applyBorder="1" applyAlignment="1">
      <alignment horizontal="right" vertical="center"/>
    </xf>
    <xf numFmtId="165" fontId="78" fillId="15" borderId="9" xfId="20" applyNumberFormat="1" applyFont="1" applyFill="1" applyBorder="1" applyAlignment="1">
      <alignment horizontal="right" vertical="center"/>
    </xf>
    <xf numFmtId="165" fontId="78" fillId="15" borderId="4" xfId="20" applyNumberFormat="1" applyFont="1" applyFill="1" applyBorder="1" applyAlignment="1">
      <alignment horizontal="right" vertical="center"/>
    </xf>
    <xf numFmtId="165" fontId="78" fillId="15" borderId="16" xfId="20" applyNumberFormat="1" applyFont="1" applyFill="1" applyBorder="1" applyAlignment="1">
      <alignment horizontal="right" vertical="center"/>
    </xf>
    <xf numFmtId="165" fontId="78" fillId="15" borderId="12" xfId="20" applyNumberFormat="1" applyFont="1" applyFill="1" applyBorder="1" applyAlignment="1">
      <alignment horizontal="right" vertical="center"/>
    </xf>
    <xf numFmtId="165" fontId="78" fillId="15" borderId="10" xfId="20" applyNumberFormat="1" applyFont="1" applyFill="1" applyBorder="1" applyAlignment="1">
      <alignment horizontal="right" vertical="center"/>
    </xf>
    <xf numFmtId="165" fontId="78" fillId="15" borderId="55" xfId="20" applyNumberFormat="1" applyFont="1" applyFill="1" applyBorder="1" applyAlignment="1">
      <alignment horizontal="right" vertical="center"/>
    </xf>
    <xf numFmtId="165" fontId="78" fillId="15" borderId="15" xfId="20" applyNumberFormat="1" applyFont="1" applyFill="1" applyBorder="1" applyAlignment="1">
      <alignment horizontal="right" vertical="center"/>
    </xf>
    <xf numFmtId="165" fontId="78" fillId="15" borderId="3" xfId="20" applyNumberFormat="1" applyFont="1" applyFill="1" applyBorder="1" applyAlignment="1">
      <alignment horizontal="right" vertical="center"/>
    </xf>
    <xf numFmtId="165" fontId="57" fillId="3" borderId="17" xfId="20" applyNumberFormat="1" applyFont="1" applyFill="1" applyBorder="1" applyAlignment="1">
      <alignment horizontal="right" vertical="center"/>
    </xf>
    <xf numFmtId="165" fontId="57" fillId="3" borderId="5" xfId="20" applyNumberFormat="1" applyFont="1" applyFill="1" applyBorder="1" applyAlignment="1">
      <alignment horizontal="right" vertical="center"/>
    </xf>
    <xf numFmtId="164" fontId="57" fillId="3" borderId="2" xfId="1" applyNumberFormat="1" applyFont="1" applyFill="1" applyBorder="1" applyAlignment="1">
      <alignment vertical="center"/>
    </xf>
    <xf numFmtId="165" fontId="57" fillId="3" borderId="4" xfId="20" applyNumberFormat="1" applyFont="1" applyFill="1" applyBorder="1" applyAlignment="1">
      <alignment horizontal="right" vertical="center"/>
    </xf>
    <xf numFmtId="165" fontId="57" fillId="3" borderId="0" xfId="20" applyNumberFormat="1" applyFont="1" applyFill="1" applyBorder="1" applyAlignment="1">
      <alignment horizontal="right" vertical="center"/>
    </xf>
    <xf numFmtId="165" fontId="57" fillId="3" borderId="8" xfId="20" applyNumberFormat="1" applyFont="1" applyFill="1" applyBorder="1" applyAlignment="1">
      <alignment horizontal="right" vertical="center"/>
    </xf>
    <xf numFmtId="165" fontId="57" fillId="3" borderId="7" xfId="20" applyNumberFormat="1" applyFont="1" applyFill="1" applyBorder="1" applyAlignment="1">
      <alignment horizontal="right" vertical="center"/>
    </xf>
    <xf numFmtId="165" fontId="57" fillId="3" borderId="24" xfId="20" applyNumberFormat="1" applyFont="1" applyFill="1" applyBorder="1" applyAlignment="1">
      <alignment horizontal="right" vertical="center"/>
    </xf>
    <xf numFmtId="165" fontId="57" fillId="3" borderId="9" xfId="20" applyNumberFormat="1" applyFont="1" applyFill="1" applyBorder="1" applyAlignment="1">
      <alignment horizontal="right" vertical="center"/>
    </xf>
    <xf numFmtId="165" fontId="57" fillId="3" borderId="30" xfId="20" applyNumberFormat="1" applyFont="1" applyFill="1" applyBorder="1" applyAlignment="1">
      <alignment horizontal="right" vertical="center"/>
    </xf>
    <xf numFmtId="165" fontId="57" fillId="3" borderId="16" xfId="20" applyNumberFormat="1" applyFont="1" applyFill="1" applyBorder="1" applyAlignment="1">
      <alignment horizontal="right" vertical="center"/>
    </xf>
    <xf numFmtId="165" fontId="57" fillId="3" borderId="11" xfId="20" applyNumberFormat="1" applyFont="1" applyFill="1" applyBorder="1" applyAlignment="1">
      <alignment horizontal="right" vertical="center"/>
    </xf>
    <xf numFmtId="165" fontId="57" fillId="3" borderId="58" xfId="20" applyNumberFormat="1" applyFont="1" applyFill="1" applyBorder="1" applyAlignment="1">
      <alignment horizontal="right" vertical="center"/>
    </xf>
    <xf numFmtId="165" fontId="57" fillId="3" borderId="59" xfId="20" applyNumberFormat="1" applyFont="1" applyFill="1" applyBorder="1" applyAlignment="1">
      <alignment horizontal="right" vertical="center"/>
    </xf>
    <xf numFmtId="165" fontId="57" fillId="3" borderId="55" xfId="20" applyNumberFormat="1" applyFont="1" applyFill="1" applyBorder="1" applyAlignment="1">
      <alignment horizontal="right" vertical="center"/>
    </xf>
    <xf numFmtId="165" fontId="57" fillId="3" borderId="6" xfId="20" applyNumberFormat="1" applyFont="1" applyFill="1" applyBorder="1" applyAlignment="1">
      <alignment horizontal="right" vertical="center"/>
    </xf>
    <xf numFmtId="165" fontId="57" fillId="3" borderId="57" xfId="20" applyNumberFormat="1" applyFont="1" applyFill="1" applyBorder="1" applyAlignment="1">
      <alignment horizontal="right" vertical="center"/>
    </xf>
    <xf numFmtId="3" fontId="57" fillId="3" borderId="17" xfId="2" applyNumberFormat="1" applyFont="1" applyFill="1" applyBorder="1" applyAlignment="1">
      <alignment horizontal="right" vertical="center"/>
    </xf>
    <xf numFmtId="3" fontId="57" fillId="3" borderId="5" xfId="2" applyNumberFormat="1" applyFont="1" applyFill="1" applyBorder="1" applyAlignment="1">
      <alignment horizontal="right" vertical="center"/>
    </xf>
    <xf numFmtId="3" fontId="57" fillId="3" borderId="24" xfId="2" applyNumberFormat="1" applyFont="1" applyFill="1" applyBorder="1" applyAlignment="1">
      <alignment horizontal="right" vertical="center"/>
    </xf>
    <xf numFmtId="3" fontId="79" fillId="14" borderId="24" xfId="2" applyNumberFormat="1" applyFont="1" applyFill="1" applyBorder="1" applyAlignment="1">
      <alignment horizontal="right" vertical="center"/>
    </xf>
    <xf numFmtId="3" fontId="79" fillId="14" borderId="0" xfId="2" applyNumberFormat="1" applyFont="1" applyFill="1" applyBorder="1" applyAlignment="1">
      <alignment horizontal="right" vertical="center"/>
    </xf>
    <xf numFmtId="3" fontId="79" fillId="14" borderId="75" xfId="2" applyNumberFormat="1" applyFont="1" applyFill="1" applyBorder="1" applyAlignment="1">
      <alignment horizontal="right" vertical="center"/>
    </xf>
    <xf numFmtId="3" fontId="79" fillId="14" borderId="16" xfId="2" applyNumberFormat="1" applyFont="1" applyFill="1" applyBorder="1" applyAlignment="1">
      <alignment horizontal="right" vertical="center"/>
    </xf>
    <xf numFmtId="3" fontId="79" fillId="14" borderId="11" xfId="2" applyNumberFormat="1" applyFont="1" applyFill="1" applyBorder="1" applyAlignment="1">
      <alignment horizontal="right" vertical="center"/>
    </xf>
    <xf numFmtId="3" fontId="79" fillId="14" borderId="76" xfId="2" applyNumberFormat="1" applyFont="1" applyFill="1" applyBorder="1" applyAlignment="1">
      <alignment horizontal="right" vertical="center"/>
    </xf>
    <xf numFmtId="3" fontId="79" fillId="14" borderId="55" xfId="2" applyNumberFormat="1" applyFont="1" applyFill="1" applyBorder="1" applyAlignment="1">
      <alignment horizontal="right" vertical="center"/>
    </xf>
    <xf numFmtId="3" fontId="79" fillId="14" borderId="6" xfId="2" applyNumberFormat="1" applyFont="1" applyFill="1" applyBorder="1" applyAlignment="1">
      <alignment horizontal="right" vertical="center"/>
    </xf>
    <xf numFmtId="3" fontId="79" fillId="14" borderId="71" xfId="2" applyNumberFormat="1" applyFont="1" applyFill="1" applyBorder="1" applyAlignment="1">
      <alignment horizontal="right" vertical="center"/>
    </xf>
    <xf numFmtId="3" fontId="80" fillId="12" borderId="24" xfId="2" applyNumberFormat="1" applyFont="1" applyFill="1" applyBorder="1" applyAlignment="1">
      <alignment horizontal="right" vertical="center"/>
    </xf>
    <xf numFmtId="3" fontId="80" fillId="12" borderId="0" xfId="2" applyNumberFormat="1" applyFont="1" applyFill="1" applyBorder="1" applyAlignment="1">
      <alignment horizontal="right" vertical="center"/>
    </xf>
    <xf numFmtId="3" fontId="80" fillId="12" borderId="75" xfId="2" applyNumberFormat="1" applyFont="1" applyFill="1" applyBorder="1" applyAlignment="1">
      <alignment horizontal="right" vertical="center"/>
    </xf>
    <xf numFmtId="3" fontId="80" fillId="12" borderId="16" xfId="2" applyNumberFormat="1" applyFont="1" applyFill="1" applyBorder="1" applyAlignment="1">
      <alignment horizontal="right" vertical="center"/>
    </xf>
    <xf numFmtId="3" fontId="80" fillId="12" borderId="11" xfId="2" applyNumberFormat="1" applyFont="1" applyFill="1" applyBorder="1" applyAlignment="1">
      <alignment horizontal="right" vertical="center"/>
    </xf>
    <xf numFmtId="3" fontId="80" fillId="12" borderId="76" xfId="2" applyNumberFormat="1" applyFont="1" applyFill="1" applyBorder="1" applyAlignment="1">
      <alignment horizontal="right" vertical="center"/>
    </xf>
    <xf numFmtId="3" fontId="80" fillId="12" borderId="55" xfId="2" applyNumberFormat="1" applyFont="1" applyFill="1" applyBorder="1" applyAlignment="1">
      <alignment horizontal="right" vertical="center"/>
    </xf>
    <xf numFmtId="3" fontId="80" fillId="12" borderId="6" xfId="2" applyNumberFormat="1" applyFont="1" applyFill="1" applyBorder="1" applyAlignment="1">
      <alignment horizontal="right" vertical="center"/>
    </xf>
    <xf numFmtId="3" fontId="80" fillId="12" borderId="71" xfId="2" applyNumberFormat="1" applyFont="1" applyFill="1" applyBorder="1" applyAlignment="1">
      <alignment horizontal="right" vertical="center"/>
    </xf>
    <xf numFmtId="3" fontId="78" fillId="15" borderId="24" xfId="2" applyNumberFormat="1" applyFont="1" applyFill="1" applyBorder="1" applyAlignment="1">
      <alignment horizontal="right" vertical="center"/>
    </xf>
    <xf numFmtId="3" fontId="78" fillId="15" borderId="0" xfId="2" applyNumberFormat="1" applyFont="1" applyFill="1" applyBorder="1" applyAlignment="1">
      <alignment horizontal="right" vertical="center"/>
    </xf>
    <xf numFmtId="3" fontId="78" fillId="15" borderId="75" xfId="2" applyNumberFormat="1" applyFont="1" applyFill="1" applyBorder="1" applyAlignment="1">
      <alignment horizontal="right" vertical="center"/>
    </xf>
    <xf numFmtId="3" fontId="78" fillId="15" borderId="16" xfId="2" applyNumberFormat="1" applyFont="1" applyFill="1" applyBorder="1" applyAlignment="1">
      <alignment horizontal="right" vertical="center"/>
    </xf>
    <xf numFmtId="3" fontId="78" fillId="15" borderId="11" xfId="2" applyNumberFormat="1" applyFont="1" applyFill="1" applyBorder="1" applyAlignment="1">
      <alignment horizontal="right" vertical="center"/>
    </xf>
    <xf numFmtId="3" fontId="78" fillId="15" borderId="76" xfId="2" applyNumberFormat="1" applyFont="1" applyFill="1" applyBorder="1" applyAlignment="1">
      <alignment horizontal="right" vertical="center"/>
    </xf>
    <xf numFmtId="3" fontId="78" fillId="15" borderId="55" xfId="2" applyNumberFormat="1" applyFont="1" applyFill="1" applyBorder="1" applyAlignment="1">
      <alignment horizontal="right" vertical="center"/>
    </xf>
    <xf numFmtId="3" fontId="78" fillId="15" borderId="6" xfId="2" applyNumberFormat="1" applyFont="1" applyFill="1" applyBorder="1" applyAlignment="1">
      <alignment horizontal="right" vertical="center"/>
    </xf>
    <xf numFmtId="3" fontId="78" fillId="15" borderId="71" xfId="2" applyNumberFormat="1" applyFont="1" applyFill="1" applyBorder="1" applyAlignment="1">
      <alignment horizontal="right" vertical="center"/>
    </xf>
    <xf numFmtId="3" fontId="57" fillId="3" borderId="77" xfId="2" applyNumberFormat="1" applyFont="1" applyFill="1" applyBorder="1" applyAlignment="1">
      <alignment horizontal="right" vertical="center"/>
    </xf>
    <xf numFmtId="3" fontId="57" fillId="3" borderId="0" xfId="2" applyNumberFormat="1" applyFont="1" applyFill="1" applyBorder="1" applyAlignment="1">
      <alignment horizontal="right" vertical="center"/>
    </xf>
    <xf numFmtId="3" fontId="57" fillId="3" borderId="75" xfId="2" applyNumberFormat="1" applyFont="1" applyFill="1" applyBorder="1" applyAlignment="1">
      <alignment horizontal="right" vertical="center"/>
    </xf>
    <xf numFmtId="3" fontId="80" fillId="12" borderId="73" xfId="2" applyNumberFormat="1" applyFont="1" applyFill="1" applyBorder="1" applyAlignment="1">
      <alignment horizontal="right" vertical="center"/>
    </xf>
    <xf numFmtId="3" fontId="80" fillId="12" borderId="74" xfId="2" applyNumberFormat="1" applyFont="1" applyFill="1" applyBorder="1" applyAlignment="1">
      <alignment horizontal="right" vertical="center"/>
    </xf>
    <xf numFmtId="3" fontId="80" fillId="12" borderId="72" xfId="2" applyNumberFormat="1" applyFont="1" applyFill="1" applyBorder="1" applyAlignment="1">
      <alignment horizontal="right" vertical="center"/>
    </xf>
    <xf numFmtId="3" fontId="57" fillId="3" borderId="73" xfId="2" applyNumberFormat="1" applyFont="1" applyFill="1" applyBorder="1" applyAlignment="1">
      <alignment horizontal="right" vertical="center"/>
    </xf>
    <xf numFmtId="3" fontId="80" fillId="12" borderId="9" xfId="2" applyNumberFormat="1" applyFont="1" applyFill="1" applyBorder="1" applyAlignment="1">
      <alignment horizontal="right" vertical="center"/>
    </xf>
    <xf numFmtId="3" fontId="80" fillId="12" borderId="35" xfId="2" applyNumberFormat="1" applyFont="1" applyFill="1" applyBorder="1" applyAlignment="1">
      <alignment horizontal="right" vertical="center"/>
    </xf>
    <xf numFmtId="3" fontId="80" fillId="12" borderId="12" xfId="2" applyNumberFormat="1" applyFont="1" applyFill="1" applyBorder="1" applyAlignment="1">
      <alignment horizontal="right" vertical="center"/>
    </xf>
    <xf numFmtId="3" fontId="80" fillId="12" borderId="70" xfId="2" applyNumberFormat="1" applyFont="1" applyFill="1" applyBorder="1" applyAlignment="1">
      <alignment horizontal="right" vertical="center"/>
    </xf>
    <xf numFmtId="3" fontId="80" fillId="12" borderId="15" xfId="2" applyNumberFormat="1" applyFont="1" applyFill="1" applyBorder="1" applyAlignment="1">
      <alignment horizontal="right" vertical="center"/>
    </xf>
    <xf numFmtId="3" fontId="80" fillId="12" borderId="69" xfId="2" applyNumberFormat="1" applyFont="1" applyFill="1" applyBorder="1" applyAlignment="1">
      <alignment horizontal="right" vertical="center"/>
    </xf>
    <xf numFmtId="3" fontId="81" fillId="9" borderId="0" xfId="2" applyNumberFormat="1" applyFont="1" applyFill="1" applyBorder="1" applyAlignment="1">
      <alignment horizontal="right" vertical="center"/>
    </xf>
    <xf numFmtId="3" fontId="81" fillId="9" borderId="11" xfId="2" applyNumberFormat="1" applyFont="1" applyFill="1" applyBorder="1" applyAlignment="1">
      <alignment horizontal="right" vertical="center"/>
    </xf>
    <xf numFmtId="3" fontId="81" fillId="9" borderId="6" xfId="2" applyNumberFormat="1" applyFont="1" applyFill="1" applyBorder="1" applyAlignment="1">
      <alignment horizontal="right" vertical="center"/>
    </xf>
    <xf numFmtId="3" fontId="57" fillId="3" borderId="2" xfId="2" applyNumberFormat="1" applyFont="1" applyFill="1" applyBorder="1" applyAlignment="1">
      <alignment horizontal="right" vertical="center"/>
    </xf>
    <xf numFmtId="3" fontId="57" fillId="3" borderId="13" xfId="2" applyNumberFormat="1" applyFont="1" applyFill="1" applyBorder="1" applyAlignment="1">
      <alignment horizontal="right" vertical="center"/>
    </xf>
    <xf numFmtId="3" fontId="57" fillId="3" borderId="1" xfId="2" applyNumberFormat="1" applyFont="1" applyFill="1" applyBorder="1" applyAlignment="1">
      <alignment horizontal="right" vertical="center"/>
    </xf>
    <xf numFmtId="3" fontId="57" fillId="3" borderId="9" xfId="2" applyNumberFormat="1" applyFont="1" applyFill="1" applyBorder="1" applyAlignment="1">
      <alignment horizontal="right" vertical="center"/>
    </xf>
    <xf numFmtId="3" fontId="57" fillId="3" borderId="35" xfId="2" applyNumberFormat="1" applyFont="1" applyFill="1" applyBorder="1" applyAlignment="1">
      <alignment horizontal="right" vertical="center"/>
    </xf>
    <xf numFmtId="3" fontId="76" fillId="13" borderId="30" xfId="2" applyNumberFormat="1" applyFont="1" applyFill="1" applyBorder="1" applyAlignment="1">
      <alignment horizontal="right" vertical="center"/>
    </xf>
    <xf numFmtId="3" fontId="76" fillId="13" borderId="58" xfId="2" applyNumberFormat="1" applyFont="1" applyFill="1" applyBorder="1" applyAlignment="1">
      <alignment horizontal="right" vertical="center"/>
    </xf>
    <xf numFmtId="3" fontId="76" fillId="13" borderId="57" xfId="2" applyNumberFormat="1" applyFont="1" applyFill="1" applyBorder="1" applyAlignment="1">
      <alignment horizontal="right" vertical="center"/>
    </xf>
    <xf numFmtId="3" fontId="78" fillId="15" borderId="9" xfId="2" applyNumberFormat="1" applyFont="1" applyFill="1" applyBorder="1" applyAlignment="1">
      <alignment horizontal="right" vertical="center"/>
    </xf>
    <xf numFmtId="3" fontId="78" fillId="15" borderId="35" xfId="2" applyNumberFormat="1" applyFont="1" applyFill="1" applyBorder="1" applyAlignment="1">
      <alignment horizontal="right" vertical="center"/>
    </xf>
    <xf numFmtId="3" fontId="78" fillId="15" borderId="12" xfId="2" applyNumberFormat="1" applyFont="1" applyFill="1" applyBorder="1" applyAlignment="1">
      <alignment horizontal="right" vertical="center"/>
    </xf>
    <xf numFmtId="3" fontId="78" fillId="15" borderId="70" xfId="2" applyNumberFormat="1" applyFont="1" applyFill="1" applyBorder="1" applyAlignment="1">
      <alignment horizontal="right" vertical="center"/>
    </xf>
    <xf numFmtId="3" fontId="78" fillId="15" borderId="15" xfId="2" applyNumberFormat="1" applyFont="1" applyFill="1" applyBorder="1" applyAlignment="1">
      <alignment horizontal="right" vertical="center"/>
    </xf>
    <xf numFmtId="3" fontId="78" fillId="15" borderId="69" xfId="2" applyNumberFormat="1" applyFont="1" applyFill="1" applyBorder="1" applyAlignment="1">
      <alignment horizontal="right" vertical="center"/>
    </xf>
    <xf numFmtId="3" fontId="82" fillId="31" borderId="30" xfId="2" applyNumberFormat="1" applyFont="1" applyFill="1" applyBorder="1" applyAlignment="1">
      <alignment horizontal="right" vertical="center"/>
    </xf>
    <xf numFmtId="3" fontId="82" fillId="31" borderId="58" xfId="2" applyNumberFormat="1" applyFont="1" applyFill="1" applyBorder="1" applyAlignment="1">
      <alignment horizontal="right" vertical="center"/>
    </xf>
    <xf numFmtId="3" fontId="82" fillId="31" borderId="57" xfId="2" applyNumberFormat="1" applyFont="1" applyFill="1" applyBorder="1" applyAlignment="1">
      <alignment horizontal="right" vertical="center"/>
    </xf>
    <xf numFmtId="0" fontId="31" fillId="3" borderId="48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/>
    </xf>
    <xf numFmtId="0" fontId="68" fillId="3" borderId="0" xfId="0" applyFont="1" applyFill="1" applyBorder="1" applyAlignment="1">
      <alignment horizontal="left" vertical="top"/>
    </xf>
    <xf numFmtId="0" fontId="31" fillId="3" borderId="48" xfId="0" applyFont="1" applyFill="1" applyBorder="1" applyAlignment="1">
      <alignment vertical="top" wrapText="1"/>
    </xf>
    <xf numFmtId="0" fontId="31" fillId="2" borderId="0" xfId="0" applyFont="1" applyFill="1" applyBorder="1" applyAlignment="1">
      <alignment horizontal="right" vertical="top"/>
    </xf>
    <xf numFmtId="0" fontId="68" fillId="3" borderId="51" xfId="0" applyFont="1" applyFill="1" applyBorder="1" applyAlignment="1">
      <alignment horizontal="left" vertical="top"/>
    </xf>
    <xf numFmtId="0" fontId="31" fillId="2" borderId="47" xfId="0" applyFont="1" applyFill="1" applyBorder="1" applyAlignment="1">
      <alignment vertical="top" wrapText="1"/>
    </xf>
    <xf numFmtId="0" fontId="31" fillId="2" borderId="48" xfId="0" applyFont="1" applyFill="1" applyBorder="1" applyAlignment="1">
      <alignment vertical="top" wrapText="1"/>
    </xf>
    <xf numFmtId="0" fontId="31" fillId="2" borderId="0" xfId="0" applyFont="1" applyFill="1" applyBorder="1" applyAlignment="1">
      <alignment horizontal="right" vertical="top" wrapText="1"/>
    </xf>
    <xf numFmtId="0" fontId="31" fillId="2" borderId="6" xfId="0" applyFont="1" applyFill="1" applyBorder="1" applyAlignment="1">
      <alignment horizontal="right" vertical="center"/>
    </xf>
    <xf numFmtId="165" fontId="59" fillId="3" borderId="0" xfId="2" applyNumberFormat="1" applyFont="1" applyFill="1" applyBorder="1" applyAlignment="1">
      <alignment wrapText="1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1" fillId="12" borderId="10" xfId="0" applyFont="1" applyFill="1" applyBorder="1" applyAlignment="1">
      <alignment horizontal="right"/>
    </xf>
    <xf numFmtId="3" fontId="31" fillId="12" borderId="11" xfId="0" applyNumberFormat="1" applyFont="1" applyFill="1" applyBorder="1" applyAlignment="1">
      <alignment horizontal="right"/>
    </xf>
    <xf numFmtId="0" fontId="5" fillId="2" borderId="0" xfId="0" applyFont="1" applyFill="1" applyAlignment="1">
      <alignment vertical="top" wrapText="1"/>
    </xf>
    <xf numFmtId="1" fontId="31" fillId="3" borderId="0" xfId="0" applyNumberFormat="1" applyFont="1" applyFill="1" applyBorder="1" applyAlignment="1">
      <alignment vertical="center"/>
    </xf>
    <xf numFmtId="3" fontId="37" fillId="12" borderId="11" xfId="0" applyNumberFormat="1" applyFont="1" applyFill="1" applyBorder="1"/>
    <xf numFmtId="164" fontId="31" fillId="12" borderId="13" xfId="1" applyNumberFormat="1" applyFont="1" applyFill="1" applyBorder="1" applyAlignment="1">
      <alignment horizontal="right" vertical="center"/>
    </xf>
    <xf numFmtId="165" fontId="58" fillId="11" borderId="12" xfId="20" applyNumberFormat="1" applyFont="1" applyFill="1" applyBorder="1" applyAlignment="1">
      <alignment horizontal="right" vertical="center"/>
    </xf>
    <xf numFmtId="165" fontId="58" fillId="3" borderId="8" xfId="20" applyNumberFormat="1" applyFont="1" applyFill="1" applyBorder="1" applyAlignment="1">
      <alignment horizontal="right" vertical="center"/>
    </xf>
    <xf numFmtId="165" fontId="58" fillId="3" borderId="9" xfId="20" applyNumberFormat="1" applyFont="1" applyFill="1" applyBorder="1" applyAlignment="1">
      <alignment horizontal="right" vertical="center"/>
    </xf>
    <xf numFmtId="165" fontId="58" fillId="11" borderId="15" xfId="20" applyNumberFormat="1" applyFont="1" applyFill="1" applyBorder="1" applyAlignment="1">
      <alignment horizontal="right" vertical="center"/>
    </xf>
    <xf numFmtId="165" fontId="58" fillId="15" borderId="11" xfId="20" applyNumberFormat="1" applyFont="1" applyFill="1" applyBorder="1" applyAlignment="1">
      <alignment horizontal="right" vertical="center"/>
    </xf>
    <xf numFmtId="165" fontId="58" fillId="3" borderId="5" xfId="20" applyNumberFormat="1" applyFont="1" applyFill="1" applyBorder="1" applyAlignment="1">
      <alignment horizontal="right" vertical="center"/>
    </xf>
    <xf numFmtId="165" fontId="58" fillId="3" borderId="0" xfId="20" applyNumberFormat="1" applyFont="1" applyFill="1" applyBorder="1" applyAlignment="1">
      <alignment horizontal="right" vertical="center"/>
    </xf>
    <xf numFmtId="165" fontId="58" fillId="15" borderId="6" xfId="20" applyNumberFormat="1" applyFont="1" applyFill="1" applyBorder="1" applyAlignment="1">
      <alignment horizontal="right" vertical="center"/>
    </xf>
    <xf numFmtId="165" fontId="31" fillId="3" borderId="11" xfId="20" applyNumberFormat="1" applyFont="1" applyFill="1" applyBorder="1" applyAlignment="1">
      <alignment horizontal="right" vertical="center"/>
    </xf>
    <xf numFmtId="165" fontId="31" fillId="3" borderId="6" xfId="20" applyNumberFormat="1" applyFont="1" applyFill="1" applyBorder="1" applyAlignment="1">
      <alignment horizontal="right" vertical="center"/>
    </xf>
    <xf numFmtId="3" fontId="57" fillId="3" borderId="6" xfId="0" applyNumberFormat="1" applyFont="1" applyFill="1" applyBorder="1" applyAlignment="1">
      <alignment horizontal="right" vertical="center"/>
    </xf>
    <xf numFmtId="165" fontId="57" fillId="3" borderId="6" xfId="0" applyNumberFormat="1" applyFont="1" applyFill="1" applyBorder="1" applyAlignment="1">
      <alignment horizontal="center" vertical="center"/>
    </xf>
    <xf numFmtId="165" fontId="34" fillId="2" borderId="0" xfId="0" applyNumberFormat="1" applyFont="1" applyFill="1"/>
    <xf numFmtId="1" fontId="31" fillId="3" borderId="0" xfId="0" applyNumberFormat="1" applyFont="1" applyFill="1"/>
    <xf numFmtId="0" fontId="31" fillId="2" borderId="30" xfId="2" applyFont="1" applyFill="1" applyBorder="1" applyAlignment="1">
      <alignment wrapText="1"/>
    </xf>
    <xf numFmtId="1" fontId="31" fillId="2" borderId="0" xfId="2" applyNumberFormat="1" applyFont="1" applyFill="1" applyBorder="1" applyAlignment="1">
      <alignment horizontal="right" wrapText="1"/>
    </xf>
    <xf numFmtId="0" fontId="31" fillId="2" borderId="24" xfId="2" applyFont="1" applyFill="1" applyBorder="1" applyAlignment="1">
      <alignment horizontal="right" wrapText="1"/>
    </xf>
    <xf numFmtId="0" fontId="31" fillId="2" borderId="0" xfId="2" applyFont="1" applyFill="1" applyBorder="1" applyAlignment="1">
      <alignment horizontal="right" wrapText="1"/>
    </xf>
    <xf numFmtId="0" fontId="31" fillId="3" borderId="24" xfId="2" applyFont="1" applyFill="1" applyBorder="1" applyAlignment="1">
      <alignment horizontal="right"/>
    </xf>
    <xf numFmtId="1" fontId="74" fillId="3" borderId="0" xfId="2" applyNumberFormat="1" applyFont="1" applyFill="1" applyBorder="1" applyAlignment="1">
      <alignment horizontal="center" vertical="center" wrapText="1"/>
    </xf>
    <xf numFmtId="0" fontId="29" fillId="3" borderId="50" xfId="2" applyFont="1" applyFill="1" applyBorder="1" applyAlignment="1">
      <alignment horizontal="center" vertical="center"/>
    </xf>
    <xf numFmtId="0" fontId="29" fillId="3" borderId="40" xfId="2" applyFont="1" applyFill="1" applyBorder="1" applyAlignment="1">
      <alignment horizontal="center" vertical="center"/>
    </xf>
    <xf numFmtId="1" fontId="73" fillId="3" borderId="0" xfId="2" applyNumberFormat="1" applyFont="1" applyFill="1" applyBorder="1" applyAlignment="1">
      <alignment horizontal="right" vertical="center" wrapText="1"/>
    </xf>
    <xf numFmtId="1" fontId="57" fillId="2" borderId="0" xfId="0" applyNumberFormat="1" applyFont="1" applyFill="1" applyBorder="1" applyAlignment="1">
      <alignment horizontal="left" vertical="center"/>
    </xf>
    <xf numFmtId="0" fontId="57" fillId="2" borderId="0" xfId="0" applyFont="1" applyFill="1" applyBorder="1" applyAlignment="1">
      <alignment horizontal="left" vertical="center"/>
    </xf>
    <xf numFmtId="0" fontId="69" fillId="3" borderId="42" xfId="0" applyFont="1" applyFill="1" applyBorder="1" applyAlignment="1">
      <alignment horizontal="left" wrapText="1"/>
    </xf>
    <xf numFmtId="0" fontId="69" fillId="3" borderId="5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33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31" fillId="3" borderId="6" xfId="0" applyFont="1" applyFill="1" applyBorder="1" applyAlignment="1">
      <alignment horizontal="right"/>
    </xf>
    <xf numFmtId="0" fontId="31" fillId="3" borderId="9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 wrapText="1"/>
    </xf>
    <xf numFmtId="0" fontId="31" fillId="3" borderId="3" xfId="0" applyFont="1" applyFill="1" applyBorder="1" applyAlignment="1">
      <alignment horizontal="right" vertical="center" wrapText="1"/>
    </xf>
    <xf numFmtId="0" fontId="31" fillId="3" borderId="57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right" vertical="center"/>
    </xf>
    <xf numFmtId="0" fontId="31" fillId="3" borderId="13" xfId="0" applyFont="1" applyFill="1" applyBorder="1" applyAlignment="1">
      <alignment horizontal="right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right" vertical="center"/>
    </xf>
    <xf numFmtId="0" fontId="31" fillId="3" borderId="62" xfId="0" applyFont="1" applyFill="1" applyBorder="1" applyAlignment="1">
      <alignment horizontal="right" vertical="center"/>
    </xf>
    <xf numFmtId="0" fontId="31" fillId="13" borderId="2" xfId="0" applyFont="1" applyFill="1" applyBorder="1" applyAlignment="1">
      <alignment horizontal="right" vertical="center" wrapText="1"/>
    </xf>
    <xf numFmtId="0" fontId="31" fillId="13" borderId="19" xfId="0" applyFont="1" applyFill="1" applyBorder="1" applyAlignment="1">
      <alignment horizontal="right" vertical="center" wrapText="1"/>
    </xf>
    <xf numFmtId="0" fontId="31" fillId="3" borderId="22" xfId="0" applyFont="1" applyFill="1" applyBorder="1" applyAlignment="1">
      <alignment horizontal="right" vertical="center"/>
    </xf>
    <xf numFmtId="0" fontId="31" fillId="3" borderId="19" xfId="0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1" fontId="34" fillId="3" borderId="16" xfId="0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34" fillId="3" borderId="58" xfId="0" applyFont="1" applyFill="1" applyBorder="1" applyAlignment="1">
      <alignment horizontal="center"/>
    </xf>
    <xf numFmtId="0" fontId="31" fillId="3" borderId="16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/>
    </xf>
    <xf numFmtId="1" fontId="34" fillId="3" borderId="16" xfId="2" applyNumberFormat="1" applyFont="1" applyFill="1" applyBorder="1" applyAlignment="1">
      <alignment horizontal="center" wrapText="1"/>
    </xf>
    <xf numFmtId="0" fontId="34" fillId="3" borderId="11" xfId="2" applyFont="1" applyFill="1" applyBorder="1" applyAlignment="1">
      <alignment horizontal="center" wrapText="1"/>
    </xf>
    <xf numFmtId="0" fontId="34" fillId="3" borderId="58" xfId="2" applyFont="1" applyFill="1" applyBorder="1" applyAlignment="1">
      <alignment horizontal="center" wrapText="1"/>
    </xf>
    <xf numFmtId="0" fontId="33" fillId="3" borderId="0" xfId="2" applyFont="1" applyFill="1" applyBorder="1" applyAlignment="1">
      <alignment horizontal="center"/>
    </xf>
    <xf numFmtId="0" fontId="51" fillId="3" borderId="0" xfId="2" applyFont="1" applyFill="1" applyBorder="1" applyAlignment="1">
      <alignment horizontal="right"/>
    </xf>
    <xf numFmtId="0" fontId="31" fillId="3" borderId="1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wrapText="1"/>
    </xf>
    <xf numFmtId="0" fontId="37" fillId="3" borderId="1" xfId="2" applyFont="1" applyFill="1" applyBorder="1" applyAlignment="1">
      <alignment horizontal="center" wrapText="1"/>
    </xf>
    <xf numFmtId="0" fontId="31" fillId="3" borderId="60" xfId="2" applyFont="1" applyFill="1" applyBorder="1" applyAlignment="1">
      <alignment horizontal="center" wrapText="1"/>
    </xf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57" xfId="2" applyFont="1" applyFill="1" applyBorder="1" applyAlignment="1">
      <alignment horizontal="center" wrapText="1"/>
    </xf>
    <xf numFmtId="0" fontId="31" fillId="3" borderId="27" xfId="2" applyFont="1" applyFill="1" applyBorder="1" applyAlignment="1">
      <alignment horizontal="center" vertical="center" wrapText="1"/>
    </xf>
    <xf numFmtId="0" fontId="58" fillId="2" borderId="0" xfId="2" applyFont="1" applyFill="1" applyBorder="1" applyAlignment="1">
      <alignment horizontal="right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1" fontId="34" fillId="3" borderId="11" xfId="2" applyNumberFormat="1" applyFont="1" applyFill="1" applyBorder="1" applyAlignment="1">
      <alignment horizontal="center" wrapText="1"/>
    </xf>
    <xf numFmtId="1" fontId="34" fillId="3" borderId="58" xfId="2" applyNumberFormat="1" applyFont="1" applyFill="1" applyBorder="1" applyAlignment="1">
      <alignment horizontal="center" wrapText="1"/>
    </xf>
    <xf numFmtId="0" fontId="31" fillId="3" borderId="17" xfId="2" applyFont="1" applyFill="1" applyBorder="1" applyAlignment="1">
      <alignment horizontal="center" vertical="center" wrapText="1"/>
    </xf>
    <xf numFmtId="0" fontId="31" fillId="3" borderId="59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31" fillId="3" borderId="58" xfId="2" applyFont="1" applyFill="1" applyBorder="1" applyAlignment="1">
      <alignment horizontal="center" vertical="center" wrapText="1"/>
    </xf>
    <xf numFmtId="0" fontId="31" fillId="3" borderId="55" xfId="2" applyFont="1" applyFill="1" applyBorder="1" applyAlignment="1">
      <alignment horizontal="center" vertical="center" wrapText="1"/>
    </xf>
    <xf numFmtId="0" fontId="31" fillId="3" borderId="57" xfId="2" applyFont="1" applyFill="1" applyBorder="1" applyAlignment="1">
      <alignment horizontal="center" vertical="center" wrapText="1"/>
    </xf>
    <xf numFmtId="1" fontId="31" fillId="3" borderId="0" xfId="2" applyNumberFormat="1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wrapText="1"/>
    </xf>
    <xf numFmtId="0" fontId="31" fillId="3" borderId="11" xfId="2" applyFont="1" applyFill="1" applyBorder="1" applyAlignment="1">
      <alignment horizontal="center" wrapText="1"/>
    </xf>
    <xf numFmtId="0" fontId="31" fillId="3" borderId="58" xfId="2" applyFont="1" applyFill="1" applyBorder="1" applyAlignment="1">
      <alignment horizontal="center" wrapText="1"/>
    </xf>
    <xf numFmtId="0" fontId="34" fillId="3" borderId="24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wrapText="1"/>
    </xf>
    <xf numFmtId="0" fontId="34" fillId="3" borderId="30" xfId="2" applyFont="1" applyFill="1" applyBorder="1" applyAlignment="1">
      <alignment horizontal="center" wrapText="1"/>
    </xf>
    <xf numFmtId="0" fontId="34" fillId="3" borderId="17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59" xfId="2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/>
    </xf>
    <xf numFmtId="0" fontId="58" fillId="2" borderId="4" xfId="0" applyFont="1" applyFill="1" applyBorder="1" applyAlignment="1">
      <alignment horizontal="center" vertical="top"/>
    </xf>
    <xf numFmtId="0" fontId="58" fillId="2" borderId="0" xfId="0" applyFont="1" applyFill="1" applyBorder="1" applyAlignment="1">
      <alignment horizontal="center" vertical="top"/>
    </xf>
    <xf numFmtId="0" fontId="58" fillId="2" borderId="9" xfId="0" applyFont="1" applyFill="1" applyBorder="1" applyAlignment="1">
      <alignment horizontal="center" vertical="top"/>
    </xf>
    <xf numFmtId="0" fontId="34" fillId="2" borderId="7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 vertical="top" wrapText="1"/>
    </xf>
    <xf numFmtId="0" fontId="34" fillId="2" borderId="11" xfId="0" applyFont="1" applyFill="1" applyBorder="1" applyAlignment="1">
      <alignment horizontal="center" vertical="top" wrapText="1"/>
    </xf>
    <xf numFmtId="0" fontId="34" fillId="2" borderId="12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top" wrapText="1"/>
    </xf>
    <xf numFmtId="0" fontId="71" fillId="2" borderId="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/>
    </xf>
    <xf numFmtId="1" fontId="31" fillId="3" borderId="0" xfId="0" applyNumberFormat="1" applyFont="1" applyFill="1" applyBorder="1" applyAlignment="1">
      <alignment horizontal="center" vertical="top"/>
    </xf>
    <xf numFmtId="0" fontId="31" fillId="3" borderId="0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64" xfId="0" applyFont="1" applyFill="1" applyBorder="1" applyAlignment="1">
      <alignment horizontal="center" vertical="center" wrapText="1"/>
    </xf>
    <xf numFmtId="1" fontId="31" fillId="3" borderId="12" xfId="0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2" borderId="0" xfId="2" applyFont="1" applyFill="1" applyAlignment="1">
      <alignment horizontal="right"/>
    </xf>
    <xf numFmtId="0" fontId="29" fillId="2" borderId="0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1" fontId="36" fillId="2" borderId="10" xfId="0" applyNumberFormat="1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1" fontId="31" fillId="2" borderId="12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1" fontId="31" fillId="3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top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/>
    </xf>
    <xf numFmtId="0" fontId="31" fillId="3" borderId="9" xfId="0" applyFont="1" applyFill="1" applyBorder="1" applyAlignment="1">
      <alignment horizontal="left" vertical="center"/>
    </xf>
    <xf numFmtId="0" fontId="31" fillId="3" borderId="7" xfId="0" applyFont="1" applyFill="1" applyBorder="1" applyAlignment="1">
      <alignment horizontal="left" vertical="top" wrapText="1"/>
    </xf>
    <xf numFmtId="0" fontId="31" fillId="3" borderId="5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9" xfId="0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55" xfId="2" applyFont="1" applyFill="1" applyBorder="1" applyAlignment="1">
      <alignment horizontal="center" wrapText="1"/>
    </xf>
    <xf numFmtId="0" fontId="34" fillId="3" borderId="6" xfId="2" applyFont="1" applyFill="1" applyBorder="1" applyAlignment="1">
      <alignment horizontal="center" wrapText="1"/>
    </xf>
    <xf numFmtId="0" fontId="34" fillId="3" borderId="15" xfId="2" applyFont="1" applyFill="1" applyBorder="1" applyAlignment="1">
      <alignment horizontal="center" wrapText="1"/>
    </xf>
    <xf numFmtId="0" fontId="34" fillId="3" borderId="3" xfId="2" applyFont="1" applyFill="1" applyBorder="1" applyAlignment="1">
      <alignment horizontal="center" wrapText="1"/>
    </xf>
    <xf numFmtId="0" fontId="34" fillId="3" borderId="57" xfId="2" applyFont="1" applyFill="1" applyBorder="1" applyAlignment="1">
      <alignment horizontal="center" wrapText="1"/>
    </xf>
    <xf numFmtId="0" fontId="31" fillId="2" borderId="7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wrapText="1"/>
    </xf>
    <xf numFmtId="165" fontId="58" fillId="10" borderId="0" xfId="2" applyNumberFormat="1" applyFont="1" applyFill="1" applyBorder="1" applyAlignment="1">
      <alignment horizontal="center" vertical="center" wrapText="1"/>
    </xf>
    <xf numFmtId="165" fontId="58" fillId="3" borderId="0" xfId="2" applyNumberFormat="1" applyFont="1" applyFill="1" applyBorder="1" applyAlignment="1">
      <alignment horizontal="center" wrapText="1"/>
    </xf>
    <xf numFmtId="165" fontId="62" fillId="13" borderId="0" xfId="2" applyNumberFormat="1" applyFont="1" applyFill="1" applyBorder="1" applyAlignment="1">
      <alignment horizontal="center" vertical="center" wrapText="1"/>
    </xf>
    <xf numFmtId="3" fontId="31" fillId="30" borderId="0" xfId="2" applyNumberFormat="1" applyFont="1" applyFill="1" applyBorder="1" applyAlignment="1">
      <alignment horizontal="center" vertical="center" wrapText="1"/>
    </xf>
    <xf numFmtId="3" fontId="31" fillId="30" borderId="38" xfId="2" applyNumberFormat="1" applyFont="1" applyFill="1" applyBorder="1" applyAlignment="1">
      <alignment horizontal="center" vertical="center" wrapText="1"/>
    </xf>
    <xf numFmtId="3" fontId="31" fillId="30" borderId="37" xfId="2" applyNumberFormat="1" applyFont="1" applyFill="1" applyBorder="1" applyAlignment="1">
      <alignment horizontal="center" vertical="center" wrapText="1"/>
    </xf>
    <xf numFmtId="0" fontId="54" fillId="3" borderId="0" xfId="2" applyFont="1" applyFill="1" applyBorder="1" applyAlignment="1">
      <alignment horizontal="right" vertical="center"/>
    </xf>
    <xf numFmtId="0" fontId="55" fillId="2" borderId="0" xfId="2" applyFont="1" applyFill="1" applyAlignment="1">
      <alignment horizontal="center" wrapText="1"/>
    </xf>
    <xf numFmtId="3" fontId="57" fillId="29" borderId="0" xfId="2" applyNumberFormat="1" applyFont="1" applyFill="1" applyBorder="1" applyAlignment="1">
      <alignment horizontal="center" vertical="center" wrapText="1"/>
    </xf>
    <xf numFmtId="0" fontId="64" fillId="9" borderId="0" xfId="2" applyFont="1" applyFill="1" applyAlignment="1">
      <alignment horizontal="center" vertical="center" wrapText="1"/>
    </xf>
    <xf numFmtId="0" fontId="64" fillId="9" borderId="0" xfId="2" applyFont="1" applyFill="1" applyAlignment="1">
      <alignment horizontal="center" vertical="center"/>
    </xf>
    <xf numFmtId="0" fontId="33" fillId="2" borderId="0" xfId="2" applyFont="1" applyFill="1" applyAlignment="1">
      <alignment horizontal="center" wrapText="1"/>
    </xf>
    <xf numFmtId="165" fontId="31" fillId="3" borderId="0" xfId="2" applyNumberFormat="1" applyFont="1" applyFill="1" applyBorder="1" applyAlignment="1">
      <alignment horizontal="left" wrapText="1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Alignment="1">
      <alignment horizontal="left" vertical="center" wrapText="1"/>
    </xf>
    <xf numFmtId="0" fontId="56" fillId="2" borderId="0" xfId="2" applyFont="1" applyFill="1" applyAlignment="1">
      <alignment horizontal="left" vertical="center"/>
    </xf>
    <xf numFmtId="3" fontId="62" fillId="13" borderId="0" xfId="2" applyNumberFormat="1" applyFont="1" applyFill="1" applyBorder="1" applyAlignment="1">
      <alignment horizontal="center" vertical="center" wrapText="1"/>
    </xf>
    <xf numFmtId="165" fontId="63" fillId="3" borderId="0" xfId="2" applyNumberFormat="1" applyFont="1" applyFill="1" applyBorder="1" applyAlignment="1">
      <alignment horizontal="center" wrapText="1"/>
    </xf>
    <xf numFmtId="0" fontId="31" fillId="2" borderId="0" xfId="2" applyFont="1" applyFill="1" applyAlignment="1">
      <alignment horizontal="center" wrapText="1"/>
    </xf>
    <xf numFmtId="3" fontId="58" fillId="10" borderId="0" xfId="2" applyNumberFormat="1" applyFont="1" applyFill="1" applyBorder="1" applyAlignment="1">
      <alignment horizontal="center" vertical="center" wrapText="1"/>
    </xf>
    <xf numFmtId="0" fontId="31" fillId="3" borderId="0" xfId="2" applyFont="1" applyFill="1" applyBorder="1" applyAlignment="1">
      <alignment horizontal="left"/>
    </xf>
    <xf numFmtId="0" fontId="56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0" fontId="37" fillId="3" borderId="0" xfId="2" applyFont="1" applyFill="1" applyBorder="1" applyAlignment="1">
      <alignment horizontal="left"/>
    </xf>
    <xf numFmtId="165" fontId="59" fillId="3" borderId="0" xfId="2" applyNumberFormat="1" applyFont="1" applyFill="1" applyBorder="1" applyAlignment="1">
      <alignment horizontal="center" vertical="top" wrapText="1"/>
    </xf>
    <xf numFmtId="0" fontId="31" fillId="2" borderId="0" xfId="2" applyFont="1" applyFill="1" applyBorder="1" applyAlignment="1">
      <alignment horizontal="left"/>
    </xf>
    <xf numFmtId="0" fontId="66" fillId="2" borderId="0" xfId="2" applyFont="1" applyFill="1" applyAlignment="1">
      <alignment horizontal="right"/>
    </xf>
    <xf numFmtId="0" fontId="33" fillId="3" borderId="0" xfId="2" applyFont="1" applyFill="1" applyAlignment="1">
      <alignment horizontal="center" vertical="center" wrapText="1"/>
    </xf>
  </cellXfs>
  <cellStyles count="58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Normální 7" xfId="21"/>
    <cellStyle name="Normální 7 2" xfId="57"/>
    <cellStyle name="Normální 8" xfId="22"/>
    <cellStyle name="Normální 9" xfId="23"/>
    <cellStyle name="Procenta" xfId="1" builtinId="5"/>
    <cellStyle name="Procenta 2" xfId="7"/>
    <cellStyle name="Procenta 2 2" xfId="3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</cellStyles>
  <dxfs count="0"/>
  <tableStyles count="0" defaultTableStyle="TableStyleMedium2" defaultPivotStyle="PivotStyleLight16"/>
  <colors>
    <mruColors>
      <color rgb="FFDDFAFB"/>
      <color rgb="FFCEF8FA"/>
      <color rgb="FF79C1D5"/>
      <color rgb="FFFFCC66"/>
      <color rgb="FFFFFF66"/>
      <color rgb="FFFFFF99"/>
      <color rgb="FFFFFFCC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0"/>
      <c:depthPercent val="6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8.2281803382172145E-3"/>
          <c:w val="0.97127600985360696"/>
          <c:h val="0.97118276354696165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val>
            <c:numRef>
              <c:f>T!$E$20:$E$26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  <c:pt idx="6" formatCode="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val>
            <c:numRef>
              <c:f>T!$F$20:$F$26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90"/>
        <c:axId val="92657536"/>
        <c:axId val="92659072"/>
        <c:axId val="92156800"/>
      </c:line3DChart>
      <c:catAx>
        <c:axId val="92657536"/>
        <c:scaling>
          <c:orientation val="minMax"/>
        </c:scaling>
        <c:delete val="1"/>
        <c:axPos val="b"/>
        <c:majorTickMark val="out"/>
        <c:minorTickMark val="none"/>
        <c:tickLblPos val="nextTo"/>
        <c:crossAx val="92659072"/>
        <c:crosses val="autoZero"/>
        <c:auto val="1"/>
        <c:lblAlgn val="ctr"/>
        <c:lblOffset val="100"/>
        <c:noMultiLvlLbl val="0"/>
      </c:catAx>
      <c:valAx>
        <c:axId val="92659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2657536"/>
        <c:crosses val="autoZero"/>
        <c:crossBetween val="between"/>
      </c:valAx>
      <c:serAx>
        <c:axId val="92156800"/>
        <c:scaling>
          <c:orientation val="minMax"/>
        </c:scaling>
        <c:delete val="1"/>
        <c:axPos val="b"/>
        <c:majorTickMark val="out"/>
        <c:minorTickMark val="none"/>
        <c:tickLblPos val="nextTo"/>
        <c:crossAx val="92659072"/>
        <c:crosses val="autoZero"/>
      </c:ser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0.44376892384718802</c:v>
                </c:pt>
                <c:pt idx="1">
                  <c:v>0.39878970143789738</c:v>
                </c:pt>
              </c:numCache>
            </c:numRef>
          </c:val>
        </c:ser>
        <c:ser>
          <c:idx val="1"/>
          <c:order val="1"/>
          <c:tx>
            <c:strRef>
              <c:f>'9'!$H$47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0.31128817899767014</c:v>
                </c:pt>
                <c:pt idx="1">
                  <c:v>0.30061354161995235</c:v>
                </c:pt>
              </c:numCache>
            </c:numRef>
          </c:val>
        </c:ser>
        <c:ser>
          <c:idx val="2"/>
          <c:order val="2"/>
          <c:tx>
            <c:strRef>
              <c:f>'9'!$H$48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'9'!$I$48:$J$48</c:f>
              <c:numCache>
                <c:formatCode>0.0%</c:formatCode>
                <c:ptCount val="2"/>
                <c:pt idx="0">
                  <c:v>0.24494289715514178</c:v>
                </c:pt>
                <c:pt idx="1">
                  <c:v>0.30059675694215032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097408"/>
        <c:axId val="96099328"/>
      </c:barChart>
      <c:catAx>
        <c:axId val="9609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099328"/>
        <c:crosses val="autoZero"/>
        <c:auto val="1"/>
        <c:lblAlgn val="ctr"/>
        <c:lblOffset val="100"/>
        <c:noMultiLvlLbl val="0"/>
      </c:catAx>
      <c:valAx>
        <c:axId val="960993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60974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189658.37310386632</c:v>
                </c:pt>
                <c:pt idx="1">
                  <c:v>150254.86200001446</c:v>
                </c:pt>
              </c:numCache>
            </c:numRef>
          </c:val>
        </c:ser>
        <c:ser>
          <c:idx val="1"/>
          <c:order val="1"/>
          <c:tx>
            <c:strRef>
              <c:f>'10'!$B$47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124299.75690090729</c:v>
                </c:pt>
                <c:pt idx="1">
                  <c:v>112373.46099999956</c:v>
                </c:pt>
              </c:numCache>
            </c:numRef>
          </c:val>
        </c:ser>
        <c:ser>
          <c:idx val="2"/>
          <c:order val="2"/>
          <c:tx>
            <c:strRef>
              <c:f>'10'!$B$48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'10'!$C$48:$D$48</c:f>
              <c:numCache>
                <c:formatCode>#,##0</c:formatCode>
                <c:ptCount val="2"/>
                <c:pt idx="0">
                  <c:v>92769.902999999991</c:v>
                </c:pt>
                <c:pt idx="1">
                  <c:v>112462.31619186628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946816"/>
        <c:axId val="92948736"/>
      </c:barChart>
      <c:catAx>
        <c:axId val="9294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948736"/>
        <c:crosses val="autoZero"/>
        <c:auto val="1"/>
        <c:lblAlgn val="ctr"/>
        <c:lblOffset val="100"/>
        <c:noMultiLvlLbl val="0"/>
      </c:catAx>
      <c:valAx>
        <c:axId val="92948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2946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0.46630268315348794</c:v>
                </c:pt>
                <c:pt idx="1">
                  <c:v>0.40058280932772228</c:v>
                </c:pt>
              </c:numCache>
            </c:numRef>
          </c:val>
        </c:ser>
        <c:ser>
          <c:idx val="1"/>
          <c:order val="1"/>
          <c:tx>
            <c:strRef>
              <c:f>'10'!$H$47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0.30560902326456663</c:v>
                </c:pt>
                <c:pt idx="1">
                  <c:v>0.29959015037566455</c:v>
                </c:pt>
              </c:numCache>
            </c:numRef>
          </c:val>
        </c:ser>
        <c:ser>
          <c:idx val="2"/>
          <c:order val="2"/>
          <c:tx>
            <c:strRef>
              <c:f>'10'!$H$48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'10'!$I$48:$J$48</c:f>
              <c:numCache>
                <c:formatCode>0.0%</c:formatCode>
                <c:ptCount val="2"/>
                <c:pt idx="0">
                  <c:v>0.22808829358194543</c:v>
                </c:pt>
                <c:pt idx="1">
                  <c:v>0.29982704029661317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306880"/>
        <c:axId val="95308800"/>
      </c:barChart>
      <c:catAx>
        <c:axId val="9530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308800"/>
        <c:crosses val="autoZero"/>
        <c:auto val="1"/>
        <c:lblAlgn val="ctr"/>
        <c:lblOffset val="100"/>
        <c:noMultiLvlLbl val="0"/>
      </c:catAx>
      <c:valAx>
        <c:axId val="953088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5306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1151511.1639644031</c:v>
                </c:pt>
                <c:pt idx="1">
                  <c:v>959508.08611252718</c:v>
                </c:pt>
              </c:numCache>
            </c:numRef>
          </c:val>
        </c:ser>
        <c:ser>
          <c:idx val="1"/>
          <c:order val="1"/>
          <c:tx>
            <c:strRef>
              <c:f>'11'!$B$47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820341.97042164416</c:v>
                </c:pt>
                <c:pt idx="1">
                  <c:v>732547.98854680336</c:v>
                </c:pt>
              </c:numCache>
            </c:numRef>
          </c:val>
        </c:ser>
        <c:ser>
          <c:idx val="2"/>
          <c:order val="2"/>
          <c:tx>
            <c:strRef>
              <c:f>'11'!$B$48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'11'!$C$48:$D$48</c:f>
              <c:numCache>
                <c:formatCode>#,##0</c:formatCode>
                <c:ptCount val="2"/>
                <c:pt idx="0">
                  <c:v>662219.89912329114</c:v>
                </c:pt>
                <c:pt idx="1">
                  <c:v>737900.73650104902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469952"/>
        <c:axId val="95471872"/>
      </c:barChart>
      <c:catAx>
        <c:axId val="9546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471872"/>
        <c:crosses val="autoZero"/>
        <c:auto val="1"/>
        <c:lblAlgn val="ctr"/>
        <c:lblOffset val="100"/>
        <c:noMultiLvlLbl val="0"/>
      </c:catAx>
      <c:valAx>
        <c:axId val="95471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5.6126499173979267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546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0.43715992279464677</c:v>
                </c:pt>
                <c:pt idx="1">
                  <c:v>0.39486631272855111</c:v>
                </c:pt>
              </c:numCache>
            </c:numRef>
          </c:val>
        </c:ser>
        <c:ser>
          <c:idx val="1"/>
          <c:order val="1"/>
          <c:tx>
            <c:strRef>
              <c:f>'11'!$H$47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0.31143478559085902</c:v>
                </c:pt>
                <c:pt idx="1">
                  <c:v>0.3014654355922437</c:v>
                </c:pt>
              </c:numCache>
            </c:numRef>
          </c:val>
        </c:ser>
        <c:ser>
          <c:idx val="2"/>
          <c:order val="2"/>
          <c:tx>
            <c:strRef>
              <c:f>'11'!$H$48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'11'!$I$48:$J$48</c:f>
              <c:numCache>
                <c:formatCode>0.0%</c:formatCode>
                <c:ptCount val="2"/>
                <c:pt idx="0">
                  <c:v>0.25140529161449449</c:v>
                </c:pt>
                <c:pt idx="1">
                  <c:v>0.30366825167920519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646848"/>
        <c:axId val="95648768"/>
      </c:barChart>
      <c:catAx>
        <c:axId val="9564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648768"/>
        <c:crosses val="autoZero"/>
        <c:auto val="1"/>
        <c:lblAlgn val="ctr"/>
        <c:lblOffset val="100"/>
        <c:noMultiLvlLbl val="0"/>
      </c:catAx>
      <c:valAx>
        <c:axId val="95648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5646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57824.794000000002</c:v>
                </c:pt>
                <c:pt idx="1">
                  <c:v>46655.45</c:v>
                </c:pt>
              </c:numCache>
            </c:numRef>
          </c:val>
        </c:ser>
        <c:ser>
          <c:idx val="1"/>
          <c:order val="1"/>
          <c:tx>
            <c:strRef>
              <c:f>'12'!$B$47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39603.046000000002</c:v>
                </c:pt>
                <c:pt idx="1">
                  <c:v>36226.762999999999</c:v>
                </c:pt>
              </c:numCache>
            </c:numRef>
          </c:val>
        </c:ser>
        <c:ser>
          <c:idx val="2"/>
          <c:order val="2"/>
          <c:tx>
            <c:strRef>
              <c:f>'12'!$B$48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'12'!$C$48:$D$48</c:f>
              <c:numCache>
                <c:formatCode>#,##0</c:formatCode>
                <c:ptCount val="2"/>
                <c:pt idx="0">
                  <c:v>32060.266000000003</c:v>
                </c:pt>
                <c:pt idx="1">
                  <c:v>36972.525999999998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412608"/>
        <c:axId val="95414528"/>
      </c:barChart>
      <c:catAx>
        <c:axId val="9541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414528"/>
        <c:crosses val="autoZero"/>
        <c:auto val="1"/>
        <c:lblAlgn val="ctr"/>
        <c:lblOffset val="100"/>
        <c:noMultiLvlLbl val="0"/>
      </c:catAx>
      <c:valAx>
        <c:axId val="95414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5412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0.44656452075992215</c:v>
                </c:pt>
                <c:pt idx="1">
                  <c:v>0.38926662716273575</c:v>
                </c:pt>
              </c:numCache>
            </c:numRef>
          </c:val>
        </c:ser>
        <c:ser>
          <c:idx val="1"/>
          <c:order val="1"/>
          <c:tx>
            <c:strRef>
              <c:f>'12'!$H$47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0.30584311735936581</c:v>
                </c:pt>
                <c:pt idx="1">
                  <c:v>0.30225557455846619</c:v>
                </c:pt>
              </c:numCache>
            </c:numRef>
          </c:val>
        </c:ser>
        <c:ser>
          <c:idx val="2"/>
          <c:order val="2"/>
          <c:tx>
            <c:strRef>
              <c:f>'12'!$H$48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'12'!$I$48:$J$48</c:f>
              <c:numCache>
                <c:formatCode>0.0%</c:formatCode>
                <c:ptCount val="2"/>
                <c:pt idx="0">
                  <c:v>0.24759236188071207</c:v>
                </c:pt>
                <c:pt idx="1">
                  <c:v>0.30847779827879818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720576"/>
        <c:axId val="95722496"/>
      </c:barChart>
      <c:catAx>
        <c:axId val="9572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722496"/>
        <c:crosses val="autoZero"/>
        <c:auto val="1"/>
        <c:lblAlgn val="ctr"/>
        <c:lblOffset val="100"/>
        <c:noMultiLvlLbl val="0"/>
      </c:catAx>
      <c:valAx>
        <c:axId val="957224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5720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56689.082000000002</c:v>
                </c:pt>
                <c:pt idx="1">
                  <c:v>30846.686000000002</c:v>
                </c:pt>
              </c:numCache>
            </c:numRef>
          </c:val>
        </c:ser>
        <c:ser>
          <c:idx val="1"/>
          <c:order val="1"/>
          <c:tx>
            <c:strRef>
              <c:f>'13'!$B$47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36865.571499999998</c:v>
                </c:pt>
                <c:pt idx="1">
                  <c:v>13829.668</c:v>
                </c:pt>
              </c:numCache>
            </c:numRef>
          </c:val>
        </c:ser>
        <c:ser>
          <c:idx val="2"/>
          <c:order val="2"/>
          <c:tx>
            <c:strRef>
              <c:f>'13'!$B$48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'13'!$C$45:$D$45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'13'!$C$48:$D$48</c:f>
              <c:numCache>
                <c:formatCode>#,##0</c:formatCode>
                <c:ptCount val="2"/>
                <c:pt idx="0">
                  <c:v>16429.611000000004</c:v>
                </c:pt>
                <c:pt idx="1">
                  <c:v>7592.3309999999974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518528"/>
        <c:axId val="96520448"/>
      </c:barChart>
      <c:catAx>
        <c:axId val="9651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6520448"/>
        <c:crosses val="autoZero"/>
        <c:auto val="1"/>
        <c:lblAlgn val="ctr"/>
        <c:lblOffset val="100"/>
        <c:noMultiLvlLbl val="0"/>
      </c:catAx>
      <c:valAx>
        <c:axId val="96520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6518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0.51542902303083549</c:v>
                </c:pt>
                <c:pt idx="1">
                  <c:v>0.59015615181441816</c:v>
                </c:pt>
              </c:numCache>
            </c:numRef>
          </c:val>
        </c:ser>
        <c:ser>
          <c:idx val="1"/>
          <c:order val="1"/>
          <c:tx>
            <c:strRef>
              <c:f>'13'!$H$47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0.33518950795002134</c:v>
                </c:pt>
                <c:pt idx="1">
                  <c:v>0.26458802244594448</c:v>
                </c:pt>
              </c:numCache>
            </c:numRef>
          </c:val>
        </c:ser>
        <c:ser>
          <c:idx val="2"/>
          <c:order val="2"/>
          <c:tx>
            <c:strRef>
              <c:f>'13'!$H$48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'13'!$I$45:$J$45</c:f>
              <c:numCache>
                <c:formatCode>0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'13'!$I$48:$J$48</c:f>
              <c:numCache>
                <c:formatCode>0.0%</c:formatCode>
                <c:ptCount val="2"/>
                <c:pt idx="0">
                  <c:v>0.14938146901914323</c:v>
                </c:pt>
                <c:pt idx="1">
                  <c:v>0.14525582573963738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564352"/>
        <c:axId val="96566272"/>
      </c:barChart>
      <c:catAx>
        <c:axId val="9656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6566272"/>
        <c:crosses val="autoZero"/>
        <c:auto val="1"/>
        <c:lblAlgn val="ctr"/>
        <c:lblOffset val="100"/>
        <c:noMultiLvlLbl val="0"/>
      </c:catAx>
      <c:valAx>
        <c:axId val="965662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6564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'14'!$D$10:$D$14</c:f>
              <c:numCache>
                <c:formatCode>#,##0</c:formatCode>
                <c:ptCount val="5"/>
                <c:pt idx="0">
                  <c:v>189658.37310386632</c:v>
                </c:pt>
                <c:pt idx="1">
                  <c:v>1151511.1639644031</c:v>
                </c:pt>
                <c:pt idx="2">
                  <c:v>57824.794000000002</c:v>
                </c:pt>
                <c:pt idx="3">
                  <c:v>56689.082000000002</c:v>
                </c:pt>
                <c:pt idx="4">
                  <c:v>1455683.4130682694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197632"/>
        <c:axId val="96203520"/>
      </c:barChart>
      <c:catAx>
        <c:axId val="961976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6203520"/>
        <c:crosses val="autoZero"/>
        <c:auto val="1"/>
        <c:lblAlgn val="ctr"/>
        <c:lblOffset val="100"/>
        <c:noMultiLvlLbl val="0"/>
      </c:catAx>
      <c:valAx>
        <c:axId val="962035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19763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90"/>
      <c:rAngAx val="0"/>
      <c:perspective val="80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4.0280904489986877E-2"/>
          <c:w val="0.97127600985360696"/>
          <c:h val="0.939130146488993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val>
            <c:numRef>
              <c:f>T!$E$20:$E$25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val>
            <c:numRef>
              <c:f>T!$F$20:$F$25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gapDepth val="70"/>
        <c:shape val="box"/>
        <c:axId val="92427392"/>
        <c:axId val="92428928"/>
        <c:axId val="0"/>
      </c:bar3DChart>
      <c:catAx>
        <c:axId val="92427392"/>
        <c:scaling>
          <c:orientation val="minMax"/>
        </c:scaling>
        <c:delete val="1"/>
        <c:axPos val="b"/>
        <c:majorTickMark val="out"/>
        <c:minorTickMark val="none"/>
        <c:tickLblPos val="nextTo"/>
        <c:crossAx val="92428928"/>
        <c:crosses val="autoZero"/>
        <c:auto val="1"/>
        <c:lblAlgn val="ctr"/>
        <c:lblOffset val="100"/>
        <c:noMultiLvlLbl val="0"/>
      </c:catAx>
      <c:valAx>
        <c:axId val="92428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24273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'14'!$H$10:$H$14</c:f>
              <c:numCache>
                <c:formatCode>#,##0.0</c:formatCode>
                <c:ptCount val="5"/>
                <c:pt idx="0">
                  <c:v>-4.1516129032258071</c:v>
                </c:pt>
                <c:pt idx="1">
                  <c:v>-5.4741935483870963</c:v>
                </c:pt>
                <c:pt idx="2">
                  <c:v>-5.816129032258063</c:v>
                </c:pt>
                <c:pt idx="3">
                  <c:v>-5.5709677419354851</c:v>
                </c:pt>
                <c:pt idx="4">
                  <c:v>-5.5709677419354851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293248"/>
        <c:axId val="96294784"/>
      </c:barChart>
      <c:catAx>
        <c:axId val="96293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6294784"/>
        <c:crosses val="autoZero"/>
        <c:auto val="1"/>
        <c:lblAlgn val="ctr"/>
        <c:lblOffset val="100"/>
        <c:noMultiLvlLbl val="0"/>
      </c:catAx>
      <c:valAx>
        <c:axId val="962947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293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'14'!$F$10:$F$13</c:f>
              <c:numCache>
                <c:formatCode>0.0%</c:formatCode>
                <c:ptCount val="4"/>
                <c:pt idx="0">
                  <c:v>0.1299143640649994</c:v>
                </c:pt>
                <c:pt idx="1">
                  <c:v>0.79144327815396875</c:v>
                </c:pt>
                <c:pt idx="2">
                  <c:v>3.980230480554181E-2</c:v>
                </c:pt>
                <c:pt idx="3">
                  <c:v>3.8840052975490154E-2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'14'!$I$10:$I$14</c:f>
              <c:numCache>
                <c:formatCode>#,##0.0</c:formatCode>
                <c:ptCount val="5"/>
                <c:pt idx="0">
                  <c:v>2.6</c:v>
                </c:pt>
                <c:pt idx="1">
                  <c:v>0.85</c:v>
                </c:pt>
                <c:pt idx="2">
                  <c:v>1.4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'14'!$J$10:$J$14</c:f>
              <c:numCache>
                <c:formatCode>#,##0.0</c:formatCode>
                <c:ptCount val="5"/>
                <c:pt idx="0">
                  <c:v>-10.3</c:v>
                </c:pt>
                <c:pt idx="1">
                  <c:v>-11.916666666666666</c:v>
                </c:pt>
                <c:pt idx="2">
                  <c:v>-12.7</c:v>
                </c:pt>
                <c:pt idx="3">
                  <c:v>-11.8</c:v>
                </c:pt>
                <c:pt idx="4">
                  <c:v>-11.8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6635136"/>
        <c:axId val="96636928"/>
      </c:barChart>
      <c:catAx>
        <c:axId val="9663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6636928"/>
        <c:crosses val="autoZero"/>
        <c:auto val="1"/>
        <c:lblAlgn val="ctr"/>
        <c:lblOffset val="100"/>
        <c:noMultiLvlLbl val="0"/>
      </c:catAx>
      <c:valAx>
        <c:axId val="9663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63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'15'!$D$10:$D$14</c:f>
              <c:numCache>
                <c:formatCode>#,##0</c:formatCode>
                <c:ptCount val="5"/>
                <c:pt idx="0">
                  <c:v>124299.75690090729</c:v>
                </c:pt>
                <c:pt idx="1">
                  <c:v>820341.97042164416</c:v>
                </c:pt>
                <c:pt idx="2">
                  <c:v>39603.046000000002</c:v>
                </c:pt>
                <c:pt idx="3">
                  <c:v>36865.571499999998</c:v>
                </c:pt>
                <c:pt idx="4">
                  <c:v>1021110.3448225514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239808"/>
        <c:axId val="97241344"/>
      </c:barChart>
      <c:catAx>
        <c:axId val="97239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7241344"/>
        <c:crosses val="autoZero"/>
        <c:auto val="1"/>
        <c:lblAlgn val="ctr"/>
        <c:lblOffset val="100"/>
        <c:noMultiLvlLbl val="0"/>
      </c:catAx>
      <c:valAx>
        <c:axId val="972413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23980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23973581373496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'15'!$H$10:$H$14</c:f>
              <c:numCache>
                <c:formatCode>#,##0.0</c:formatCode>
                <c:ptCount val="5"/>
                <c:pt idx="0">
                  <c:v>2.5214285714285718</c:v>
                </c:pt>
                <c:pt idx="1">
                  <c:v>1.176190476190476</c:v>
                </c:pt>
                <c:pt idx="2">
                  <c:v>1.1607142857142858</c:v>
                </c:pt>
                <c:pt idx="3">
                  <c:v>1.1749999999999996</c:v>
                </c:pt>
                <c:pt idx="4">
                  <c:v>1.1749999999999996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2690304"/>
        <c:axId val="92691840"/>
      </c:barChart>
      <c:catAx>
        <c:axId val="92690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2691840"/>
        <c:crosses val="autoZero"/>
        <c:auto val="1"/>
        <c:lblAlgn val="ctr"/>
        <c:lblOffset val="100"/>
        <c:noMultiLvlLbl val="0"/>
      </c:catAx>
      <c:valAx>
        <c:axId val="9269184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2690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'15'!$F$10:$F$13</c:f>
              <c:numCache>
                <c:formatCode>0.0%</c:formatCode>
                <c:ptCount val="4"/>
                <c:pt idx="0">
                  <c:v>0.12150844654249802</c:v>
                </c:pt>
                <c:pt idx="1">
                  <c:v>0.80367088520306984</c:v>
                </c:pt>
                <c:pt idx="2">
                  <c:v>3.8785892277920148E-2</c:v>
                </c:pt>
                <c:pt idx="3">
                  <c:v>3.6034775976512078E-2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'15'!$I$10:$I$14</c:f>
              <c:numCache>
                <c:formatCode>#,##0.0</c:formatCode>
                <c:ptCount val="5"/>
                <c:pt idx="0">
                  <c:v>11.7</c:v>
                </c:pt>
                <c:pt idx="1">
                  <c:v>9.0666666666666664</c:v>
                </c:pt>
                <c:pt idx="2">
                  <c:v>11.8</c:v>
                </c:pt>
                <c:pt idx="3">
                  <c:v>9.5</c:v>
                </c:pt>
                <c:pt idx="4">
                  <c:v>9.5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'15'!$J$10:$J$14</c:f>
              <c:numCache>
                <c:formatCode>#,##0.0</c:formatCode>
                <c:ptCount val="5"/>
                <c:pt idx="0">
                  <c:v>-3.5</c:v>
                </c:pt>
                <c:pt idx="1">
                  <c:v>-4.583333333333333</c:v>
                </c:pt>
                <c:pt idx="2">
                  <c:v>-3.6</c:v>
                </c:pt>
                <c:pt idx="3">
                  <c:v>-4.4000000000000004</c:v>
                </c:pt>
                <c:pt idx="4">
                  <c:v>-4.4000000000000004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7202176"/>
        <c:axId val="97203712"/>
      </c:barChart>
      <c:catAx>
        <c:axId val="972021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7203712"/>
        <c:crosses val="autoZero"/>
        <c:auto val="1"/>
        <c:lblAlgn val="ctr"/>
        <c:lblOffset val="100"/>
        <c:noMultiLvlLbl val="0"/>
      </c:catAx>
      <c:valAx>
        <c:axId val="9720371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202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'16'!$D$10:$D$14</c:f>
              <c:numCache>
                <c:formatCode>#,##0</c:formatCode>
                <c:ptCount val="5"/>
                <c:pt idx="0">
                  <c:v>92769.902999999991</c:v>
                </c:pt>
                <c:pt idx="1">
                  <c:v>662219.89912329114</c:v>
                </c:pt>
                <c:pt idx="2">
                  <c:v>32060.266000000003</c:v>
                </c:pt>
                <c:pt idx="3">
                  <c:v>16429.611000000004</c:v>
                </c:pt>
                <c:pt idx="4">
                  <c:v>803479.67912329128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392896"/>
        <c:axId val="97406976"/>
      </c:barChart>
      <c:catAx>
        <c:axId val="97392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7406976"/>
        <c:crosses val="autoZero"/>
        <c:auto val="1"/>
        <c:lblAlgn val="ctr"/>
        <c:lblOffset val="100"/>
        <c:noMultiLvlLbl val="0"/>
      </c:catAx>
      <c:valAx>
        <c:axId val="9740697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39289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07307051408448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'16'!$H$10:$H$14</c:f>
              <c:numCache>
                <c:formatCode>#,##0.0</c:formatCode>
                <c:ptCount val="5"/>
                <c:pt idx="0">
                  <c:v>7.5967741935483861</c:v>
                </c:pt>
                <c:pt idx="1">
                  <c:v>6.0989247311827954</c:v>
                </c:pt>
                <c:pt idx="2">
                  <c:v>5.8322580645161288</c:v>
                </c:pt>
                <c:pt idx="3">
                  <c:v>6.1225806451612916</c:v>
                </c:pt>
                <c:pt idx="4">
                  <c:v>6.1225806451612916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418624"/>
        <c:axId val="97444992"/>
      </c:barChart>
      <c:catAx>
        <c:axId val="97418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7444992"/>
        <c:crosses val="autoZero"/>
        <c:auto val="1"/>
        <c:lblAlgn val="ctr"/>
        <c:lblOffset val="100"/>
        <c:noMultiLvlLbl val="0"/>
      </c:catAx>
      <c:valAx>
        <c:axId val="9744499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418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'16'!$F$10:$F$13</c:f>
              <c:numCache>
                <c:formatCode>0.0%</c:formatCode>
                <c:ptCount val="4"/>
                <c:pt idx="0">
                  <c:v>0.11540885567878643</c:v>
                </c:pt>
                <c:pt idx="1">
                  <c:v>0.82434463721613904</c:v>
                </c:pt>
                <c:pt idx="2">
                  <c:v>3.9894441634888742E-2</c:v>
                </c:pt>
                <c:pt idx="3">
                  <c:v>2.0352065470185862E-2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1653</c:v>
                </c:pt>
                <c:pt idx="1">
                  <c:v>6592</c:v>
                </c:pt>
                <c:pt idx="2">
                  <c:v>200873</c:v>
                </c:pt>
                <c:pt idx="3">
                  <c:v>2635663</c:v>
                </c:pt>
                <c:pt idx="4">
                  <c:v>177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'16'!$I$10:$I$14</c:f>
              <c:numCache>
                <c:formatCode>#,##0.0</c:formatCode>
                <c:ptCount val="5"/>
                <c:pt idx="0">
                  <c:v>15.2</c:v>
                </c:pt>
                <c:pt idx="1">
                  <c:v>12.766666666666666</c:v>
                </c:pt>
                <c:pt idx="2">
                  <c:v>12.4</c:v>
                </c:pt>
                <c:pt idx="3">
                  <c:v>12.8</c:v>
                </c:pt>
                <c:pt idx="4">
                  <c:v>12.8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'16'!$J$10:$J$14</c:f>
              <c:numCache>
                <c:formatCode>#,##0.0</c:formatCode>
                <c:ptCount val="5"/>
                <c:pt idx="0">
                  <c:v>2</c:v>
                </c:pt>
                <c:pt idx="1">
                  <c:v>1.9333333333333333</c:v>
                </c:pt>
                <c:pt idx="2">
                  <c:v>0.2</c:v>
                </c:pt>
                <c:pt idx="3">
                  <c:v>1.8</c:v>
                </c:pt>
                <c:pt idx="4">
                  <c:v>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7506816"/>
        <c:axId val="97508352"/>
      </c:barChart>
      <c:catAx>
        <c:axId val="97506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7508352"/>
        <c:crosses val="autoZero"/>
        <c:auto val="1"/>
        <c:lblAlgn val="ctr"/>
        <c:lblOffset val="100"/>
        <c:noMultiLvlLbl val="0"/>
      </c:catAx>
      <c:valAx>
        <c:axId val="975083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50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'17'!$D$10:$D$14</c:f>
              <c:numCache>
                <c:formatCode>#,##0</c:formatCode>
                <c:ptCount val="5"/>
                <c:pt idx="0">
                  <c:v>406728.03300477361</c:v>
                </c:pt>
                <c:pt idx="1">
                  <c:v>2634073.0335093378</c:v>
                </c:pt>
                <c:pt idx="2">
                  <c:v>129488.106</c:v>
                </c:pt>
                <c:pt idx="3">
                  <c:v>109984.2645</c:v>
                </c:pt>
                <c:pt idx="4">
                  <c:v>3280273.4370141118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681408"/>
        <c:axId val="97682944"/>
      </c:barChart>
      <c:catAx>
        <c:axId val="976814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97682944"/>
        <c:crosses val="autoZero"/>
        <c:auto val="1"/>
        <c:lblAlgn val="ctr"/>
        <c:lblOffset val="100"/>
        <c:noMultiLvlLbl val="0"/>
      </c:catAx>
      <c:valAx>
        <c:axId val="976829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6814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690640521443399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'17'!$H$10:$H$14</c:f>
              <c:numCache>
                <c:formatCode>#,##0.0</c:formatCode>
                <c:ptCount val="5"/>
                <c:pt idx="0">
                  <c:v>1.9888632872503837</c:v>
                </c:pt>
                <c:pt idx="1">
                  <c:v>0.60030721966205858</c:v>
                </c:pt>
                <c:pt idx="2">
                  <c:v>0.39228110599078381</c:v>
                </c:pt>
                <c:pt idx="3">
                  <c:v>0.57553763440860217</c:v>
                </c:pt>
                <c:pt idx="4">
                  <c:v>0.57553763440860217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707136"/>
        <c:axId val="97708672"/>
      </c:barChart>
      <c:catAx>
        <c:axId val="97707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7708672"/>
        <c:crosses val="autoZero"/>
        <c:auto val="1"/>
        <c:lblAlgn val="ctr"/>
        <c:lblOffset val="100"/>
        <c:noMultiLvlLbl val="0"/>
      </c:catAx>
      <c:valAx>
        <c:axId val="977086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707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'17'!$B$10:$B$13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'17'!$F$10:$F$13</c:f>
              <c:numCache>
                <c:formatCode>0.0%</c:formatCode>
                <c:ptCount val="4"/>
                <c:pt idx="0">
                  <c:v>0.12374549429510781</c:v>
                </c:pt>
                <c:pt idx="1">
                  <c:v>0.8033073275553807</c:v>
                </c:pt>
                <c:pt idx="2">
                  <c:v>3.9508569637450884E-2</c:v>
                </c:pt>
                <c:pt idx="3">
                  <c:v>3.3438608512060382E-2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'17'!$I$10:$I$14</c:f>
              <c:numCache>
                <c:formatCode>#,##0.0</c:formatCode>
                <c:ptCount val="5"/>
                <c:pt idx="0">
                  <c:v>15.2</c:v>
                </c:pt>
                <c:pt idx="1">
                  <c:v>12.766666666666666</c:v>
                </c:pt>
                <c:pt idx="2">
                  <c:v>12.4</c:v>
                </c:pt>
                <c:pt idx="3">
                  <c:v>12.8</c:v>
                </c:pt>
                <c:pt idx="4">
                  <c:v>12.8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'17'!$J$10:$J$14</c:f>
              <c:numCache>
                <c:formatCode>#,##0.0</c:formatCode>
                <c:ptCount val="5"/>
                <c:pt idx="0">
                  <c:v>-10.3</c:v>
                </c:pt>
                <c:pt idx="1">
                  <c:v>-11.916666666666666</c:v>
                </c:pt>
                <c:pt idx="2">
                  <c:v>-12.7</c:v>
                </c:pt>
                <c:pt idx="3">
                  <c:v>-11.8</c:v>
                </c:pt>
                <c:pt idx="4">
                  <c:v>-11.8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7840128"/>
        <c:axId val="98120448"/>
      </c:barChart>
      <c:catAx>
        <c:axId val="9784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98120448"/>
        <c:crosses val="autoZero"/>
        <c:auto val="1"/>
        <c:lblAlgn val="ctr"/>
        <c:lblOffset val="100"/>
        <c:noMultiLvlLbl val="0"/>
      </c:catAx>
      <c:valAx>
        <c:axId val="981204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784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406728.03300477361</c:v>
                </c:pt>
                <c:pt idx="1">
                  <c:v>2634073.0335093383</c:v>
                </c:pt>
                <c:pt idx="2">
                  <c:v>129488.106</c:v>
                </c:pt>
                <c:pt idx="3">
                  <c:v>109984.26450000002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72288"/>
        <c:axId val="97846400"/>
      </c:barChart>
      <c:catAx>
        <c:axId val="9817228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7846400"/>
        <c:crosses val="autoZero"/>
        <c:auto val="1"/>
        <c:lblAlgn val="ctr"/>
        <c:lblOffset val="100"/>
        <c:noMultiLvlLbl val="0"/>
      </c:catAx>
      <c:valAx>
        <c:axId val="97846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8172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'26'!$E$10:$E$23</c:f>
              <c:numCache>
                <c:formatCode>#,##0</c:formatCode>
                <c:ptCount val="14"/>
                <c:pt idx="0">
                  <c:v>534099.50797999999</c:v>
                </c:pt>
                <c:pt idx="1">
                  <c:v>2279019.0058900001</c:v>
                </c:pt>
                <c:pt idx="2">
                  <c:v>384066.32765000011</c:v>
                </c:pt>
                <c:pt idx="3">
                  <c:v>651764.39258999983</c:v>
                </c:pt>
                <c:pt idx="4">
                  <c:v>657445.82524999999</c:v>
                </c:pt>
                <c:pt idx="5">
                  <c:v>1524149.8823400002</c:v>
                </c:pt>
                <c:pt idx="6">
                  <c:v>890065.05590000004</c:v>
                </c:pt>
                <c:pt idx="7">
                  <c:v>707880.09655999986</c:v>
                </c:pt>
                <c:pt idx="8">
                  <c:v>699664.56927000009</c:v>
                </c:pt>
                <c:pt idx="9">
                  <c:v>1984283.3719689194</c:v>
                </c:pt>
                <c:pt idx="10">
                  <c:v>1812816.5206899999</c:v>
                </c:pt>
                <c:pt idx="11">
                  <c:v>1691295.4990000001</c:v>
                </c:pt>
                <c:pt idx="12">
                  <c:v>663607.63578999997</c:v>
                </c:pt>
                <c:pt idx="13">
                  <c:v>816778.61476999999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867072"/>
        <c:axId val="96868608"/>
      </c:barChart>
      <c:catAx>
        <c:axId val="96867072"/>
        <c:scaling>
          <c:orientation val="maxMin"/>
        </c:scaling>
        <c:delete val="0"/>
        <c:axPos val="l"/>
        <c:majorTickMark val="out"/>
        <c:minorTickMark val="none"/>
        <c:tickLblPos val="nextTo"/>
        <c:crossAx val="96868608"/>
        <c:crosses val="autoZero"/>
        <c:auto val="1"/>
        <c:lblAlgn val="ctr"/>
        <c:lblOffset val="100"/>
        <c:noMultiLvlLbl val="0"/>
      </c:catAx>
      <c:valAx>
        <c:axId val="96868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867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'26'!$H$10:$H$23</c:f>
              <c:numCache>
                <c:formatCode>#,##0.0</c:formatCode>
                <c:ptCount val="14"/>
                <c:pt idx="0">
                  <c:v>-5.6903225806451596</c:v>
                </c:pt>
                <c:pt idx="1">
                  <c:v>-5.3709677419354849</c:v>
                </c:pt>
                <c:pt idx="2">
                  <c:v>-5.8032258064516133</c:v>
                </c:pt>
                <c:pt idx="3">
                  <c:v>-5.6806451612903226</c:v>
                </c:pt>
                <c:pt idx="4">
                  <c:v>-4.9354838709677438</c:v>
                </c:pt>
                <c:pt idx="5">
                  <c:v>-5.1903225806451623</c:v>
                </c:pt>
                <c:pt idx="6">
                  <c:v>-5.6903225806451623</c:v>
                </c:pt>
                <c:pt idx="7">
                  <c:v>-6.0451612903225795</c:v>
                </c:pt>
                <c:pt idx="8">
                  <c:v>-5.5838709677419374</c:v>
                </c:pt>
                <c:pt idx="9">
                  <c:v>-3.5612903225806445</c:v>
                </c:pt>
                <c:pt idx="10">
                  <c:v>-4.9161290322580644</c:v>
                </c:pt>
                <c:pt idx="11">
                  <c:v>-4.3096774193548395</c:v>
                </c:pt>
                <c:pt idx="12">
                  <c:v>-6.161290322580645</c:v>
                </c:pt>
                <c:pt idx="13">
                  <c:v>-6.3096774193548386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904704"/>
        <c:axId val="96906240"/>
      </c:barChart>
      <c:catAx>
        <c:axId val="96904704"/>
        <c:scaling>
          <c:orientation val="maxMin"/>
        </c:scaling>
        <c:delete val="0"/>
        <c:axPos val="l"/>
        <c:majorTickMark val="out"/>
        <c:minorTickMark val="none"/>
        <c:tickLblPos val="low"/>
        <c:crossAx val="96906240"/>
        <c:crosses val="autoZero"/>
        <c:auto val="1"/>
        <c:lblAlgn val="ctr"/>
        <c:lblOffset val="100"/>
        <c:noMultiLvlLbl val="0"/>
      </c:catAx>
      <c:valAx>
        <c:axId val="9690624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904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'27'!$E$10:$E$23</c:f>
              <c:numCache>
                <c:formatCode>#,##0</c:formatCode>
                <c:ptCount val="14"/>
                <c:pt idx="0">
                  <c:v>364847.92890000006</c:v>
                </c:pt>
                <c:pt idx="1">
                  <c:v>1561270.77697</c:v>
                </c:pt>
                <c:pt idx="2">
                  <c:v>277074.92997</c:v>
                </c:pt>
                <c:pt idx="3">
                  <c:v>453598.36035000009</c:v>
                </c:pt>
                <c:pt idx="4">
                  <c:v>466317.92167000013</c:v>
                </c:pt>
                <c:pt idx="5">
                  <c:v>1138002.0628000002</c:v>
                </c:pt>
                <c:pt idx="6">
                  <c:v>634544.46399999992</c:v>
                </c:pt>
                <c:pt idx="7">
                  <c:v>497493.52919999993</c:v>
                </c:pt>
                <c:pt idx="8">
                  <c:v>496954.80922000005</c:v>
                </c:pt>
                <c:pt idx="9">
                  <c:v>1297776.683272924</c:v>
                </c:pt>
                <c:pt idx="10">
                  <c:v>1286138.7972200001</c:v>
                </c:pt>
                <c:pt idx="11">
                  <c:v>1216220.5492499999</c:v>
                </c:pt>
                <c:pt idx="12">
                  <c:v>461169.58734999999</c:v>
                </c:pt>
                <c:pt idx="13">
                  <c:v>571085.21498000016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963200"/>
        <c:axId val="96989568"/>
      </c:barChart>
      <c:catAx>
        <c:axId val="96963200"/>
        <c:scaling>
          <c:orientation val="maxMin"/>
        </c:scaling>
        <c:delete val="0"/>
        <c:axPos val="l"/>
        <c:majorTickMark val="out"/>
        <c:minorTickMark val="none"/>
        <c:tickLblPos val="nextTo"/>
        <c:crossAx val="96989568"/>
        <c:crosses val="autoZero"/>
        <c:auto val="1"/>
        <c:lblAlgn val="ctr"/>
        <c:lblOffset val="100"/>
        <c:noMultiLvlLbl val="0"/>
      </c:catAx>
      <c:valAx>
        <c:axId val="969895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6963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'27'!$H$10:$H$23</c:f>
              <c:numCache>
                <c:formatCode>#,##0.0</c:formatCode>
                <c:ptCount val="14"/>
                <c:pt idx="0">
                  <c:v>1.2464285714285714</c:v>
                </c:pt>
                <c:pt idx="1">
                  <c:v>1.5785714285714285</c:v>
                </c:pt>
                <c:pt idx="2">
                  <c:v>0.77500000000000013</c:v>
                </c:pt>
                <c:pt idx="3">
                  <c:v>0.91428571428571404</c:v>
                </c:pt>
                <c:pt idx="4">
                  <c:v>1.1678571428571429</c:v>
                </c:pt>
                <c:pt idx="5">
                  <c:v>0.80000000000000016</c:v>
                </c:pt>
                <c:pt idx="6">
                  <c:v>0.5892857142857143</c:v>
                </c:pt>
                <c:pt idx="7">
                  <c:v>0.96071428571428563</c:v>
                </c:pt>
                <c:pt idx="8">
                  <c:v>1.675</c:v>
                </c:pt>
                <c:pt idx="9">
                  <c:v>3.0107142857142861</c:v>
                </c:pt>
                <c:pt idx="10">
                  <c:v>1.8107142857142862</c:v>
                </c:pt>
                <c:pt idx="11">
                  <c:v>1.85</c:v>
                </c:pt>
                <c:pt idx="12">
                  <c:v>0.66785714285714259</c:v>
                </c:pt>
                <c:pt idx="13">
                  <c:v>0.93571428571428572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8463104"/>
        <c:axId val="98464896"/>
      </c:barChart>
      <c:catAx>
        <c:axId val="98463104"/>
        <c:scaling>
          <c:orientation val="maxMin"/>
        </c:scaling>
        <c:delete val="0"/>
        <c:axPos val="l"/>
        <c:majorTickMark val="out"/>
        <c:minorTickMark val="none"/>
        <c:tickLblPos val="low"/>
        <c:crossAx val="98464896"/>
        <c:crosses val="autoZero"/>
        <c:auto val="1"/>
        <c:lblAlgn val="ctr"/>
        <c:lblOffset val="100"/>
        <c:noMultiLvlLbl val="0"/>
      </c:catAx>
      <c:valAx>
        <c:axId val="984648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8463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1186.6677117817117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343.25468947937043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572.28128692227097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1109.9253148810319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15.39925622272456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77920"/>
        <c:axId val="95779456"/>
      </c:barChart>
      <c:catAx>
        <c:axId val="95777920"/>
        <c:scaling>
          <c:orientation val="minMax"/>
        </c:scaling>
        <c:delete val="0"/>
        <c:axPos val="b"/>
        <c:majorTickMark val="out"/>
        <c:minorTickMark val="none"/>
        <c:tickLblPos val="nextTo"/>
        <c:crossAx val="95779456"/>
        <c:crosses val="autoZero"/>
        <c:auto val="1"/>
        <c:lblAlgn val="ctr"/>
        <c:lblOffset val="100"/>
        <c:noMultiLvlLbl val="0"/>
      </c:catAx>
      <c:valAx>
        <c:axId val="95779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577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'28'!$E$10:$E$23</c:f>
              <c:numCache>
                <c:formatCode>#,##0</c:formatCode>
                <c:ptCount val="14"/>
                <c:pt idx="0">
                  <c:v>292689.55699960003</c:v>
                </c:pt>
                <c:pt idx="1">
                  <c:v>1188625.9877500001</c:v>
                </c:pt>
                <c:pt idx="2">
                  <c:v>228058.36217999997</c:v>
                </c:pt>
                <c:pt idx="3">
                  <c:v>356785.29193000001</c:v>
                </c:pt>
                <c:pt idx="4">
                  <c:v>371664.66040999984</c:v>
                </c:pt>
                <c:pt idx="5">
                  <c:v>934627.69884999993</c:v>
                </c:pt>
                <c:pt idx="6">
                  <c:v>490430.42673000001</c:v>
                </c:pt>
                <c:pt idx="7">
                  <c:v>409518.32788</c:v>
                </c:pt>
                <c:pt idx="8">
                  <c:v>411799.15990000003</c:v>
                </c:pt>
                <c:pt idx="9">
                  <c:v>967765.4</c:v>
                </c:pt>
                <c:pt idx="10">
                  <c:v>1024437.36933</c:v>
                </c:pt>
                <c:pt idx="11">
                  <c:v>936496.73115000012</c:v>
                </c:pt>
                <c:pt idx="12">
                  <c:v>366758.00934290001</c:v>
                </c:pt>
                <c:pt idx="13">
                  <c:v>451704.56185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8538240"/>
        <c:axId val="98539776"/>
      </c:barChart>
      <c:catAx>
        <c:axId val="98538240"/>
        <c:scaling>
          <c:orientation val="maxMin"/>
        </c:scaling>
        <c:delete val="0"/>
        <c:axPos val="l"/>
        <c:majorTickMark val="out"/>
        <c:minorTickMark val="none"/>
        <c:tickLblPos val="nextTo"/>
        <c:crossAx val="98539776"/>
        <c:crosses val="autoZero"/>
        <c:auto val="1"/>
        <c:lblAlgn val="ctr"/>
        <c:lblOffset val="100"/>
        <c:noMultiLvlLbl val="0"/>
      </c:catAx>
      <c:valAx>
        <c:axId val="9853977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8538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'28'!$H$10:$H$23</c:f>
              <c:numCache>
                <c:formatCode>#,##0.0</c:formatCode>
                <c:ptCount val="14"/>
                <c:pt idx="0">
                  <c:v>5.8612903225806452</c:v>
                </c:pt>
                <c:pt idx="1">
                  <c:v>7.7483870967741941</c:v>
                </c:pt>
                <c:pt idx="2">
                  <c:v>4.9903225806451603</c:v>
                </c:pt>
                <c:pt idx="3">
                  <c:v>5.612903225806452</c:v>
                </c:pt>
                <c:pt idx="4">
                  <c:v>5.5258064516129028</c:v>
                </c:pt>
                <c:pt idx="5">
                  <c:v>6.112903225806452</c:v>
                </c:pt>
                <c:pt idx="6">
                  <c:v>5.919354838709677</c:v>
                </c:pt>
                <c:pt idx="7">
                  <c:v>5.9774193548387098</c:v>
                </c:pt>
                <c:pt idx="8">
                  <c:v>6.1548387096774198</c:v>
                </c:pt>
                <c:pt idx="9">
                  <c:v>8.1806451612903217</c:v>
                </c:pt>
                <c:pt idx="10">
                  <c:v>6.6870967741935479</c:v>
                </c:pt>
                <c:pt idx="11">
                  <c:v>6.7032258064516119</c:v>
                </c:pt>
                <c:pt idx="12">
                  <c:v>5.7129032258064516</c:v>
                </c:pt>
                <c:pt idx="13">
                  <c:v>5.9258064516129041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9235328"/>
        <c:axId val="99236864"/>
      </c:barChart>
      <c:catAx>
        <c:axId val="99235328"/>
        <c:scaling>
          <c:orientation val="maxMin"/>
        </c:scaling>
        <c:delete val="0"/>
        <c:axPos val="l"/>
        <c:majorTickMark val="out"/>
        <c:minorTickMark val="none"/>
        <c:tickLblPos val="low"/>
        <c:crossAx val="99236864"/>
        <c:crosses val="autoZero"/>
        <c:auto val="1"/>
        <c:lblAlgn val="ctr"/>
        <c:lblOffset val="100"/>
        <c:noMultiLvlLbl val="0"/>
      </c:catAx>
      <c:valAx>
        <c:axId val="992368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9235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'29'!$E$10:$E$23</c:f>
              <c:numCache>
                <c:formatCode>#,##0</c:formatCode>
                <c:ptCount val="14"/>
                <c:pt idx="0">
                  <c:v>1191636.9938796</c:v>
                </c:pt>
                <c:pt idx="1">
                  <c:v>5028915.77061</c:v>
                </c:pt>
                <c:pt idx="2">
                  <c:v>889199.61980000022</c:v>
                </c:pt>
                <c:pt idx="3">
                  <c:v>1462148.0448699999</c:v>
                </c:pt>
                <c:pt idx="4">
                  <c:v>1495428.4073299998</c:v>
                </c:pt>
                <c:pt idx="5">
                  <c:v>3596779.6439900002</c:v>
                </c:pt>
                <c:pt idx="6">
                  <c:v>2015039.9466300001</c:v>
                </c:pt>
                <c:pt idx="7">
                  <c:v>1614891.95364</c:v>
                </c:pt>
                <c:pt idx="8">
                  <c:v>1608418.5383900001</c:v>
                </c:pt>
                <c:pt idx="9">
                  <c:v>4249825.4552418431</c:v>
                </c:pt>
                <c:pt idx="10">
                  <c:v>4123392.6872399999</c:v>
                </c:pt>
                <c:pt idx="11">
                  <c:v>3844012.7794000003</c:v>
                </c:pt>
                <c:pt idx="12">
                  <c:v>1491535.2324829001</c:v>
                </c:pt>
                <c:pt idx="13">
                  <c:v>1839568.3916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9273344"/>
        <c:axId val="99037568"/>
      </c:barChart>
      <c:catAx>
        <c:axId val="99273344"/>
        <c:scaling>
          <c:orientation val="maxMin"/>
        </c:scaling>
        <c:delete val="0"/>
        <c:axPos val="l"/>
        <c:majorTickMark val="out"/>
        <c:minorTickMark val="none"/>
        <c:tickLblPos val="nextTo"/>
        <c:crossAx val="99037568"/>
        <c:crosses val="autoZero"/>
        <c:auto val="1"/>
        <c:lblAlgn val="ctr"/>
        <c:lblOffset val="100"/>
        <c:noMultiLvlLbl val="0"/>
      </c:catAx>
      <c:valAx>
        <c:axId val="990375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9273344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'29'!$H$10:$H$23</c:f>
              <c:numCache>
                <c:formatCode>#,##0.0</c:formatCode>
                <c:ptCount val="14"/>
                <c:pt idx="0">
                  <c:v>0.47246543778801886</c:v>
                </c:pt>
                <c:pt idx="1">
                  <c:v>1.3186635944700458</c:v>
                </c:pt>
                <c:pt idx="2">
                  <c:v>-1.263440860215089E-2</c:v>
                </c:pt>
                <c:pt idx="3">
                  <c:v>0.28218125960061435</c:v>
                </c:pt>
                <c:pt idx="4">
                  <c:v>0.58605990783410056</c:v>
                </c:pt>
                <c:pt idx="5">
                  <c:v>0.57419354838709646</c:v>
                </c:pt>
                <c:pt idx="6">
                  <c:v>0.27277265745007639</c:v>
                </c:pt>
                <c:pt idx="7">
                  <c:v>0.29765745007680522</c:v>
                </c:pt>
                <c:pt idx="8">
                  <c:v>0.74865591397849407</c:v>
                </c:pt>
                <c:pt idx="9">
                  <c:v>2.5433563748079879</c:v>
                </c:pt>
                <c:pt idx="10">
                  <c:v>1.1938940092165897</c:v>
                </c:pt>
                <c:pt idx="11">
                  <c:v>1.4145161290322577</c:v>
                </c:pt>
                <c:pt idx="12">
                  <c:v>7.3156682027649758E-2</c:v>
                </c:pt>
                <c:pt idx="13">
                  <c:v>0.18394777265745046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9044736"/>
        <c:axId val="99046528"/>
      </c:barChart>
      <c:catAx>
        <c:axId val="99044736"/>
        <c:scaling>
          <c:orientation val="maxMin"/>
        </c:scaling>
        <c:delete val="0"/>
        <c:axPos val="l"/>
        <c:majorTickMark val="out"/>
        <c:minorTickMark val="none"/>
        <c:tickLblPos val="low"/>
        <c:crossAx val="99046528"/>
        <c:crosses val="autoZero"/>
        <c:auto val="1"/>
        <c:lblAlgn val="ctr"/>
        <c:lblOffset val="100"/>
        <c:noMultiLvlLbl val="0"/>
      </c:catAx>
      <c:valAx>
        <c:axId val="990465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99044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Stav provozních zásob ZP, které náleží do plynárenské soustavy ČR</a:t>
            </a:r>
          </a:p>
        </c:rich>
      </c:tx>
      <c:layout>
        <c:manualLayout>
          <c:xMode val="edge"/>
          <c:yMode val="edge"/>
          <c:x val="0.17201054729269952"/>
          <c:y val="1.70574210302898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380207507618594"/>
          <c:y val="0.11482615346997692"/>
          <c:w val="0.64457507510427958"/>
          <c:h val="0.61421924387111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'33'!$B$28</c:f>
              <c:strCache>
                <c:ptCount val="1"/>
                <c:pt idx="0">
                  <c:v>stav zásob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'33'!$B$29:$B$40</c:f>
              <c:numCache>
                <c:formatCode>#,##0</c:formatCode>
                <c:ptCount val="12"/>
                <c:pt idx="0">
                  <c:v>978842.9608421697</c:v>
                </c:pt>
                <c:pt idx="1">
                  <c:v>558046.60684216954</c:v>
                </c:pt>
                <c:pt idx="2">
                  <c:v>456381.0998421695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813056"/>
        <c:axId val="96814976"/>
      </c:barChart>
      <c:catAx>
        <c:axId val="9681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7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96814976"/>
        <c:crossesAt val="-4000"/>
        <c:auto val="1"/>
        <c:lblAlgn val="ctr"/>
        <c:lblOffset val="100"/>
        <c:noMultiLvlLbl val="0"/>
      </c:catAx>
      <c:valAx>
        <c:axId val="96814976"/>
        <c:scaling>
          <c:orientation val="minMax"/>
          <c:max val="35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5.8879337330540113E-3"/>
              <c:y val="0.3719671636790081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6813056"/>
        <c:crosses val="autoZero"/>
        <c:crossBetween val="between"/>
        <c:majorUnit val="500000"/>
      </c:valAx>
    </c:plotArea>
    <c:legend>
      <c:legendPos val="r"/>
      <c:layout>
        <c:manualLayout>
          <c:xMode val="edge"/>
          <c:yMode val="edge"/>
          <c:x val="0.82633566637503642"/>
          <c:y val="0.35257836069507709"/>
          <c:w val="0.14050646446971907"/>
          <c:h val="8.64033297671108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</a:t>
            </a:r>
            <a:r>
              <a:rPr lang="cs-CZ" sz="800"/>
              <a:t>ze</a:t>
            </a:r>
            <a:r>
              <a:rPr lang="en-US" sz="800"/>
              <a:t>/</a:t>
            </a:r>
            <a:r>
              <a:rPr lang="cs-CZ" sz="800"/>
              <a:t>do ZP, které náleží do plynárenské soustavy </a:t>
            </a:r>
            <a:r>
              <a:rPr lang="en-US" sz="800"/>
              <a:t>ČR</a:t>
            </a:r>
          </a:p>
        </c:rich>
      </c:tx>
      <c:layout>
        <c:manualLayout>
          <c:xMode val="edge"/>
          <c:yMode val="edge"/>
          <c:x val="0.17779316254704547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5803931066922"/>
          <c:y val="0.11482612020350892"/>
          <c:w val="0.64901951258932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'33'!$F$28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'33'!$F$29:$F$40</c:f>
              <c:numCache>
                <c:formatCode>0.0</c:formatCode>
                <c:ptCount val="12"/>
                <c:pt idx="0">
                  <c:v>876.94375400000001</c:v>
                </c:pt>
                <c:pt idx="1">
                  <c:v>450.93774999999999</c:v>
                </c:pt>
                <c:pt idx="2">
                  <c:v>126.30672300000001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'33'!$G$28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'33'!$G$29:$G$40</c:f>
              <c:numCache>
                <c:formatCode>0.0</c:formatCode>
                <c:ptCount val="12"/>
                <c:pt idx="0">
                  <c:v>-0.68487599999999993</c:v>
                </c:pt>
                <c:pt idx="1">
                  <c:v>-30.141396</c:v>
                </c:pt>
                <c:pt idx="2">
                  <c:v>-24.641216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96858496"/>
        <c:axId val="96860416"/>
      </c:barChart>
      <c:lineChart>
        <c:grouping val="standard"/>
        <c:varyColors val="0"/>
        <c:ser>
          <c:idx val="0"/>
          <c:order val="0"/>
          <c:tx>
            <c:strRef>
              <c:f>'33'!$E$28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'33'!$E$29:$E$40</c:f>
              <c:numCache>
                <c:formatCode>0.0</c:formatCode>
                <c:ptCount val="12"/>
                <c:pt idx="0">
                  <c:v>876.25887799999998</c:v>
                </c:pt>
                <c:pt idx="1">
                  <c:v>420.79635400000001</c:v>
                </c:pt>
                <c:pt idx="2">
                  <c:v>101.66550700000001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58496"/>
        <c:axId val="96860416"/>
      </c:lineChart>
      <c:catAx>
        <c:axId val="9685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7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96860416"/>
        <c:crossesAt val="-4000"/>
        <c:auto val="1"/>
        <c:lblAlgn val="ctr"/>
        <c:lblOffset val="100"/>
        <c:noMultiLvlLbl val="0"/>
      </c:catAx>
      <c:valAx>
        <c:axId val="96860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5062329330045865E-2"/>
              <c:y val="0.3719671636790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685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84196124420613"/>
          <c:y val="0.21424649578377172"/>
          <c:w val="0.19617140709064726"/>
          <c:h val="0.42501055453174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12665.524476852499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3663.4036608600004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6108.5751483721851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11848.902350099659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164.38782892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817088"/>
        <c:axId val="95822976"/>
      </c:barChart>
      <c:catAx>
        <c:axId val="9581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95822976"/>
        <c:crosses val="autoZero"/>
        <c:auto val="1"/>
        <c:lblAlgn val="ctr"/>
        <c:lblOffset val="100"/>
        <c:noMultiLvlLbl val="0"/>
      </c:catAx>
      <c:valAx>
        <c:axId val="95822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5817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54886.1085950981</c:v>
                </c:pt>
                <c:pt idx="1">
                  <c:v>37926.007786067697</c:v>
                </c:pt>
                <c:pt idx="2">
                  <c:v>46957.518465167333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857280"/>
        <c:axId val="95953280"/>
      </c:barChart>
      <c:catAx>
        <c:axId val="95857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953280"/>
        <c:crosses val="autoZero"/>
        <c:auto val="1"/>
        <c:lblAlgn val="ctr"/>
        <c:lblOffset val="100"/>
        <c:noMultiLvlLbl val="0"/>
      </c:catAx>
      <c:valAx>
        <c:axId val="95953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857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46445.680672516013</c:v>
                </c:pt>
                <c:pt idx="1">
                  <c:v>27993.366334471433</c:v>
                </c:pt>
                <c:pt idx="2">
                  <c:v>36468.228857651367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964160"/>
        <c:axId val="95978240"/>
      </c:barChart>
      <c:catAx>
        <c:axId val="95964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978240"/>
        <c:crosses val="autoZero"/>
        <c:auto val="1"/>
        <c:lblAlgn val="ctr"/>
        <c:lblOffset val="100"/>
        <c:noMultiLvlLbl val="0"/>
      </c:catAx>
      <c:valAx>
        <c:axId val="95978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596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32408.470185623253</c:v>
                </c:pt>
                <c:pt idx="1">
                  <c:v>16518.171639868266</c:v>
                </c:pt>
                <c:pt idx="2">
                  <c:v>25918.70814976182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6076544"/>
        <c:axId val="96078080"/>
      </c:barChart>
      <c:catAx>
        <c:axId val="96076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6078080"/>
        <c:crosses val="autoZero"/>
        <c:auto val="1"/>
        <c:lblAlgn val="ctr"/>
        <c:lblOffset val="100"/>
        <c:noMultiLvlLbl val="0"/>
      </c:catAx>
      <c:valAx>
        <c:axId val="96078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9607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'9'!$B$46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1455683.4130682694</c:v>
                </c:pt>
                <c:pt idx="1">
                  <c:v>1187265.0841125415</c:v>
                </c:pt>
              </c:numCache>
            </c:numRef>
          </c:val>
        </c:ser>
        <c:ser>
          <c:idx val="1"/>
          <c:order val="1"/>
          <c:tx>
            <c:strRef>
              <c:f>'9'!$B$47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1021110.3448225516</c:v>
                </c:pt>
                <c:pt idx="1">
                  <c:v>894977.88054680289</c:v>
                </c:pt>
              </c:numCache>
            </c:numRef>
          </c:val>
        </c:ser>
        <c:ser>
          <c:idx val="2"/>
          <c:order val="2"/>
          <c:tx>
            <c:strRef>
              <c:f>'9'!$B$48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2017</c:v>
                </c:pt>
                <c:pt idx="1">
                  <c:v>2016</c:v>
                </c:pt>
              </c:numCache>
            </c:numRef>
          </c:cat>
          <c:val>
            <c:numRef>
              <c:f>'9'!$C$48:$D$48</c:f>
              <c:numCache>
                <c:formatCode>#,##0</c:formatCode>
                <c:ptCount val="2"/>
                <c:pt idx="0">
                  <c:v>803479.67912329116</c:v>
                </c:pt>
                <c:pt idx="1">
                  <c:v>894927.90969291527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3036544"/>
        <c:axId val="93038464"/>
      </c:barChart>
      <c:catAx>
        <c:axId val="9303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038464"/>
        <c:crosses val="autoZero"/>
        <c:auto val="1"/>
        <c:lblAlgn val="ctr"/>
        <c:lblOffset val="100"/>
        <c:noMultiLvlLbl val="0"/>
      </c:catAx>
      <c:valAx>
        <c:axId val="93038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93036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5.png"/><Relationship Id="rId7" Type="http://schemas.microsoft.com/office/2007/relationships/hdphoto" Target="../media/hdphoto7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microsoft.com/office/2007/relationships/hdphoto" Target="../media/hdphoto8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microsoft.com/office/2007/relationships/hdphoto" Target="../media/hdphoto9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8.png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5.png"/><Relationship Id="rId7" Type="http://schemas.microsoft.com/office/2007/relationships/hdphoto" Target="../media/hdphoto10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9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microsoft.com/office/2007/relationships/hdphoto" Target="../media/hdphoto8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chart" Target="../charts/chart18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17.xml"/><Relationship Id="rId5" Type="http://schemas.microsoft.com/office/2007/relationships/hdphoto" Target="../media/hdphoto3.wdp"/><Relationship Id="rId4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1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5" Type="http://schemas.microsoft.com/office/2007/relationships/hdphoto" Target="../media/hdphoto3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3.wdp"/><Relationship Id="rId1" Type="http://schemas.openxmlformats.org/officeDocument/2006/relationships/image" Target="../media/image4.png"/><Relationship Id="rId6" Type="http://schemas.microsoft.com/office/2007/relationships/hdphoto" Target="../media/hdphoto5.wdp"/><Relationship Id="rId5" Type="http://schemas.openxmlformats.org/officeDocument/2006/relationships/image" Target="../media/image6.png"/><Relationship Id="rId10" Type="http://schemas.openxmlformats.org/officeDocument/2006/relationships/image" Target="../media/image9.png"/><Relationship Id="rId4" Type="http://schemas.microsoft.com/office/2007/relationships/hdphoto" Target="../media/hdphoto4.wdp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7" Type="http://schemas.openxmlformats.org/officeDocument/2006/relationships/image" Target="../media/image15.png"/><Relationship Id="rId2" Type="http://schemas.microsoft.com/office/2007/relationships/hdphoto" Target="../media/hdphoto11.wdp"/><Relationship Id="rId1" Type="http://schemas.openxmlformats.org/officeDocument/2006/relationships/image" Target="../media/image21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2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7" Type="http://schemas.openxmlformats.org/officeDocument/2006/relationships/image" Target="../media/image15.png"/><Relationship Id="rId2" Type="http://schemas.microsoft.com/office/2007/relationships/hdphoto" Target="../media/hdphoto13.wdp"/><Relationship Id="rId1" Type="http://schemas.openxmlformats.org/officeDocument/2006/relationships/image" Target="../media/image23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4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7" Type="http://schemas.openxmlformats.org/officeDocument/2006/relationships/image" Target="../media/image15.png"/><Relationship Id="rId2" Type="http://schemas.microsoft.com/office/2007/relationships/hdphoto" Target="../media/hdphoto15.wdp"/><Relationship Id="rId1" Type="http://schemas.openxmlformats.org/officeDocument/2006/relationships/image" Target="../media/image25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6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7" Type="http://schemas.openxmlformats.org/officeDocument/2006/relationships/image" Target="../media/image15.png"/><Relationship Id="rId2" Type="http://schemas.microsoft.com/office/2007/relationships/hdphoto" Target="../media/hdphoto17.wdp"/><Relationship Id="rId1" Type="http://schemas.openxmlformats.org/officeDocument/2006/relationships/image" Target="../media/image27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8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7" Type="http://schemas.openxmlformats.org/officeDocument/2006/relationships/image" Target="../media/image15.png"/><Relationship Id="rId2" Type="http://schemas.microsoft.com/office/2007/relationships/hdphoto" Target="../media/hdphoto19.wdp"/><Relationship Id="rId1" Type="http://schemas.openxmlformats.org/officeDocument/2006/relationships/image" Target="../media/image29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0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7" Type="http://schemas.openxmlformats.org/officeDocument/2006/relationships/image" Target="../media/image15.png"/><Relationship Id="rId2" Type="http://schemas.microsoft.com/office/2007/relationships/hdphoto" Target="../media/hdphoto21.wdp"/><Relationship Id="rId1" Type="http://schemas.openxmlformats.org/officeDocument/2006/relationships/image" Target="../media/image31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2.wdp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7" Type="http://schemas.openxmlformats.org/officeDocument/2006/relationships/image" Target="../media/image15.png"/><Relationship Id="rId2" Type="http://schemas.microsoft.com/office/2007/relationships/hdphoto" Target="../media/hdphoto23.wdp"/><Relationship Id="rId1" Type="http://schemas.openxmlformats.org/officeDocument/2006/relationships/image" Target="../media/image33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4.wdp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7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6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9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8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1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0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3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2.xml"/><Relationship Id="rId5" Type="http://schemas.openxmlformats.org/officeDocument/2006/relationships/image" Target="../media/image12.png"/><Relationship Id="rId4" Type="http://schemas.microsoft.com/office/2007/relationships/hdphoto" Target="../media/hdphoto4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4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4.wdp"/><Relationship Id="rId1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_rels/drawing33.xml.rels><?xml version="1.0" encoding="UTF-8" standalone="yes"?>
<Relationships xmlns="http://schemas.openxmlformats.org/package/2006/relationships"><Relationship Id="rId2" Type="http://schemas.microsoft.com/office/2007/relationships/hdphoto" Target="../media/hdphoto25.wdp"/><Relationship Id="rId1" Type="http://schemas.openxmlformats.org/officeDocument/2006/relationships/image" Target="../media/image35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image" Target="../media/image40.png"/><Relationship Id="rId2" Type="http://schemas.openxmlformats.org/officeDocument/2006/relationships/chart" Target="../charts/chart44.xml"/><Relationship Id="rId1" Type="http://schemas.openxmlformats.org/officeDocument/2006/relationships/image" Target="../media/image36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4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228601</xdr:rowOff>
    </xdr:from>
    <xdr:to>
      <xdr:col>9</xdr:col>
      <xdr:colOff>1085850</xdr:colOff>
      <xdr:row>5</xdr:row>
      <xdr:rowOff>419101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19</xdr:row>
      <xdr:rowOff>161925</xdr:rowOff>
    </xdr:from>
    <xdr:to>
      <xdr:col>9</xdr:col>
      <xdr:colOff>123825</xdr:colOff>
      <xdr:row>30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14654</xdr:colOff>
      <xdr:row>1</xdr:row>
      <xdr:rowOff>14654</xdr:rowOff>
    </xdr:from>
    <xdr:to>
      <xdr:col>2</xdr:col>
      <xdr:colOff>461348</xdr:colOff>
      <xdr:row>2</xdr:row>
      <xdr:rowOff>2111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5077" y="468923"/>
          <a:ext cx="446694" cy="4417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424357</xdr:rowOff>
    </xdr:from>
    <xdr:to>
      <xdr:col>9</xdr:col>
      <xdr:colOff>409575</xdr:colOff>
      <xdr:row>14</xdr:row>
      <xdr:rowOff>401733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4081957"/>
          <a:ext cx="4743449" cy="2720576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0</xdr:row>
      <xdr:rowOff>265419</xdr:rowOff>
    </xdr:from>
    <xdr:to>
      <xdr:col>9</xdr:col>
      <xdr:colOff>1066800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266700</xdr:colOff>
      <xdr:row>4</xdr:row>
      <xdr:rowOff>114300</xdr:rowOff>
    </xdr:from>
    <xdr:to>
      <xdr:col>3</xdr:col>
      <xdr:colOff>285563</xdr:colOff>
      <xdr:row>8</xdr:row>
      <xdr:rowOff>9400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885825"/>
          <a:ext cx="1495238" cy="10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238125</xdr:colOff>
      <xdr:row>5</xdr:row>
      <xdr:rowOff>6430</xdr:rowOff>
    </xdr:from>
    <xdr:to>
      <xdr:col>3</xdr:col>
      <xdr:colOff>218888</xdr:colOff>
      <xdr:row>8</xdr:row>
      <xdr:rowOff>37974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5" y="939880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47625</xdr:rowOff>
    </xdr:from>
    <xdr:to>
      <xdr:col>1</xdr:col>
      <xdr:colOff>253313</xdr:colOff>
      <xdr:row>6</xdr:row>
      <xdr:rowOff>191159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0" y="1295400"/>
          <a:ext cx="196163" cy="1435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219075</xdr:colOff>
      <xdr:row>5</xdr:row>
      <xdr:rowOff>0</xdr:rowOff>
    </xdr:from>
    <xdr:to>
      <xdr:col>3</xdr:col>
      <xdr:colOff>237938</xdr:colOff>
      <xdr:row>8</xdr:row>
      <xdr:rowOff>57025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933450"/>
          <a:ext cx="1495238" cy="10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209550</xdr:colOff>
      <xdr:row>4</xdr:row>
      <xdr:rowOff>142875</xdr:rowOff>
    </xdr:from>
    <xdr:to>
      <xdr:col>3</xdr:col>
      <xdr:colOff>228413</xdr:colOff>
      <xdr:row>8</xdr:row>
      <xdr:rowOff>37975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9144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1</xdr:col>
      <xdr:colOff>224738</xdr:colOff>
      <xdr:row>6</xdr:row>
      <xdr:rowOff>153059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biLevel thresh="50000"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" y="1257300"/>
          <a:ext cx="196163" cy="1435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323850</xdr:colOff>
      <xdr:row>4</xdr:row>
      <xdr:rowOff>133350</xdr:rowOff>
    </xdr:from>
    <xdr:to>
      <xdr:col>3</xdr:col>
      <xdr:colOff>285841</xdr:colOff>
      <xdr:row>8</xdr:row>
      <xdr:rowOff>9525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4">
          <a:biLevel thresh="2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904875"/>
          <a:ext cx="1466941" cy="981075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41</xdr:row>
      <xdr:rowOff>19050</xdr:rowOff>
    </xdr:from>
    <xdr:to>
      <xdr:col>6</xdr:col>
      <xdr:colOff>133350</xdr:colOff>
      <xdr:row>52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247650</xdr:colOff>
      <xdr:row>41</xdr:row>
      <xdr:rowOff>19049</xdr:rowOff>
    </xdr:from>
    <xdr:to>
      <xdr:col>10</xdr:col>
      <xdr:colOff>180974</xdr:colOff>
      <xdr:row>52</xdr:row>
      <xdr:rowOff>171450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104775</xdr:colOff>
      <xdr:row>51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85724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76200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95250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28575</xdr:rowOff>
    </xdr:from>
    <xdr:to>
      <xdr:col>3</xdr:col>
      <xdr:colOff>465744</xdr:colOff>
      <xdr:row>4</xdr:row>
      <xdr:rowOff>473232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2100" y="90487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19050</xdr:colOff>
      <xdr:row>4</xdr:row>
      <xdr:rowOff>47625</xdr:rowOff>
    </xdr:from>
    <xdr:to>
      <xdr:col>8</xdr:col>
      <xdr:colOff>465744</xdr:colOff>
      <xdr:row>4</xdr:row>
      <xdr:rowOff>488050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3850" y="9239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133350</xdr:colOff>
      <xdr:row>26</xdr:row>
      <xdr:rowOff>80962</xdr:rowOff>
    </xdr:from>
    <xdr:to>
      <xdr:col>10</xdr:col>
      <xdr:colOff>476250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31</xdr:row>
      <xdr:rowOff>132637</xdr:rowOff>
    </xdr:from>
    <xdr:to>
      <xdr:col>0</xdr:col>
      <xdr:colOff>406557</xdr:colOff>
      <xdr:row>33</xdr:row>
      <xdr:rowOff>140570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94537" y="7019925"/>
          <a:ext cx="312733" cy="31130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314324</xdr:colOff>
      <xdr:row>2</xdr:row>
      <xdr:rowOff>3639</xdr:rowOff>
    </xdr:from>
    <xdr:to>
      <xdr:col>2</xdr:col>
      <xdr:colOff>285562</xdr:colOff>
      <xdr:row>4</xdr:row>
      <xdr:rowOff>390399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4" y="413214"/>
          <a:ext cx="1276163" cy="853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13</xdr:row>
      <xdr:rowOff>274222</xdr:rowOff>
    </xdr:from>
    <xdr:to>
      <xdr:col>2</xdr:col>
      <xdr:colOff>1542863</xdr:colOff>
      <xdr:row>15</xdr:row>
      <xdr:rowOff>142749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9675" y="4389022"/>
          <a:ext cx="942788" cy="63052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582297</xdr:colOff>
      <xdr:row>18</xdr:row>
      <xdr:rowOff>333375</xdr:rowOff>
    </xdr:from>
    <xdr:to>
      <xdr:col>2</xdr:col>
      <xdr:colOff>1543048</xdr:colOff>
      <xdr:row>20</xdr:row>
      <xdr:rowOff>154563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01897" y="6353175"/>
          <a:ext cx="960751" cy="5831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590550</xdr:colOff>
      <xdr:row>6</xdr:row>
      <xdr:rowOff>99000</xdr:rowOff>
    </xdr:from>
    <xdr:to>
      <xdr:col>2</xdr:col>
      <xdr:colOff>1544098</xdr:colOff>
      <xdr:row>7</xdr:row>
      <xdr:rowOff>276225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15468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590551</xdr:colOff>
      <xdr:row>8</xdr:row>
      <xdr:rowOff>275558</xdr:rowOff>
    </xdr:from>
    <xdr:to>
      <xdr:col>2</xdr:col>
      <xdr:colOff>1485901</xdr:colOff>
      <xdr:row>10</xdr:row>
      <xdr:rowOff>95250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961" b="98039" l="1274" r="980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2485358"/>
          <a:ext cx="895350" cy="5816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21</xdr:row>
      <xdr:rowOff>180385</xdr:rowOff>
    </xdr:from>
    <xdr:to>
      <xdr:col>2</xdr:col>
      <xdr:colOff>1447800</xdr:colOff>
      <xdr:row>22</xdr:row>
      <xdr:rowOff>200024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7343185"/>
          <a:ext cx="762000" cy="400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4</xdr:row>
      <xdr:rowOff>133350</xdr:rowOff>
    </xdr:from>
    <xdr:to>
      <xdr:col>2</xdr:col>
      <xdr:colOff>1323975</xdr:colOff>
      <xdr:row>5</xdr:row>
      <xdr:rowOff>228600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915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1</xdr:rowOff>
    </xdr:from>
    <xdr:to>
      <xdr:col>3</xdr:col>
      <xdr:colOff>165011</xdr:colOff>
      <xdr:row>7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36</xdr:row>
      <xdr:rowOff>0</xdr:rowOff>
    </xdr:from>
    <xdr:to>
      <xdr:col>3</xdr:col>
      <xdr:colOff>174500</xdr:colOff>
      <xdr:row>38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37</xdr:row>
      <xdr:rowOff>19050</xdr:rowOff>
    </xdr:from>
    <xdr:ext cx="446694" cy="444657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8</xdr:col>
      <xdr:colOff>371475</xdr:colOff>
      <xdr:row>37</xdr:row>
      <xdr:rowOff>28575</xdr:rowOff>
    </xdr:from>
    <xdr:ext cx="446694" cy="444657"/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57150</xdr:rowOff>
    </xdr:from>
    <xdr:to>
      <xdr:col>2</xdr:col>
      <xdr:colOff>476249</xdr:colOff>
      <xdr:row>7</xdr:row>
      <xdr:rowOff>35087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9060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36</xdr:row>
      <xdr:rowOff>28575</xdr:rowOff>
    </xdr:from>
    <xdr:to>
      <xdr:col>3</xdr:col>
      <xdr:colOff>47625</xdr:colOff>
      <xdr:row>38</xdr:row>
      <xdr:rowOff>177472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721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85725</xdr:rowOff>
    </xdr:from>
    <xdr:to>
      <xdr:col>3</xdr:col>
      <xdr:colOff>0</xdr:colOff>
      <xdr:row>7</xdr:row>
      <xdr:rowOff>75534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917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36</xdr:row>
      <xdr:rowOff>9525</xdr:rowOff>
    </xdr:from>
    <xdr:to>
      <xdr:col>3</xdr:col>
      <xdr:colOff>76199</xdr:colOff>
      <xdr:row>39</xdr:row>
      <xdr:rowOff>113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53100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6</xdr:row>
      <xdr:rowOff>19050</xdr:rowOff>
    </xdr:from>
    <xdr:ext cx="446694" cy="444657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60769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4</xdr:row>
      <xdr:rowOff>152400</xdr:rowOff>
    </xdr:from>
    <xdr:to>
      <xdr:col>2</xdr:col>
      <xdr:colOff>541975</xdr:colOff>
      <xdr:row>8</xdr:row>
      <xdr:rowOff>0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92392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36</xdr:row>
      <xdr:rowOff>47625</xdr:rowOff>
    </xdr:from>
    <xdr:to>
      <xdr:col>3</xdr:col>
      <xdr:colOff>9525</xdr:colOff>
      <xdr:row>38</xdr:row>
      <xdr:rowOff>68113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912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36</xdr:row>
      <xdr:rowOff>133350</xdr:rowOff>
    </xdr:from>
    <xdr:to>
      <xdr:col>2</xdr:col>
      <xdr:colOff>352425</xdr:colOff>
      <xdr:row>37</xdr:row>
      <xdr:rowOff>135391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876925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142875</xdr:rowOff>
    </xdr:from>
    <xdr:to>
      <xdr:col>2</xdr:col>
      <xdr:colOff>533400</xdr:colOff>
      <xdr:row>8</xdr:row>
      <xdr:rowOff>17372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14400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9524</xdr:rowOff>
    </xdr:from>
    <xdr:to>
      <xdr:col>3</xdr:col>
      <xdr:colOff>123826</xdr:colOff>
      <xdr:row>7</xdr:row>
      <xdr:rowOff>266699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429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35</xdr:row>
      <xdr:rowOff>123825</xdr:rowOff>
    </xdr:from>
    <xdr:to>
      <xdr:col>3</xdr:col>
      <xdr:colOff>152400</xdr:colOff>
      <xdr:row>38</xdr:row>
      <xdr:rowOff>259390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05475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9525</xdr:rowOff>
    </xdr:from>
    <xdr:to>
      <xdr:col>3</xdr:col>
      <xdr:colOff>8290</xdr:colOff>
      <xdr:row>7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36</xdr:row>
      <xdr:rowOff>28575</xdr:rowOff>
    </xdr:from>
    <xdr:to>
      <xdr:col>3</xdr:col>
      <xdr:colOff>3499</xdr:colOff>
      <xdr:row>38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37</xdr:row>
      <xdr:rowOff>19050</xdr:rowOff>
    </xdr:from>
    <xdr:to>
      <xdr:col>5</xdr:col>
      <xdr:colOff>256194</xdr:colOff>
      <xdr:row>38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37</xdr:row>
      <xdr:rowOff>28575</xdr:rowOff>
    </xdr:from>
    <xdr:to>
      <xdr:col>9</xdr:col>
      <xdr:colOff>227619</xdr:colOff>
      <xdr:row>38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200026</xdr:colOff>
      <xdr:row>33</xdr:row>
      <xdr:rowOff>19050</xdr:rowOff>
    </xdr:from>
    <xdr:to>
      <xdr:col>5</xdr:col>
      <xdr:colOff>85726</xdr:colOff>
      <xdr:row>51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28575</xdr:rowOff>
    </xdr:from>
    <xdr:to>
      <xdr:col>5</xdr:col>
      <xdr:colOff>208568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5</xdr:row>
      <xdr:rowOff>28575</xdr:rowOff>
    </xdr:from>
    <xdr:to>
      <xdr:col>5</xdr:col>
      <xdr:colOff>189518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7652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219076</xdr:colOff>
      <xdr:row>33</xdr:row>
      <xdr:rowOff>19050</xdr:rowOff>
    </xdr:from>
    <xdr:to>
      <xdr:col>5</xdr:col>
      <xdr:colOff>104776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342900</xdr:rowOff>
    </xdr:from>
    <xdr:to>
      <xdr:col>3</xdr:col>
      <xdr:colOff>619125</xdr:colOff>
      <xdr:row>25</xdr:row>
      <xdr:rowOff>247650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14400"/>
          <a:ext cx="5762625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47625</xdr:rowOff>
    </xdr:from>
    <xdr:to>
      <xdr:col>9</xdr:col>
      <xdr:colOff>475269</xdr:colOff>
      <xdr:row>4</xdr:row>
      <xdr:rowOff>492282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923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57200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38100</xdr:colOff>
      <xdr:row>4</xdr:row>
      <xdr:rowOff>57150</xdr:rowOff>
    </xdr:from>
    <xdr:to>
      <xdr:col>9</xdr:col>
      <xdr:colOff>484794</xdr:colOff>
      <xdr:row>4</xdr:row>
      <xdr:rowOff>497575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72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5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5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10</xdr:row>
      <xdr:rowOff>19051</xdr:rowOff>
    </xdr:from>
    <xdr:to>
      <xdr:col>10</xdr:col>
      <xdr:colOff>228600</xdr:colOff>
      <xdr:row>27</xdr:row>
      <xdr:rowOff>295276</xdr:rowOff>
    </xdr:to>
    <xdr:sp macro="" textlink="">
      <xdr:nvSpPr>
        <xdr:cNvPr id="68" name="Obdélník 67"/>
        <xdr:cNvSpPr/>
      </xdr:nvSpPr>
      <xdr:spPr>
        <a:xfrm>
          <a:off x="4124325" y="3009901"/>
          <a:ext cx="1590675" cy="5619750"/>
        </a:xfrm>
        <a:prstGeom prst="rect">
          <a:avLst/>
        </a:prstGeom>
        <a:noFill/>
        <a:ln>
          <a:solidFill>
            <a:schemeClr val="accent5">
              <a:lumMod val="75000"/>
            </a:schemeClr>
          </a:solidFill>
          <a:prstDash val="sysDot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24</xdr:row>
      <xdr:rowOff>0</xdr:rowOff>
    </xdr:from>
    <xdr:to>
      <xdr:col>4</xdr:col>
      <xdr:colOff>161952</xdr:colOff>
      <xdr:row>32</xdr:row>
      <xdr:rowOff>6543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8800"/>
                  </a14:imgEffect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39605" y="7389895"/>
          <a:ext cx="2340168" cy="2305077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8</xdr:row>
      <xdr:rowOff>304800</xdr:rowOff>
    </xdr:from>
    <xdr:to>
      <xdr:col>8</xdr:col>
      <xdr:colOff>542925</xdr:colOff>
      <xdr:row>10</xdr:row>
      <xdr:rowOff>304800</xdr:rowOff>
    </xdr:to>
    <xdr:cxnSp macro="">
      <xdr:nvCxnSpPr>
        <xdr:cNvPr id="30" name="Přímá spojnice se šipkou 29"/>
        <xdr:cNvCxnSpPr/>
      </xdr:nvCxnSpPr>
      <xdr:spPr>
        <a:xfrm flipH="1">
          <a:off x="4924425" y="2667000"/>
          <a:ext cx="9525" cy="62865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180976</xdr:rowOff>
    </xdr:from>
    <xdr:to>
      <xdr:col>7</xdr:col>
      <xdr:colOff>948771</xdr:colOff>
      <xdr:row>21</xdr:row>
      <xdr:rowOff>40882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342901"/>
          <a:ext cx="6663770" cy="379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28576</xdr:colOff>
      <xdr:row>26</xdr:row>
      <xdr:rowOff>38100</xdr:rowOff>
    </xdr:from>
    <xdr:to>
      <xdr:col>4</xdr:col>
      <xdr:colOff>219076</xdr:colOff>
      <xdr:row>40</xdr:row>
      <xdr:rowOff>95249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26</xdr:row>
      <xdr:rowOff>28575</xdr:rowOff>
    </xdr:from>
    <xdr:to>
      <xdr:col>8</xdr:col>
      <xdr:colOff>857250</xdr:colOff>
      <xdr:row>40</xdr:row>
      <xdr:rowOff>76200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800101</xdr:colOff>
      <xdr:row>23</xdr:row>
      <xdr:rowOff>9525</xdr:rowOff>
    </xdr:from>
    <xdr:to>
      <xdr:col>5</xdr:col>
      <xdr:colOff>3389</xdr:colOff>
      <xdr:row>24</xdr:row>
      <xdr:rowOff>161924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4267200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752476</xdr:colOff>
      <xdr:row>22</xdr:row>
      <xdr:rowOff>32649</xdr:rowOff>
    </xdr:from>
    <xdr:to>
      <xdr:col>6</xdr:col>
      <xdr:colOff>962026</xdr:colOff>
      <xdr:row>24</xdr:row>
      <xdr:rowOff>134211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290324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754454</xdr:colOff>
      <xdr:row>21</xdr:row>
      <xdr:rowOff>133349</xdr:rowOff>
    </xdr:from>
    <xdr:to>
      <xdr:col>2</xdr:col>
      <xdr:colOff>963427</xdr:colOff>
      <xdr:row>25</xdr:row>
      <xdr:rowOff>9524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604" y="4229099"/>
          <a:ext cx="20897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20</xdr:row>
      <xdr:rowOff>306388</xdr:rowOff>
    </xdr:from>
    <xdr:to>
      <xdr:col>0</xdr:col>
      <xdr:colOff>971550</xdr:colOff>
      <xdr:row>24</xdr:row>
      <xdr:rowOff>152400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59238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378142</xdr:colOff>
      <xdr:row>4</xdr:row>
      <xdr:rowOff>18485</xdr:rowOff>
    </xdr:from>
    <xdr:to>
      <xdr:col>5</xdr:col>
      <xdr:colOff>142024</xdr:colOff>
      <xdr:row>4</xdr:row>
      <xdr:rowOff>333375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11817" y="866210"/>
          <a:ext cx="316332" cy="31489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421675</xdr:colOff>
      <xdr:row>4</xdr:row>
      <xdr:rowOff>28275</xdr:rowOff>
    </xdr:from>
    <xdr:to>
      <xdr:col>9</xdr:col>
      <xdr:colOff>180975</xdr:colOff>
      <xdr:row>4</xdr:row>
      <xdr:rowOff>335650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17525" y="876000"/>
          <a:ext cx="311750" cy="30737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323849</xdr:colOff>
      <xdr:row>2</xdr:row>
      <xdr:rowOff>200025</xdr:rowOff>
    </xdr:from>
    <xdr:to>
      <xdr:col>2</xdr:col>
      <xdr:colOff>428624</xdr:colOff>
      <xdr:row>5</xdr:row>
      <xdr:rowOff>41893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49" y="561975"/>
          <a:ext cx="1438275" cy="84199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4</xdr:row>
      <xdr:rowOff>38100</xdr:rowOff>
    </xdr:from>
    <xdr:to>
      <xdr:col>5</xdr:col>
      <xdr:colOff>456219</xdr:colOff>
      <xdr:row>4</xdr:row>
      <xdr:rowOff>482757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38100</xdr:colOff>
      <xdr:row>4</xdr:row>
      <xdr:rowOff>57150</xdr:rowOff>
    </xdr:from>
    <xdr:to>
      <xdr:col>14</xdr:col>
      <xdr:colOff>484794</xdr:colOff>
      <xdr:row>4</xdr:row>
      <xdr:rowOff>497575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913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200025</xdr:colOff>
      <xdr:row>2</xdr:row>
      <xdr:rowOff>161925</xdr:rowOff>
    </xdr:from>
    <xdr:to>
      <xdr:col>2</xdr:col>
      <xdr:colOff>143923</xdr:colOff>
      <xdr:row>4</xdr:row>
      <xdr:rowOff>253425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5715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4</xdr:row>
      <xdr:rowOff>38100</xdr:rowOff>
    </xdr:from>
    <xdr:to>
      <xdr:col>4</xdr:col>
      <xdr:colOff>494319</xdr:colOff>
      <xdr:row>4</xdr:row>
      <xdr:rowOff>482757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10</xdr:col>
      <xdr:colOff>38100</xdr:colOff>
      <xdr:row>4</xdr:row>
      <xdr:rowOff>19050</xdr:rowOff>
    </xdr:from>
    <xdr:to>
      <xdr:col>10</xdr:col>
      <xdr:colOff>484794</xdr:colOff>
      <xdr:row>4</xdr:row>
      <xdr:rowOff>459475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8953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466725</xdr:colOff>
      <xdr:row>4</xdr:row>
      <xdr:rowOff>133350</xdr:rowOff>
    </xdr:from>
    <xdr:to>
      <xdr:col>16</xdr:col>
      <xdr:colOff>222576</xdr:colOff>
      <xdr:row>4</xdr:row>
      <xdr:rowOff>474888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0096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276225</xdr:colOff>
      <xdr:row>4</xdr:row>
      <xdr:rowOff>24245</xdr:rowOff>
    </xdr:from>
    <xdr:to>
      <xdr:col>19</xdr:col>
      <xdr:colOff>209550</xdr:colOff>
      <xdr:row>4</xdr:row>
      <xdr:rowOff>509155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900545"/>
          <a:ext cx="381000" cy="4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</xdr:colOff>
      <xdr:row>4</xdr:row>
      <xdr:rowOff>142875</xdr:rowOff>
    </xdr:from>
    <xdr:ext cx="446694" cy="444657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4438650" y="8572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17</xdr:col>
      <xdr:colOff>66675</xdr:colOff>
      <xdr:row>4</xdr:row>
      <xdr:rowOff>171450</xdr:rowOff>
    </xdr:from>
    <xdr:ext cx="446694" cy="440425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7724775" y="8858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381000</xdr:colOff>
      <xdr:row>4</xdr:row>
      <xdr:rowOff>104775</xdr:rowOff>
    </xdr:from>
    <xdr:to>
      <xdr:col>5</xdr:col>
      <xdr:colOff>200025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819150"/>
          <a:ext cx="10953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5</xdr:row>
      <xdr:rowOff>28575</xdr:rowOff>
    </xdr:from>
    <xdr:to>
      <xdr:col>2</xdr:col>
      <xdr:colOff>227618</xdr:colOff>
      <xdr:row>6</xdr:row>
      <xdr:rowOff>177957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192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3</xdr:col>
      <xdr:colOff>98135</xdr:colOff>
      <xdr:row>5</xdr:row>
      <xdr:rowOff>47625</xdr:rowOff>
    </xdr:from>
    <xdr:to>
      <xdr:col>3</xdr:col>
      <xdr:colOff>489275</xdr:colOff>
      <xdr:row>6</xdr:row>
      <xdr:rowOff>27213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382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4</xdr:col>
      <xdr:colOff>390524</xdr:colOff>
      <xdr:row>5</xdr:row>
      <xdr:rowOff>28575</xdr:rowOff>
    </xdr:from>
    <xdr:ext cx="418119" cy="377982"/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6</xdr:col>
      <xdr:colOff>98135</xdr:colOff>
      <xdr:row>5</xdr:row>
      <xdr:rowOff>47625</xdr:rowOff>
    </xdr:from>
    <xdr:ext cx="391140" cy="208188"/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390524</xdr:colOff>
      <xdr:row>5</xdr:row>
      <xdr:rowOff>28575</xdr:rowOff>
    </xdr:from>
    <xdr:ext cx="418119" cy="3779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9</xdr:col>
      <xdr:colOff>98135</xdr:colOff>
      <xdr:row>5</xdr:row>
      <xdr:rowOff>47625</xdr:rowOff>
    </xdr:from>
    <xdr:ext cx="391140" cy="208188"/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7.14062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29"/>
      <c r="B1" s="28"/>
      <c r="C1" s="54"/>
      <c r="D1" s="49"/>
      <c r="E1" s="28"/>
      <c r="F1" s="54"/>
      <c r="G1" s="41"/>
      <c r="H1" s="49"/>
      <c r="I1" s="65"/>
      <c r="J1" s="22"/>
    </row>
    <row r="2" spans="1:20" ht="36" customHeight="1" x14ac:dyDescent="0.2">
      <c r="A2" s="749" t="s">
        <v>141</v>
      </c>
      <c r="B2" s="41"/>
      <c r="C2" s="72"/>
      <c r="D2" s="50"/>
      <c r="E2" s="28"/>
      <c r="F2" s="67"/>
      <c r="G2" s="31"/>
      <c r="H2" s="50"/>
      <c r="I2" s="22"/>
      <c r="J2" s="22"/>
    </row>
    <row r="3" spans="1:20" ht="36" customHeight="1" x14ac:dyDescent="0.2">
      <c r="A3" s="66" t="s">
        <v>142</v>
      </c>
      <c r="B3" s="31"/>
      <c r="C3" s="72"/>
      <c r="D3" s="31"/>
      <c r="E3" s="41"/>
      <c r="F3" s="52"/>
      <c r="G3" s="52"/>
      <c r="H3" s="53"/>
      <c r="I3" s="22"/>
      <c r="J3" s="22"/>
    </row>
    <row r="4" spans="1:20" ht="36" customHeight="1" x14ac:dyDescent="0.2">
      <c r="A4" s="66" t="s">
        <v>143</v>
      </c>
      <c r="B4" s="31"/>
      <c r="C4" s="72"/>
      <c r="D4" s="33"/>
      <c r="E4" s="50"/>
      <c r="F4" s="28"/>
      <c r="G4" s="28"/>
      <c r="H4" s="28"/>
      <c r="I4" s="22"/>
      <c r="J4" s="22"/>
      <c r="T4" s="68"/>
    </row>
    <row r="5" spans="1:20" ht="36" customHeight="1" x14ac:dyDescent="0.2">
      <c r="A5" s="66" t="s">
        <v>144</v>
      </c>
      <c r="B5" s="31"/>
      <c r="C5" s="72"/>
      <c r="D5" s="52"/>
      <c r="E5" s="53"/>
      <c r="F5" s="28"/>
      <c r="G5" s="28"/>
      <c r="H5" s="28"/>
      <c r="I5" s="22"/>
      <c r="J5" s="22"/>
    </row>
    <row r="6" spans="1:20" ht="36" customHeight="1" x14ac:dyDescent="0.2">
      <c r="A6" s="63"/>
      <c r="B6" s="48"/>
      <c r="C6" s="51"/>
      <c r="D6" s="22"/>
      <c r="E6" s="22"/>
      <c r="F6" s="22"/>
      <c r="G6" s="22"/>
      <c r="H6" s="22"/>
      <c r="I6" s="22"/>
      <c r="J6" s="22"/>
    </row>
    <row r="7" spans="1:20" ht="36" customHeight="1" x14ac:dyDescent="0.2">
      <c r="A7" s="938" t="s">
        <v>242</v>
      </c>
      <c r="B7" s="938"/>
      <c r="C7" s="938"/>
      <c r="D7" s="938"/>
      <c r="E7" s="938"/>
      <c r="F7" s="938"/>
      <c r="G7" s="938"/>
      <c r="H7" s="938"/>
      <c r="I7" s="938"/>
      <c r="J7" s="938"/>
    </row>
    <row r="8" spans="1:20" ht="36" customHeight="1" x14ac:dyDescent="0.2">
      <c r="A8" s="938"/>
      <c r="B8" s="938"/>
      <c r="C8" s="938"/>
      <c r="D8" s="938"/>
      <c r="E8" s="938"/>
      <c r="F8" s="938"/>
      <c r="G8" s="938"/>
      <c r="H8" s="938"/>
      <c r="I8" s="938"/>
      <c r="J8" s="938"/>
    </row>
    <row r="9" spans="1:20" ht="3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1" ht="36" customHeight="1" x14ac:dyDescent="0.2">
      <c r="A17" s="25"/>
      <c r="B17" s="25"/>
      <c r="C17" s="24"/>
      <c r="D17" s="69"/>
      <c r="E17" s="941" t="s">
        <v>145</v>
      </c>
      <c r="F17" s="941"/>
      <c r="G17" s="721">
        <v>2017</v>
      </c>
      <c r="H17" s="24"/>
      <c r="I17" s="25"/>
      <c r="J17" s="25"/>
    </row>
    <row r="18" spans="1:11" ht="23.25" customHeight="1" x14ac:dyDescent="0.2">
      <c r="A18" s="25"/>
      <c r="B18" s="25"/>
      <c r="C18" s="24"/>
      <c r="D18" s="69"/>
      <c r="E18" s="70"/>
      <c r="F18" s="70"/>
      <c r="G18" s="71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7"/>
      <c r="F19" s="27"/>
      <c r="G19" s="22"/>
      <c r="H19" s="22"/>
      <c r="I19" s="58"/>
      <c r="J19" s="474"/>
    </row>
    <row r="20" spans="1:11" ht="15" customHeight="1" x14ac:dyDescent="0.2">
      <c r="A20" s="4"/>
      <c r="B20" s="4"/>
      <c r="C20" s="4"/>
      <c r="D20" s="30"/>
      <c r="E20" s="30">
        <v>1</v>
      </c>
      <c r="F20" s="64">
        <v>0</v>
      </c>
      <c r="G20" s="30"/>
      <c r="H20" s="4"/>
      <c r="I20" s="58"/>
      <c r="J20" s="473" t="s">
        <v>25</v>
      </c>
    </row>
    <row r="21" spans="1:11" ht="15" customHeight="1" x14ac:dyDescent="0.2">
      <c r="A21" s="4"/>
      <c r="B21" s="4"/>
      <c r="C21" s="4"/>
      <c r="D21" s="30"/>
      <c r="E21" s="59">
        <v>6</v>
      </c>
      <c r="F21" s="56">
        <v>2</v>
      </c>
      <c r="G21" s="56"/>
      <c r="H21" s="55"/>
      <c r="I21" s="35"/>
      <c r="J21" s="473" t="s">
        <v>26</v>
      </c>
    </row>
    <row r="22" spans="1:11" ht="15" customHeight="1" x14ac:dyDescent="0.2">
      <c r="A22" s="4"/>
      <c r="B22" s="4"/>
      <c r="C22" s="4"/>
      <c r="D22" s="30"/>
      <c r="E22" s="60">
        <v>0</v>
      </c>
      <c r="F22" s="36">
        <v>2</v>
      </c>
      <c r="G22" s="36"/>
      <c r="H22" s="35"/>
      <c r="I22" s="35"/>
      <c r="J22" s="473" t="s">
        <v>27</v>
      </c>
    </row>
    <row r="23" spans="1:11" ht="15" customHeight="1" x14ac:dyDescent="0.2">
      <c r="A23" s="4"/>
      <c r="B23" s="4"/>
      <c r="C23" s="4"/>
      <c r="D23" s="30"/>
      <c r="E23" s="60">
        <v>6</v>
      </c>
      <c r="F23" s="36">
        <v>10</v>
      </c>
      <c r="G23" s="36"/>
      <c r="H23" s="35"/>
      <c r="I23" s="35"/>
      <c r="J23" s="47"/>
    </row>
    <row r="24" spans="1:11" ht="15" customHeight="1" x14ac:dyDescent="0.2">
      <c r="A24" s="23"/>
      <c r="B24" s="23"/>
      <c r="C24" s="22"/>
      <c r="D24" s="57"/>
      <c r="E24" s="37">
        <v>8</v>
      </c>
      <c r="F24" s="37">
        <v>10</v>
      </c>
      <c r="G24" s="32"/>
      <c r="H24" s="32"/>
      <c r="I24" s="45"/>
      <c r="J24" s="4"/>
    </row>
    <row r="25" spans="1:11" ht="15" customHeight="1" x14ac:dyDescent="0.2">
      <c r="A25" s="22"/>
      <c r="B25" s="22"/>
      <c r="C25" s="22"/>
      <c r="D25" s="44"/>
      <c r="E25" s="37">
        <v>6</v>
      </c>
      <c r="F25" s="37">
        <v>15</v>
      </c>
      <c r="G25" s="38"/>
      <c r="H25" s="39"/>
      <c r="I25" s="40"/>
      <c r="J25" s="43"/>
      <c r="K25" s="26"/>
    </row>
    <row r="26" spans="1:11" ht="15" customHeight="1" x14ac:dyDescent="0.2">
      <c r="A26" s="22"/>
      <c r="B26" s="57"/>
      <c r="C26" s="42"/>
      <c r="D26" s="32"/>
      <c r="E26" s="37">
        <v>10</v>
      </c>
      <c r="F26" s="34"/>
      <c r="G26" s="32"/>
      <c r="H26" s="32"/>
      <c r="I26" s="40"/>
      <c r="J26" s="62"/>
      <c r="K26" s="26"/>
    </row>
    <row r="27" spans="1:11" ht="15" customHeight="1" x14ac:dyDescent="0.2">
      <c r="A27" s="4"/>
      <c r="B27" s="63"/>
      <c r="C27" s="32"/>
      <c r="D27" s="32"/>
      <c r="E27" s="32"/>
      <c r="F27" s="32"/>
      <c r="G27" s="40"/>
      <c r="H27" s="40"/>
      <c r="I27" s="40"/>
      <c r="J27" s="75"/>
      <c r="K27" s="26"/>
    </row>
    <row r="28" spans="1:11" ht="15" customHeight="1" x14ac:dyDescent="0.2">
      <c r="A28" s="4"/>
      <c r="B28" s="22"/>
      <c r="C28" s="63"/>
      <c r="D28" s="48"/>
      <c r="E28" s="32"/>
      <c r="F28" s="32"/>
      <c r="G28" s="61"/>
      <c r="H28" s="61"/>
      <c r="I28" s="62"/>
      <c r="J28" s="76"/>
      <c r="K28" s="26"/>
    </row>
    <row r="29" spans="1:11" ht="15" customHeight="1" x14ac:dyDescent="0.2">
      <c r="A29" s="939" t="s">
        <v>140</v>
      </c>
      <c r="B29" s="940"/>
      <c r="C29" s="74"/>
      <c r="D29" s="74"/>
      <c r="E29" s="73"/>
      <c r="F29" s="73"/>
      <c r="G29" s="73"/>
      <c r="H29" s="73"/>
      <c r="I29" s="73"/>
      <c r="J29" s="4"/>
    </row>
    <row r="30" spans="1:11" ht="15" customHeight="1" x14ac:dyDescent="0.2">
      <c r="A30" s="77"/>
      <c r="B30" s="78"/>
      <c r="C30" s="46"/>
      <c r="D30" s="46"/>
      <c r="E30" s="46"/>
      <c r="F30" s="47"/>
      <c r="G30" s="4"/>
      <c r="H30" s="4"/>
      <c r="I30" s="4"/>
      <c r="J30" s="4"/>
    </row>
  </sheetData>
  <mergeCells count="3">
    <mergeCell ref="A7:J8"/>
    <mergeCell ref="A29:B29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22" ht="13.5" x14ac:dyDescent="0.25">
      <c r="K1" s="1048" t="s">
        <v>254</v>
      </c>
      <c r="L1" s="1048"/>
    </row>
    <row r="2" spans="1:22" ht="6.75" customHeight="1" x14ac:dyDescent="0.2"/>
    <row r="3" spans="1:22" ht="30" customHeight="1" x14ac:dyDescent="0.2">
      <c r="A3" s="1061" t="s">
        <v>190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22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22" ht="12.95" customHeight="1" x14ac:dyDescent="0.2">
      <c r="A5" s="1049" t="s">
        <v>4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22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22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22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22" ht="15" customHeight="1" x14ac:dyDescent="0.25">
      <c r="A9" s="1056" t="s">
        <v>157</v>
      </c>
      <c r="B9" s="1056"/>
      <c r="C9" s="163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22" ht="12.95" customHeight="1" x14ac:dyDescent="0.2">
      <c r="A10" s="1034" t="str">
        <f>T!J20</f>
        <v>leden</v>
      </c>
      <c r="B10" s="1035"/>
      <c r="C10" s="153" t="s">
        <v>6</v>
      </c>
      <c r="D10" s="132">
        <v>1664</v>
      </c>
      <c r="E10" s="151">
        <v>492819.71706068236</v>
      </c>
      <c r="F10" s="133">
        <v>5260740.865199999</v>
      </c>
      <c r="G10" s="737">
        <f t="shared" ref="G10:G15" si="0">E10/$E$16</f>
        <v>0.3385486930993627</v>
      </c>
      <c r="H10" s="233">
        <f>(E10-I10)/I10</f>
        <v>0.20185734785760953</v>
      </c>
      <c r="I10" s="684">
        <v>410048.42874170234</v>
      </c>
      <c r="J10" s="187">
        <v>4373379.7340900013</v>
      </c>
      <c r="K10" s="192">
        <f>I10/$I$16</f>
        <v>0.34537226288281347</v>
      </c>
      <c r="L10" s="148"/>
      <c r="N10" s="931"/>
      <c r="O10" s="931"/>
      <c r="P10" s="931"/>
      <c r="Q10" s="931"/>
      <c r="R10" s="931"/>
      <c r="S10" s="931"/>
      <c r="T10" s="931"/>
      <c r="U10" s="931"/>
      <c r="V10" s="931"/>
    </row>
    <row r="11" spans="1:22" ht="12.95" customHeight="1" x14ac:dyDescent="0.2">
      <c r="A11" s="1036"/>
      <c r="B11" s="1037"/>
      <c r="C11" s="154" t="s">
        <v>7</v>
      </c>
      <c r="D11" s="132">
        <v>6810</v>
      </c>
      <c r="E11" s="151">
        <v>152572.53570447885</v>
      </c>
      <c r="F11" s="133">
        <v>1628540.1539800006</v>
      </c>
      <c r="G11" s="738">
        <f t="shared" si="0"/>
        <v>0.10481161929494585</v>
      </c>
      <c r="H11" s="233">
        <f t="shared" ref="H11:H13" si="1">(E11-I11)/I11</f>
        <v>0.27379688027080268</v>
      </c>
      <c r="I11" s="685">
        <v>119777.75897209193</v>
      </c>
      <c r="J11" s="185">
        <v>1277617.6483800001</v>
      </c>
      <c r="K11" s="193">
        <f t="shared" ref="K11:K15" si="2">I11/$I$16</f>
        <v>0.10088543879113869</v>
      </c>
      <c r="L11" s="149"/>
      <c r="M11" s="134"/>
      <c r="N11" s="931"/>
      <c r="O11" s="931"/>
      <c r="P11" s="931"/>
      <c r="Q11" s="931"/>
      <c r="R11" s="931"/>
      <c r="S11" s="931"/>
      <c r="T11" s="931"/>
    </row>
    <row r="12" spans="1:22" ht="12.95" customHeight="1" x14ac:dyDescent="0.2">
      <c r="A12" s="1036"/>
      <c r="B12" s="1037"/>
      <c r="C12" s="154" t="s">
        <v>8</v>
      </c>
      <c r="D12" s="132">
        <v>200801</v>
      </c>
      <c r="E12" s="151">
        <v>267839.67679978703</v>
      </c>
      <c r="F12" s="133">
        <v>2859509.2159084799</v>
      </c>
      <c r="G12" s="738">
        <f t="shared" si="0"/>
        <v>0.18399582930964245</v>
      </c>
      <c r="H12" s="233">
        <f t="shared" si="1"/>
        <v>0.29563275053387594</v>
      </c>
      <c r="I12" s="685">
        <v>206724.99725668522</v>
      </c>
      <c r="J12" s="185">
        <v>2205229.7391700619</v>
      </c>
      <c r="K12" s="193">
        <f t="shared" si="2"/>
        <v>0.17411865304807503</v>
      </c>
      <c r="L12" s="149"/>
      <c r="M12" s="134"/>
      <c r="N12" s="931"/>
      <c r="O12" s="931"/>
      <c r="P12" s="931"/>
      <c r="Q12" s="931"/>
      <c r="R12" s="931"/>
      <c r="S12" s="931"/>
      <c r="T12" s="931"/>
    </row>
    <row r="13" spans="1:22" ht="12.95" customHeight="1" x14ac:dyDescent="0.2">
      <c r="A13" s="1036"/>
      <c r="B13" s="1037"/>
      <c r="C13" s="154" t="s">
        <v>9</v>
      </c>
      <c r="D13" s="132">
        <v>2637595</v>
      </c>
      <c r="E13" s="151">
        <v>514245.08010283182</v>
      </c>
      <c r="F13" s="133">
        <v>5491176.5992804402</v>
      </c>
      <c r="G13" s="738">
        <f t="shared" si="0"/>
        <v>0.35326711528498711</v>
      </c>
      <c r="H13" s="233">
        <f t="shared" si="1"/>
        <v>0.18681942113450029</v>
      </c>
      <c r="I13" s="685">
        <v>433296.81916669046</v>
      </c>
      <c r="J13" s="185">
        <v>4622334.3786490923</v>
      </c>
      <c r="K13" s="193">
        <f t="shared" si="2"/>
        <v>0.36495372850164437</v>
      </c>
      <c r="L13" s="149"/>
      <c r="M13" s="134"/>
      <c r="N13" s="931"/>
      <c r="O13" s="931"/>
      <c r="P13" s="931"/>
      <c r="Q13" s="931"/>
      <c r="R13" s="931"/>
      <c r="S13" s="931"/>
      <c r="T13" s="931"/>
    </row>
    <row r="14" spans="1:22" ht="12.95" customHeight="1" x14ac:dyDescent="0.2">
      <c r="A14" s="1036"/>
      <c r="B14" s="1037"/>
      <c r="C14" s="489" t="s">
        <v>336</v>
      </c>
      <c r="D14" s="140">
        <v>173</v>
      </c>
      <c r="E14" s="169">
        <v>5335.0574014428503</v>
      </c>
      <c r="F14" s="141">
        <v>56969.471279999998</v>
      </c>
      <c r="G14" s="170">
        <f t="shared" si="0"/>
        <v>3.6649846756154829E-3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N14" s="931"/>
      <c r="O14" s="931"/>
      <c r="P14" s="931"/>
      <c r="Q14" s="931"/>
      <c r="R14" s="931"/>
      <c r="S14" s="931"/>
      <c r="T14" s="931"/>
    </row>
    <row r="15" spans="1:22" ht="12.95" customHeight="1" x14ac:dyDescent="0.2">
      <c r="A15" s="1036"/>
      <c r="B15" s="1037"/>
      <c r="C15" s="154" t="s">
        <v>344</v>
      </c>
      <c r="D15" s="694"/>
      <c r="E15" s="151">
        <v>22871.345999046556</v>
      </c>
      <c r="F15" s="133">
        <v>244345.08552000002</v>
      </c>
      <c r="G15" s="738">
        <f t="shared" si="0"/>
        <v>1.5711758335446475E-2</v>
      </c>
      <c r="H15" s="233">
        <f>(E15-I15)/I15</f>
        <v>0.31315616804811952</v>
      </c>
      <c r="I15" s="685">
        <v>17417.079975371562</v>
      </c>
      <c r="J15" s="185">
        <v>185829.29387999998</v>
      </c>
      <c r="K15" s="193">
        <f t="shared" si="2"/>
        <v>1.4669916776328434E-2</v>
      </c>
      <c r="L15" s="149"/>
      <c r="M15" s="134"/>
      <c r="N15" s="931"/>
      <c r="O15" s="931"/>
      <c r="P15" s="931"/>
      <c r="Q15" s="931"/>
      <c r="R15" s="931"/>
      <c r="S15" s="931"/>
      <c r="T15" s="931"/>
    </row>
    <row r="16" spans="1:22" ht="12.95" customHeight="1" x14ac:dyDescent="0.2">
      <c r="A16" s="1038"/>
      <c r="B16" s="1039"/>
      <c r="C16" s="156" t="s">
        <v>2</v>
      </c>
      <c r="D16" s="145">
        <v>2847043</v>
      </c>
      <c r="E16" s="146">
        <v>1455683.4130682694</v>
      </c>
      <c r="F16" s="147">
        <v>15541281.391168917</v>
      </c>
      <c r="G16" s="739">
        <f>SUM(G10:G15)</f>
        <v>1.0000000000000002</v>
      </c>
      <c r="H16" s="731">
        <f>(E16-I16)/I16</f>
        <v>0.22608121180988452</v>
      </c>
      <c r="I16" s="686">
        <v>1187265.0841125415</v>
      </c>
      <c r="J16" s="186">
        <v>12664390.794169158</v>
      </c>
      <c r="K16" s="206">
        <f>I16/$I$16</f>
        <v>1</v>
      </c>
      <c r="L16" s="166"/>
      <c r="M16" s="134"/>
      <c r="N16" s="931"/>
      <c r="O16" s="931"/>
      <c r="P16" s="931"/>
      <c r="Q16" s="931"/>
      <c r="R16" s="931"/>
      <c r="S16" s="931"/>
      <c r="T16" s="931"/>
    </row>
    <row r="17" spans="1:21" ht="12.95" customHeight="1" x14ac:dyDescent="0.2">
      <c r="A17" s="1040" t="str">
        <f>T!J21</f>
        <v>únor</v>
      </c>
      <c r="B17" s="1041"/>
      <c r="C17" s="153" t="s">
        <v>6</v>
      </c>
      <c r="D17" s="132">
        <v>1655</v>
      </c>
      <c r="E17" s="151">
        <v>366217.05758510926</v>
      </c>
      <c r="F17" s="133">
        <v>3907634.7788200006</v>
      </c>
      <c r="G17" s="737">
        <f>E17/$E$23</f>
        <v>0.35864591857479461</v>
      </c>
      <c r="H17" s="233">
        <f>(E17-I17)/I17</f>
        <v>9.5956616090150909E-2</v>
      </c>
      <c r="I17" s="684">
        <v>334152.87814183428</v>
      </c>
      <c r="J17" s="187">
        <v>3564298.7434200002</v>
      </c>
      <c r="K17" s="192">
        <f>I17/$I$23</f>
        <v>0.37336439861248588</v>
      </c>
      <c r="L17" s="149"/>
      <c r="M17" s="134"/>
      <c r="N17" s="931"/>
      <c r="O17" s="931"/>
      <c r="P17" s="931"/>
      <c r="Q17" s="931"/>
      <c r="R17" s="931"/>
      <c r="S17" s="931"/>
      <c r="T17" s="931"/>
    </row>
    <row r="18" spans="1:21" ht="12.95" customHeight="1" x14ac:dyDescent="0.2">
      <c r="A18" s="1040"/>
      <c r="B18" s="1041"/>
      <c r="C18" s="154" t="s">
        <v>7</v>
      </c>
      <c r="D18" s="132">
        <v>6814</v>
      </c>
      <c r="E18" s="151">
        <v>107584.22556640753</v>
      </c>
      <c r="F18" s="133">
        <v>1147860.9256999998</v>
      </c>
      <c r="G18" s="738">
        <f t="shared" ref="G18:G22" si="3">E18/$E$23</f>
        <v>0.10536003881647434</v>
      </c>
      <c r="H18" s="233">
        <f t="shared" ref="H18:H20" si="4">(E18-I18)/I18</f>
        <v>0.15038196202912604</v>
      </c>
      <c r="I18" s="685">
        <v>93520.438530384097</v>
      </c>
      <c r="J18" s="185">
        <v>997528.87078000023</v>
      </c>
      <c r="K18" s="193">
        <f t="shared" ref="K18:K23" si="5">I18/$I$23</f>
        <v>0.10449469262105796</v>
      </c>
      <c r="L18" s="150"/>
      <c r="M18" s="137"/>
      <c r="N18" s="931"/>
      <c r="O18" s="931"/>
      <c r="P18" s="931"/>
      <c r="Q18" s="931"/>
      <c r="R18" s="931"/>
      <c r="S18" s="931"/>
      <c r="T18" s="931"/>
    </row>
    <row r="19" spans="1:21" ht="12.95" customHeight="1" x14ac:dyDescent="0.2">
      <c r="A19" s="1040"/>
      <c r="B19" s="1041"/>
      <c r="C19" s="154" t="s">
        <v>8</v>
      </c>
      <c r="D19" s="132">
        <v>200812</v>
      </c>
      <c r="E19" s="151">
        <v>175878.63624426929</v>
      </c>
      <c r="F19" s="133">
        <v>1876715.678903705</v>
      </c>
      <c r="G19" s="738">
        <f t="shared" si="3"/>
        <v>0.17224253689725713</v>
      </c>
      <c r="H19" s="233">
        <f t="shared" si="4"/>
        <v>0.19719614863872795</v>
      </c>
      <c r="I19" s="685">
        <v>146908.78887661986</v>
      </c>
      <c r="J19" s="185">
        <v>1567043.8816616514</v>
      </c>
      <c r="K19" s="193">
        <f t="shared" si="5"/>
        <v>0.16414795501634441</v>
      </c>
      <c r="L19" s="149"/>
      <c r="M19" s="134"/>
      <c r="N19" s="931"/>
      <c r="O19" s="931"/>
      <c r="P19" s="931"/>
      <c r="Q19" s="931"/>
      <c r="R19" s="931"/>
      <c r="S19" s="931"/>
      <c r="T19" s="931"/>
    </row>
    <row r="20" spans="1:21" ht="12.95" customHeight="1" x14ac:dyDescent="0.2">
      <c r="A20" s="1040"/>
      <c r="B20" s="1041"/>
      <c r="C20" s="154" t="s">
        <v>9</v>
      </c>
      <c r="D20" s="132">
        <v>2636956</v>
      </c>
      <c r="E20" s="151">
        <v>350405.26667819999</v>
      </c>
      <c r="F20" s="133">
        <v>3739443.8868192188</v>
      </c>
      <c r="G20" s="738">
        <f t="shared" si="3"/>
        <v>0.34316101923254277</v>
      </c>
      <c r="H20" s="233">
        <f t="shared" si="4"/>
        <v>0.14119651006551734</v>
      </c>
      <c r="I20" s="685">
        <v>307050.76959802728</v>
      </c>
      <c r="J20" s="185">
        <v>3275442.5148613444</v>
      </c>
      <c r="K20" s="193">
        <f t="shared" si="5"/>
        <v>0.34308196467428792</v>
      </c>
      <c r="L20" s="149"/>
      <c r="M20" s="134"/>
      <c r="N20" s="931"/>
      <c r="O20" s="931"/>
      <c r="P20" s="931"/>
      <c r="Q20" s="931"/>
      <c r="R20" s="931"/>
      <c r="S20" s="931"/>
      <c r="T20" s="931"/>
    </row>
    <row r="21" spans="1:21" ht="12.95" customHeight="1" x14ac:dyDescent="0.2">
      <c r="A21" s="1040"/>
      <c r="B21" s="1041"/>
      <c r="C21" s="489" t="s">
        <v>336</v>
      </c>
      <c r="D21" s="140">
        <v>176</v>
      </c>
      <c r="E21" s="169">
        <v>4764.0698212817097</v>
      </c>
      <c r="F21" s="141">
        <v>50840.34491</v>
      </c>
      <c r="G21" s="170">
        <f t="shared" si="3"/>
        <v>4.6655778637808331E-3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931"/>
      <c r="O21" s="931"/>
      <c r="P21" s="931"/>
      <c r="Q21" s="931"/>
      <c r="R21" s="931"/>
      <c r="S21" s="931"/>
      <c r="T21" s="931"/>
    </row>
    <row r="22" spans="1:21" ht="12.95" customHeight="1" x14ac:dyDescent="0.2">
      <c r="A22" s="1040"/>
      <c r="B22" s="1041"/>
      <c r="C22" s="154" t="s">
        <v>344</v>
      </c>
      <c r="D22" s="694"/>
      <c r="E22" s="151">
        <v>16261.088927283712</v>
      </c>
      <c r="F22" s="133">
        <v>173590.38879299999</v>
      </c>
      <c r="G22" s="738">
        <f t="shared" si="3"/>
        <v>1.5924908615150269E-2</v>
      </c>
      <c r="H22" s="233">
        <f t="shared" ref="H22" si="6">(E22-I22)/I22</f>
        <v>0.21851497544992179</v>
      </c>
      <c r="I22" s="685">
        <v>13345.005399937332</v>
      </c>
      <c r="J22" s="185">
        <v>142439.10641000004</v>
      </c>
      <c r="K22" s="193">
        <f t="shared" si="5"/>
        <v>1.4910989075823819E-2</v>
      </c>
      <c r="L22" s="149"/>
      <c r="M22" s="134"/>
      <c r="N22" s="931"/>
      <c r="O22" s="931"/>
      <c r="P22" s="931"/>
      <c r="Q22" s="931"/>
      <c r="R22" s="931"/>
      <c r="S22" s="931"/>
      <c r="T22" s="931"/>
    </row>
    <row r="23" spans="1:21" ht="12.95" customHeight="1" x14ac:dyDescent="0.2">
      <c r="A23" s="1040"/>
      <c r="B23" s="1041"/>
      <c r="C23" s="156" t="s">
        <v>2</v>
      </c>
      <c r="D23" s="145">
        <v>2846413</v>
      </c>
      <c r="E23" s="146">
        <v>1021110.3448225516</v>
      </c>
      <c r="F23" s="147">
        <v>10896086.003945922</v>
      </c>
      <c r="G23" s="739">
        <f>SUM(G17:G22)</f>
        <v>0.99999999999999989</v>
      </c>
      <c r="H23" s="731">
        <f>(E23-I23)/I23</f>
        <v>0.14093361078229755</v>
      </c>
      <c r="I23" s="686">
        <v>894977.88054680289</v>
      </c>
      <c r="J23" s="186">
        <v>9546753.1171329971</v>
      </c>
      <c r="K23" s="206">
        <f t="shared" si="5"/>
        <v>1</v>
      </c>
      <c r="L23" s="166"/>
      <c r="M23" s="134"/>
      <c r="N23" s="931"/>
      <c r="O23" s="931"/>
      <c r="P23" s="931"/>
      <c r="Q23" s="931"/>
      <c r="R23" s="931"/>
      <c r="S23" s="931"/>
      <c r="T23" s="931"/>
    </row>
    <row r="24" spans="1:21" ht="12.95" customHeight="1" x14ac:dyDescent="0.2">
      <c r="A24" s="1040" t="str">
        <f>T!J22</f>
        <v>březen</v>
      </c>
      <c r="B24" s="1041"/>
      <c r="C24" s="153" t="s">
        <v>6</v>
      </c>
      <c r="D24" s="132">
        <v>1653</v>
      </c>
      <c r="E24" s="151">
        <v>327630.93713591987</v>
      </c>
      <c r="F24" s="133">
        <v>3497148.8328325003</v>
      </c>
      <c r="G24" s="737">
        <f>E24/$E$30</f>
        <v>0.40776505697494564</v>
      </c>
      <c r="H24" s="233">
        <f>(E24-I24)/I24</f>
        <v>-2.4028210028373125E-2</v>
      </c>
      <c r="I24" s="684">
        <v>335697.1384853702</v>
      </c>
      <c r="J24" s="187">
        <v>3587381.5599300005</v>
      </c>
      <c r="K24" s="192">
        <f>I24/$I$30</f>
        <v>0.37511081602155083</v>
      </c>
      <c r="L24" s="173"/>
      <c r="M24" s="133"/>
      <c r="N24" s="931"/>
      <c r="O24" s="931"/>
      <c r="P24" s="931"/>
      <c r="Q24" s="931"/>
      <c r="R24" s="931"/>
      <c r="S24" s="931"/>
      <c r="T24" s="931"/>
      <c r="U24" s="133"/>
    </row>
    <row r="25" spans="1:21" ht="12.95" customHeight="1" x14ac:dyDescent="0.2">
      <c r="A25" s="1040"/>
      <c r="B25" s="1041"/>
      <c r="C25" s="154" t="s">
        <v>7</v>
      </c>
      <c r="D25" s="132">
        <v>6592</v>
      </c>
      <c r="E25" s="151">
        <v>83097.928208484009</v>
      </c>
      <c r="F25" s="133">
        <v>887002.58117999998</v>
      </c>
      <c r="G25" s="738">
        <f t="shared" ref="G25:G29" si="7">E25/$E$30</f>
        <v>0.10342256359134742</v>
      </c>
      <c r="H25" s="233">
        <f t="shared" ref="H25:H27" si="8">(E25-I25)/I25</f>
        <v>-7.7876087901698726E-2</v>
      </c>
      <c r="I25" s="685">
        <v>90115.793678307207</v>
      </c>
      <c r="J25" s="185">
        <v>963159.80461500015</v>
      </c>
      <c r="K25" s="193">
        <f t="shared" ref="K25:K30" si="9">I25/$I$30</f>
        <v>0.1006961484855573</v>
      </c>
      <c r="L25" s="151"/>
      <c r="M25" s="133"/>
      <c r="N25" s="931"/>
      <c r="O25" s="931"/>
      <c r="P25" s="931"/>
      <c r="Q25" s="931"/>
      <c r="R25" s="931"/>
      <c r="S25" s="931"/>
      <c r="T25" s="931"/>
      <c r="U25" s="133"/>
    </row>
    <row r="26" spans="1:21" ht="12.95" customHeight="1" x14ac:dyDescent="0.2">
      <c r="A26" s="1040"/>
      <c r="B26" s="1041"/>
      <c r="C26" s="154" t="s">
        <v>8</v>
      </c>
      <c r="D26" s="132">
        <v>200873</v>
      </c>
      <c r="E26" s="151">
        <v>128562.97387821475</v>
      </c>
      <c r="F26" s="133">
        <v>1372350.2535600001</v>
      </c>
      <c r="G26" s="738">
        <f t="shared" si="7"/>
        <v>0.16000774782318697</v>
      </c>
      <c r="H26" s="233">
        <f t="shared" si="8"/>
        <v>-0.13810803770356525</v>
      </c>
      <c r="I26" s="685">
        <v>149163.67654209246</v>
      </c>
      <c r="J26" s="185">
        <v>1594197.7366123218</v>
      </c>
      <c r="K26" s="193">
        <f t="shared" si="9"/>
        <v>0.16667675119583247</v>
      </c>
      <c r="L26" s="151"/>
      <c r="M26" s="133"/>
      <c r="N26" s="931"/>
      <c r="O26" s="931"/>
      <c r="P26" s="931"/>
      <c r="Q26" s="931"/>
      <c r="R26" s="931"/>
      <c r="S26" s="931"/>
      <c r="T26" s="931"/>
      <c r="U26" s="133"/>
    </row>
    <row r="27" spans="1:21" ht="12.95" customHeight="1" x14ac:dyDescent="0.2">
      <c r="A27" s="1040"/>
      <c r="B27" s="1041"/>
      <c r="C27" s="154" t="s">
        <v>9</v>
      </c>
      <c r="D27" s="132">
        <v>2635663</v>
      </c>
      <c r="E27" s="151">
        <v>245274.96809999997</v>
      </c>
      <c r="F27" s="133">
        <v>2618281.8640000001</v>
      </c>
      <c r="G27" s="738">
        <f t="shared" si="7"/>
        <v>0.30526592578872597</v>
      </c>
      <c r="H27" s="233">
        <f t="shared" si="8"/>
        <v>-0.19974776222495644</v>
      </c>
      <c r="I27" s="685">
        <v>306497.07245048461</v>
      </c>
      <c r="J27" s="185">
        <v>3275671.2325936132</v>
      </c>
      <c r="K27" s="193">
        <f t="shared" si="9"/>
        <v>0.34248241576872457</v>
      </c>
      <c r="L27" s="151"/>
      <c r="M27" s="133"/>
      <c r="N27" s="931"/>
      <c r="O27" s="931"/>
      <c r="P27" s="931"/>
      <c r="Q27" s="931"/>
      <c r="R27" s="931"/>
      <c r="S27" s="931"/>
      <c r="T27" s="931"/>
      <c r="U27" s="133"/>
    </row>
    <row r="28" spans="1:21" ht="12.95" customHeight="1" x14ac:dyDescent="0.2">
      <c r="A28" s="1040"/>
      <c r="B28" s="1041"/>
      <c r="C28" s="489" t="s">
        <v>336</v>
      </c>
      <c r="D28" s="140">
        <v>177</v>
      </c>
      <c r="E28" s="169">
        <v>5300.128999999999</v>
      </c>
      <c r="F28" s="141">
        <v>56578.012729999995</v>
      </c>
      <c r="G28" s="170">
        <f t="shared" si="7"/>
        <v>6.5964692545593456E-3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931"/>
      <c r="O28" s="931"/>
      <c r="P28" s="931"/>
      <c r="Q28" s="931"/>
      <c r="R28" s="931"/>
      <c r="S28" s="931"/>
      <c r="T28" s="931"/>
      <c r="U28" s="133"/>
    </row>
    <row r="29" spans="1:21" ht="12.95" customHeight="1" x14ac:dyDescent="0.2">
      <c r="A29" s="1040"/>
      <c r="B29" s="1041"/>
      <c r="C29" s="154" t="s">
        <v>344</v>
      </c>
      <c r="D29" s="694"/>
      <c r="E29" s="151">
        <v>13612.74280067265</v>
      </c>
      <c r="F29" s="133">
        <v>144885.9749329999</v>
      </c>
      <c r="G29" s="738">
        <f t="shared" si="7"/>
        <v>1.6942236567234727E-2</v>
      </c>
      <c r="H29" s="233">
        <f t="shared" ref="H29" si="10">(E29-I29)/I29</f>
        <v>1.1781743083960827E-2</v>
      </c>
      <c r="I29" s="685">
        <v>13454.228536660818</v>
      </c>
      <c r="J29" s="185">
        <v>143879.05645000003</v>
      </c>
      <c r="K29" s="193">
        <f t="shared" si="9"/>
        <v>1.5033868528334857E-2</v>
      </c>
      <c r="L29" s="151"/>
      <c r="M29" s="133"/>
      <c r="N29" s="931"/>
      <c r="O29" s="931"/>
      <c r="P29" s="931"/>
      <c r="Q29" s="931"/>
      <c r="R29" s="931"/>
      <c r="S29" s="931"/>
      <c r="T29" s="931"/>
      <c r="U29" s="133"/>
    </row>
    <row r="30" spans="1:21" ht="12.95" customHeight="1" thickBot="1" x14ac:dyDescent="0.25">
      <c r="A30" s="1042"/>
      <c r="B30" s="1043"/>
      <c r="C30" s="155" t="s">
        <v>2</v>
      </c>
      <c r="D30" s="142">
        <v>2844958</v>
      </c>
      <c r="E30" s="143">
        <v>803479.67912329116</v>
      </c>
      <c r="F30" s="144">
        <v>8576247.5192355011</v>
      </c>
      <c r="G30" s="739">
        <f>SUM(G24:G29)</f>
        <v>1.0000000000000002</v>
      </c>
      <c r="H30" s="667">
        <f>(E30-I30)/I30</f>
        <v>-0.10218502471445277</v>
      </c>
      <c r="I30" s="687">
        <v>894927.90969291527</v>
      </c>
      <c r="J30" s="205">
        <v>9564289.3902009353</v>
      </c>
      <c r="K30" s="195">
        <f t="shared" si="9"/>
        <v>1</v>
      </c>
      <c r="L30" s="178"/>
      <c r="N30" s="931"/>
      <c r="O30" s="931"/>
      <c r="P30" s="931"/>
      <c r="Q30" s="931"/>
      <c r="R30" s="931"/>
      <c r="S30" s="931"/>
      <c r="T30" s="931"/>
    </row>
    <row r="31" spans="1:21" ht="12.95" customHeight="1" thickTop="1" x14ac:dyDescent="0.2">
      <c r="A31" s="1044" t="str">
        <f>T!E17</f>
        <v>I. čtvrtletí</v>
      </c>
      <c r="B31" s="1045"/>
      <c r="C31" s="179" t="s">
        <v>6</v>
      </c>
      <c r="D31" s="180">
        <f>D24</f>
        <v>1653</v>
      </c>
      <c r="E31" s="741">
        <f>E10+E17+E24</f>
        <v>1186667.7117817116</v>
      </c>
      <c r="F31" s="181">
        <f>F10+F17+F24</f>
        <v>12665524.476852499</v>
      </c>
      <c r="G31" s="742">
        <f>E31/$E$37</f>
        <v>0.36175877851874527</v>
      </c>
      <c r="H31" s="732">
        <f>(E31-I31)/I31</f>
        <v>9.8869728788553699E-2</v>
      </c>
      <c r="I31" s="688">
        <v>1079898.4453689069</v>
      </c>
      <c r="J31" s="207">
        <v>11525060.037440002</v>
      </c>
      <c r="K31" s="193">
        <f>I31/$I$37</f>
        <v>0.362726390571673</v>
      </c>
      <c r="L31" s="148"/>
      <c r="N31" s="931"/>
      <c r="O31" s="931"/>
      <c r="P31" s="931"/>
      <c r="Q31" s="931"/>
      <c r="R31" s="931"/>
      <c r="S31" s="931"/>
      <c r="T31" s="931"/>
    </row>
    <row r="32" spans="1:21" ht="12.95" customHeight="1" x14ac:dyDescent="0.2">
      <c r="A32" s="1046"/>
      <c r="B32" s="1047"/>
      <c r="C32" s="154" t="s">
        <v>7</v>
      </c>
      <c r="D32" s="132">
        <f t="shared" ref="D32:D35" si="11">D25</f>
        <v>6592</v>
      </c>
      <c r="E32" s="151">
        <f>E11+E18+E25</f>
        <v>343254.68947937043</v>
      </c>
      <c r="F32" s="133">
        <f t="shared" ref="F32" si="12">F11+F18+F25</f>
        <v>3663403.6608600002</v>
      </c>
      <c r="G32" s="738">
        <f t="shared" ref="G32:G36" si="13">E32/$E$37</f>
        <v>0.10464209648077996</v>
      </c>
      <c r="H32" s="233">
        <f t="shared" ref="H32:H34" si="14">(E32-I32)/I32</f>
        <v>0.1313080459590569</v>
      </c>
      <c r="I32" s="685">
        <v>303413.99118078325</v>
      </c>
      <c r="J32" s="185">
        <v>3238306.3237750009</v>
      </c>
      <c r="K32" s="193">
        <f t="shared" ref="K32:K37" si="15">I32/$I$37</f>
        <v>0.10191352931557775</v>
      </c>
      <c r="L32" s="148"/>
      <c r="N32" s="931"/>
      <c r="O32" s="931"/>
      <c r="P32" s="931"/>
      <c r="Q32" s="931"/>
      <c r="R32" s="931"/>
      <c r="S32" s="931"/>
      <c r="T32" s="931"/>
    </row>
    <row r="33" spans="1:21" ht="12.95" customHeight="1" x14ac:dyDescent="0.2">
      <c r="A33" s="1046"/>
      <c r="B33" s="1047"/>
      <c r="C33" s="154" t="s">
        <v>8</v>
      </c>
      <c r="D33" s="132">
        <f t="shared" si="11"/>
        <v>200873</v>
      </c>
      <c r="E33" s="151">
        <f t="shared" ref="E33:F33" si="16">E12+E19+E26</f>
        <v>572281.28692227101</v>
      </c>
      <c r="F33" s="133">
        <f t="shared" si="16"/>
        <v>6108575.1483721854</v>
      </c>
      <c r="G33" s="738">
        <f t="shared" si="13"/>
        <v>0.17446145814087782</v>
      </c>
      <c r="H33" s="233">
        <f t="shared" si="14"/>
        <v>0.13819446080166828</v>
      </c>
      <c r="I33" s="685">
        <v>502797.46267539752</v>
      </c>
      <c r="J33" s="185">
        <v>5366471.3574440349</v>
      </c>
      <c r="K33" s="193">
        <f t="shared" si="15"/>
        <v>0.1688843146380675</v>
      </c>
      <c r="L33" s="148"/>
      <c r="N33" s="931"/>
      <c r="O33" s="931"/>
      <c r="P33" s="931"/>
      <c r="Q33" s="931"/>
      <c r="R33" s="931"/>
      <c r="S33" s="931"/>
      <c r="T33" s="931"/>
    </row>
    <row r="34" spans="1:21" ht="12.95" customHeight="1" x14ac:dyDescent="0.2">
      <c r="A34" s="1046"/>
      <c r="B34" s="1047"/>
      <c r="C34" s="154" t="s">
        <v>9</v>
      </c>
      <c r="D34" s="132">
        <f t="shared" si="11"/>
        <v>2635663</v>
      </c>
      <c r="E34" s="151">
        <f>E13+E20+E27</f>
        <v>1109925.3148810319</v>
      </c>
      <c r="F34" s="133">
        <f t="shared" ref="E34:F36" si="17">F13+F20+F27</f>
        <v>11848902.350099659</v>
      </c>
      <c r="G34" s="738">
        <f t="shared" si="13"/>
        <v>0.33836365662593904</v>
      </c>
      <c r="H34" s="233">
        <f t="shared" si="14"/>
        <v>6.0257893079001722E-2</v>
      </c>
      <c r="I34" s="685">
        <v>1046844.6612152024</v>
      </c>
      <c r="J34" s="185">
        <v>11173448.126104049</v>
      </c>
      <c r="K34" s="193">
        <f t="shared" si="15"/>
        <v>0.35162397638427906</v>
      </c>
      <c r="L34" s="148"/>
      <c r="N34" s="931"/>
      <c r="O34" s="931"/>
      <c r="P34" s="931"/>
      <c r="Q34" s="931"/>
      <c r="R34" s="931"/>
      <c r="S34" s="931"/>
      <c r="T34" s="931"/>
    </row>
    <row r="35" spans="1:21" ht="12.95" customHeight="1" x14ac:dyDescent="0.2">
      <c r="A35" s="1046"/>
      <c r="B35" s="1047"/>
      <c r="C35" s="489" t="s">
        <v>336</v>
      </c>
      <c r="D35" s="132">
        <f t="shared" si="11"/>
        <v>177</v>
      </c>
      <c r="E35" s="151">
        <f>E14+E21+E28</f>
        <v>15399.25622272456</v>
      </c>
      <c r="F35" s="133">
        <f t="shared" si="17"/>
        <v>164387.82892</v>
      </c>
      <c r="G35" s="170">
        <f t="shared" si="13"/>
        <v>4.6945038328090787E-3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  <c r="N35" s="931"/>
      <c r="O35" s="931"/>
      <c r="P35" s="931"/>
      <c r="Q35" s="931"/>
      <c r="R35" s="931"/>
      <c r="S35" s="931"/>
      <c r="T35" s="931"/>
    </row>
    <row r="36" spans="1:21" ht="12.95" customHeight="1" x14ac:dyDescent="0.2">
      <c r="A36" s="1046"/>
      <c r="B36" s="1047"/>
      <c r="C36" s="154" t="s">
        <v>344</v>
      </c>
      <c r="D36" s="132"/>
      <c r="E36" s="151">
        <f t="shared" si="17"/>
        <v>52745.17772700292</v>
      </c>
      <c r="F36" s="133">
        <f t="shared" si="17"/>
        <v>562821.44924599992</v>
      </c>
      <c r="G36" s="738">
        <f t="shared" si="13"/>
        <v>1.6079506400848865E-2</v>
      </c>
      <c r="H36" s="233">
        <f t="shared" ref="H36" si="18">(E36-I36)/I36</f>
        <v>0.19288952561747513</v>
      </c>
      <c r="I36" s="685">
        <v>44216.313911969715</v>
      </c>
      <c r="J36" s="185">
        <v>472147.45674000005</v>
      </c>
      <c r="K36" s="193">
        <f t="shared" si="15"/>
        <v>1.4851789090402754E-2</v>
      </c>
      <c r="L36" s="148"/>
      <c r="N36" s="931"/>
      <c r="O36" s="931"/>
      <c r="P36" s="931"/>
      <c r="Q36" s="931"/>
      <c r="R36" s="931"/>
      <c r="S36" s="931"/>
      <c r="T36" s="931"/>
    </row>
    <row r="37" spans="1:21" ht="12.95" customHeight="1" x14ac:dyDescent="0.2">
      <c r="A37" s="1046"/>
      <c r="B37" s="1047"/>
      <c r="C37" s="157" t="s">
        <v>2</v>
      </c>
      <c r="D37" s="158">
        <f>SUM(D31:D36)</f>
        <v>2844958</v>
      </c>
      <c r="E37" s="159">
        <f>SUM(E31:E36)</f>
        <v>3280273.4370141122</v>
      </c>
      <c r="F37" s="160">
        <f>SUM(F31:F36)</f>
        <v>35013614.914350338</v>
      </c>
      <c r="G37" s="743">
        <f>SUM(G31:G36)</f>
        <v>1</v>
      </c>
      <c r="H37" s="733">
        <f>(E37-I37)/I37</f>
        <v>0.10180892379171835</v>
      </c>
      <c r="I37" s="689">
        <v>2977170.8743522596</v>
      </c>
      <c r="J37" s="189">
        <v>31775433.301503092</v>
      </c>
      <c r="K37" s="196">
        <f t="shared" si="15"/>
        <v>1</v>
      </c>
      <c r="L37" s="152"/>
      <c r="N37" s="931"/>
      <c r="O37" s="931"/>
      <c r="P37" s="931"/>
      <c r="Q37" s="931"/>
      <c r="R37" s="931"/>
      <c r="S37" s="931"/>
      <c r="T37" s="931"/>
    </row>
    <row r="38" spans="1:21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0"/>
      <c r="J38" s="198"/>
      <c r="K38" s="201"/>
      <c r="L38" s="148"/>
    </row>
    <row r="39" spans="1:21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21" ht="15" customHeight="1" x14ac:dyDescent="0.25">
      <c r="A40" s="1028" t="s">
        <v>180</v>
      </c>
      <c r="B40" s="1028"/>
      <c r="C40" s="1028"/>
      <c r="D40" s="1028"/>
      <c r="E40" s="1028"/>
      <c r="F40" s="138"/>
      <c r="G40" s="1028" t="s">
        <v>181</v>
      </c>
      <c r="H40" s="1028"/>
      <c r="I40" s="1028"/>
      <c r="J40" s="1028"/>
      <c r="K40" s="1031"/>
      <c r="L40" s="148"/>
      <c r="N40" s="134"/>
      <c r="O40" s="134"/>
      <c r="P40" s="134"/>
      <c r="Q40" s="134"/>
      <c r="R40" s="134"/>
      <c r="S40" s="134"/>
      <c r="T40" s="134"/>
    </row>
    <row r="41" spans="1:21" ht="15" customHeight="1" x14ac:dyDescent="0.2">
      <c r="A41" s="1029" t="str">
        <f>A31</f>
        <v>I. čtvrtletí</v>
      </c>
      <c r="B41" s="1030"/>
      <c r="C41" s="1030"/>
      <c r="D41" s="1030"/>
      <c r="E41" s="1030"/>
      <c r="F41" s="138"/>
      <c r="G41" s="1032" t="str">
        <f>A31</f>
        <v>I. čtvrtletí</v>
      </c>
      <c r="H41" s="1032"/>
      <c r="I41" s="1032"/>
      <c r="J41" s="1032"/>
      <c r="K41" s="1033"/>
      <c r="L41" s="148"/>
      <c r="N41" s="134"/>
      <c r="O41" s="134"/>
      <c r="P41" s="134"/>
      <c r="Q41" s="134"/>
      <c r="R41" s="134"/>
      <c r="S41" s="134"/>
      <c r="T41" s="134"/>
    </row>
    <row r="42" spans="1:21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  <c r="N42" s="134"/>
      <c r="O42" s="134"/>
      <c r="P42" s="134"/>
      <c r="Q42" s="134"/>
      <c r="R42" s="134"/>
      <c r="S42" s="134"/>
      <c r="T42" s="134"/>
      <c r="U42" s="134"/>
    </row>
    <row r="43" spans="1:21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21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21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21" ht="15" customHeight="1" x14ac:dyDescent="0.2">
      <c r="A46" s="138"/>
      <c r="B46" s="138" t="str">
        <f>A10</f>
        <v>leden</v>
      </c>
      <c r="C46" s="408">
        <f>E16</f>
        <v>1455683.4130682694</v>
      </c>
      <c r="D46" s="408">
        <f>I16</f>
        <v>1187265.0841125415</v>
      </c>
      <c r="H46" s="138" t="str">
        <f>A10</f>
        <v>leden</v>
      </c>
      <c r="I46" s="409">
        <f>E16/E37</f>
        <v>0.44376892384718802</v>
      </c>
      <c r="J46" s="409">
        <f>I16/I37</f>
        <v>0.39878970143789738</v>
      </c>
      <c r="K46" s="138"/>
      <c r="L46" s="148"/>
    </row>
    <row r="47" spans="1:21" ht="15" customHeight="1" x14ac:dyDescent="0.2">
      <c r="A47" s="138"/>
      <c r="B47" s="138" t="str">
        <f>A17</f>
        <v>únor</v>
      </c>
      <c r="C47" s="408">
        <f>E23</f>
        <v>1021110.3448225516</v>
      </c>
      <c r="D47" s="408">
        <f>I23</f>
        <v>894977.88054680289</v>
      </c>
      <c r="H47" s="138" t="str">
        <f>A17</f>
        <v>únor</v>
      </c>
      <c r="I47" s="409">
        <f>E23/E37</f>
        <v>0.31128817899767014</v>
      </c>
      <c r="J47" s="409">
        <f>I23/I37</f>
        <v>0.30061354161995235</v>
      </c>
      <c r="K47" s="138"/>
      <c r="L47" s="148"/>
    </row>
    <row r="48" spans="1:21" ht="15" customHeight="1" x14ac:dyDescent="0.2">
      <c r="A48" s="138"/>
      <c r="B48" s="138" t="str">
        <f>A24</f>
        <v>březen</v>
      </c>
      <c r="C48" s="408">
        <f>E30</f>
        <v>803479.67912329116</v>
      </c>
      <c r="D48" s="408">
        <f>I30</f>
        <v>894927.90969291527</v>
      </c>
      <c r="H48" s="138" t="str">
        <f>A24</f>
        <v>březen</v>
      </c>
      <c r="I48" s="409">
        <f>E30/E37</f>
        <v>0.24494289715514178</v>
      </c>
      <c r="J48" s="409">
        <f>I30/I37</f>
        <v>0.30059675694215032</v>
      </c>
      <c r="K48" s="138"/>
      <c r="L48" s="148"/>
    </row>
    <row r="49" spans="1:12" ht="15" customHeight="1" x14ac:dyDescent="0.2">
      <c r="A49" s="138"/>
      <c r="B49" s="138"/>
      <c r="C49" s="408">
        <f>SUM(C46:C48)</f>
        <v>3280273.4370141122</v>
      </c>
      <c r="D49" s="408">
        <f>SUM(D46:D48)</f>
        <v>2977170.8743522596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K1:L1"/>
    <mergeCell ref="A5:D5"/>
    <mergeCell ref="E6:G6"/>
    <mergeCell ref="I6:K6"/>
    <mergeCell ref="H7:H9"/>
    <mergeCell ref="D8:D9"/>
    <mergeCell ref="E8:F8"/>
    <mergeCell ref="I8:J8"/>
    <mergeCell ref="A9:B9"/>
    <mergeCell ref="A3:L3"/>
    <mergeCell ref="A40:E40"/>
    <mergeCell ref="A41:E41"/>
    <mergeCell ref="G40:K40"/>
    <mergeCell ref="G41:K41"/>
    <mergeCell ref="A10:B16"/>
    <mergeCell ref="A17:B23"/>
    <mergeCell ref="A24:B30"/>
    <mergeCell ref="A31:B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255</v>
      </c>
      <c r="L1" s="1048"/>
    </row>
    <row r="2" spans="1:17" ht="6.75" customHeight="1" x14ac:dyDescent="0.2"/>
    <row r="3" spans="1:17" ht="30" customHeight="1" x14ac:dyDescent="0.2">
      <c r="A3" s="1061" t="s">
        <v>223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10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163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34" t="str">
        <f>T!J20</f>
        <v>leden</v>
      </c>
      <c r="B10" s="1035"/>
      <c r="C10" s="153" t="s">
        <v>6</v>
      </c>
      <c r="D10" s="132">
        <v>182</v>
      </c>
      <c r="E10" s="151">
        <v>45365.997060682304</v>
      </c>
      <c r="F10" s="133">
        <v>482948.18992999999</v>
      </c>
      <c r="G10" s="737">
        <f>E10/$E$16</f>
        <v>0.23919849315504588</v>
      </c>
      <c r="H10" s="233">
        <f>(E10-I10)/I10</f>
        <v>0.28948892774337426</v>
      </c>
      <c r="I10" s="684">
        <v>35181.377741702294</v>
      </c>
      <c r="J10" s="187">
        <v>374952.22100000002</v>
      </c>
      <c r="K10" s="192">
        <f>I10/$I$16</f>
        <v>0.23414468772197808</v>
      </c>
      <c r="L10" s="148"/>
    </row>
    <row r="11" spans="1:17" ht="12.95" customHeight="1" x14ac:dyDescent="0.2">
      <c r="A11" s="1036"/>
      <c r="B11" s="1037"/>
      <c r="C11" s="154" t="s">
        <v>7</v>
      </c>
      <c r="D11" s="132">
        <v>1609</v>
      </c>
      <c r="E11" s="151">
        <v>33535.184704478845</v>
      </c>
      <c r="F11" s="133">
        <v>357002.16229000001</v>
      </c>
      <c r="G11" s="738">
        <f t="shared" ref="G11:G15" si="0">E11/$E$16</f>
        <v>0.17681889892682626</v>
      </c>
      <c r="H11" s="233">
        <f t="shared" ref="H11:H15" si="1">(E11-I11)/I11</f>
        <v>0.24250088946251513</v>
      </c>
      <c r="I11" s="685">
        <v>26990.068972091922</v>
      </c>
      <c r="J11" s="185">
        <v>287651.78100000002</v>
      </c>
      <c r="K11" s="193">
        <f t="shared" ref="K11:K16" si="2">I11/$I$16</f>
        <v>0.17962858980289986</v>
      </c>
      <c r="L11" s="149"/>
      <c r="M11" s="134"/>
      <c r="O11" s="134"/>
      <c r="P11" s="134"/>
      <c r="Q11" s="134"/>
    </row>
    <row r="12" spans="1:17" ht="12.95" customHeight="1" x14ac:dyDescent="0.2">
      <c r="A12" s="1036"/>
      <c r="B12" s="1037"/>
      <c r="C12" s="154" t="s">
        <v>8</v>
      </c>
      <c r="D12" s="132">
        <v>38378</v>
      </c>
      <c r="E12" s="151">
        <v>45511.806261787024</v>
      </c>
      <c r="F12" s="133">
        <v>484500.48474047991</v>
      </c>
      <c r="G12" s="738">
        <f t="shared" si="0"/>
        <v>0.23996729233178912</v>
      </c>
      <c r="H12" s="233">
        <f t="shared" si="1"/>
        <v>0.44674420208981069</v>
      </c>
      <c r="I12" s="685">
        <v>31458.087888685212</v>
      </c>
      <c r="J12" s="185">
        <v>335270.54033806239</v>
      </c>
      <c r="K12" s="193">
        <f t="shared" si="2"/>
        <v>0.20936485828113957</v>
      </c>
      <c r="L12" s="149"/>
      <c r="M12" s="134"/>
      <c r="O12" s="134"/>
      <c r="P12" s="134"/>
      <c r="Q12" s="134"/>
    </row>
    <row r="13" spans="1:17" ht="12.95" customHeight="1" x14ac:dyDescent="0.2">
      <c r="A13" s="1036"/>
      <c r="B13" s="1037"/>
      <c r="C13" s="154" t="s">
        <v>9</v>
      </c>
      <c r="D13" s="132">
        <v>386344</v>
      </c>
      <c r="E13" s="151">
        <v>61348.019640831859</v>
      </c>
      <c r="F13" s="133">
        <v>653086.47788843967</v>
      </c>
      <c r="G13" s="738">
        <f t="shared" si="0"/>
        <v>0.32346591735886421</v>
      </c>
      <c r="H13" s="233">
        <f t="shared" si="1"/>
        <v>0.15486858664547484</v>
      </c>
      <c r="I13" s="685">
        <v>53121.212534690465</v>
      </c>
      <c r="J13" s="185">
        <v>566149.40148109209</v>
      </c>
      <c r="K13" s="193">
        <f t="shared" si="2"/>
        <v>0.3535407229263926</v>
      </c>
      <c r="L13" s="149"/>
      <c r="M13" s="134"/>
      <c r="O13" s="134"/>
      <c r="P13" s="134"/>
      <c r="Q13" s="134"/>
    </row>
    <row r="14" spans="1:17" ht="12.95" customHeight="1" x14ac:dyDescent="0.2">
      <c r="A14" s="1036"/>
      <c r="B14" s="1037"/>
      <c r="C14" s="489" t="s">
        <v>336</v>
      </c>
      <c r="D14" s="140">
        <v>19</v>
      </c>
      <c r="E14" s="169">
        <v>633.69440144284965</v>
      </c>
      <c r="F14" s="141">
        <v>6746.0571200000004</v>
      </c>
      <c r="G14" s="170">
        <f>E14/$E$16</f>
        <v>3.3412413650506598E-3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36"/>
      <c r="B15" s="1037"/>
      <c r="C15" s="154" t="s">
        <v>65</v>
      </c>
      <c r="D15" s="694"/>
      <c r="E15" s="151">
        <v>3263.6710346434224</v>
      </c>
      <c r="F15" s="133">
        <v>34752.316720000003</v>
      </c>
      <c r="G15" s="738">
        <f t="shared" si="0"/>
        <v>1.7208156862423756E-2</v>
      </c>
      <c r="H15" s="233">
        <f t="shared" si="1"/>
        <v>-6.8617564666805284E-2</v>
      </c>
      <c r="I15" s="685">
        <v>3504.1148628445735</v>
      </c>
      <c r="J15" s="185">
        <v>37345.769</v>
      </c>
      <c r="K15" s="193">
        <f t="shared" si="2"/>
        <v>2.3321141267589971E-2</v>
      </c>
      <c r="L15" s="149"/>
      <c r="M15" s="134"/>
      <c r="O15" s="134"/>
      <c r="P15" s="134"/>
      <c r="Q15" s="134"/>
    </row>
    <row r="16" spans="1:17" ht="12.95" customHeight="1" x14ac:dyDescent="0.2">
      <c r="A16" s="1038"/>
      <c r="B16" s="1039"/>
      <c r="C16" s="156" t="s">
        <v>2</v>
      </c>
      <c r="D16" s="145">
        <v>426532</v>
      </c>
      <c r="E16" s="146">
        <v>189658.37310386632</v>
      </c>
      <c r="F16" s="147">
        <v>2019035.6886889194</v>
      </c>
      <c r="G16" s="739">
        <f>SUM(G10:G15)</f>
        <v>0.99999999999999989</v>
      </c>
      <c r="H16" s="731">
        <f>(E16-I16)/I16</f>
        <v>0.26224449964120344</v>
      </c>
      <c r="I16" s="686">
        <v>150254.86200001446</v>
      </c>
      <c r="J16" s="186">
        <v>1601369.7128191546</v>
      </c>
      <c r="K16" s="206">
        <f t="shared" si="2"/>
        <v>1</v>
      </c>
      <c r="L16" s="166"/>
      <c r="M16" s="134"/>
    </row>
    <row r="17" spans="1:21" ht="12.95" customHeight="1" x14ac:dyDescent="0.2">
      <c r="A17" s="1040" t="str">
        <f>T!J21</f>
        <v>únor</v>
      </c>
      <c r="B17" s="1041"/>
      <c r="C17" s="153" t="s">
        <v>6</v>
      </c>
      <c r="D17" s="132">
        <v>182</v>
      </c>
      <c r="E17" s="151">
        <v>27251.710490771165</v>
      </c>
      <c r="F17" s="133">
        <v>290268.92220000009</v>
      </c>
      <c r="G17" s="737">
        <f>E17/$E$23</f>
        <v>0.21924186474874954</v>
      </c>
      <c r="H17" s="233">
        <f>(E17-I17)/I17</f>
        <v>4.6149147566384233E-2</v>
      </c>
      <c r="I17" s="684">
        <v>26049.546141834318</v>
      </c>
      <c r="J17" s="187">
        <v>277607.86900000001</v>
      </c>
      <c r="K17" s="192">
        <f>I17/$I$23</f>
        <v>0.23181226163208074</v>
      </c>
      <c r="L17" s="149"/>
      <c r="M17" s="134"/>
      <c r="N17" s="134"/>
    </row>
    <row r="18" spans="1:21" ht="12.95" customHeight="1" x14ac:dyDescent="0.2">
      <c r="A18" s="1040"/>
      <c r="B18" s="1041"/>
      <c r="C18" s="154" t="s">
        <v>7</v>
      </c>
      <c r="D18" s="132">
        <v>1611</v>
      </c>
      <c r="E18" s="151">
        <v>22856.638157425314</v>
      </c>
      <c r="F18" s="133">
        <v>243455.19566999999</v>
      </c>
      <c r="G18" s="738">
        <f t="shared" ref="G18:G22" si="3">E18/$E$23</f>
        <v>0.18388320884365686</v>
      </c>
      <c r="H18" s="233">
        <f t="shared" ref="H18:H20" si="4">(E18-I18)/I18</f>
        <v>8.0522010712055891E-2</v>
      </c>
      <c r="I18" s="685">
        <v>21153.329530384079</v>
      </c>
      <c r="J18" s="185">
        <v>225429.37700000001</v>
      </c>
      <c r="K18" s="193">
        <f t="shared" ref="K18:K23" si="5">I18/$I$23</f>
        <v>0.18824132799811302</v>
      </c>
      <c r="L18" s="150"/>
      <c r="M18" s="137"/>
      <c r="N18" s="134"/>
    </row>
    <row r="19" spans="1:21" ht="12.95" customHeight="1" x14ac:dyDescent="0.2">
      <c r="A19" s="1040"/>
      <c r="B19" s="1041"/>
      <c r="C19" s="154" t="s">
        <v>8</v>
      </c>
      <c r="D19" s="132">
        <v>38302</v>
      </c>
      <c r="E19" s="151">
        <v>29966.641970041965</v>
      </c>
      <c r="F19" s="133">
        <v>319186.69027970498</v>
      </c>
      <c r="G19" s="738">
        <f t="shared" si="3"/>
        <v>0.24108367318796609</v>
      </c>
      <c r="H19" s="233">
        <f t="shared" si="4"/>
        <v>0.28563473171179271</v>
      </c>
      <c r="I19" s="685">
        <v>23308.830440619848</v>
      </c>
      <c r="J19" s="185">
        <v>248400.3814756514</v>
      </c>
      <c r="K19" s="193">
        <f t="shared" si="5"/>
        <v>0.20742291136356419</v>
      </c>
      <c r="L19" s="149"/>
      <c r="M19" s="134"/>
      <c r="N19" s="134"/>
      <c r="O19" s="134"/>
      <c r="P19" s="134"/>
    </row>
    <row r="20" spans="1:21" ht="12.95" customHeight="1" x14ac:dyDescent="0.2">
      <c r="A20" s="1040"/>
      <c r="B20" s="1041"/>
      <c r="C20" s="154" t="s">
        <v>9</v>
      </c>
      <c r="D20" s="132">
        <v>386249</v>
      </c>
      <c r="E20" s="151">
        <v>41177.879492199994</v>
      </c>
      <c r="F20" s="133">
        <v>438602.06562321901</v>
      </c>
      <c r="G20" s="738">
        <f t="shared" si="3"/>
        <v>0.33127884171991834</v>
      </c>
      <c r="H20" s="233">
        <f t="shared" si="4"/>
        <v>5.7735949264488912E-2</v>
      </c>
      <c r="I20" s="685">
        <v>38930.207034027342</v>
      </c>
      <c r="J20" s="185">
        <v>414876.16904734407</v>
      </c>
      <c r="K20" s="193">
        <f t="shared" si="5"/>
        <v>0.34643595282722045</v>
      </c>
      <c r="L20" s="149"/>
      <c r="M20" s="134"/>
      <c r="N20" s="134"/>
      <c r="O20" s="134"/>
      <c r="P20" s="134"/>
    </row>
    <row r="21" spans="1:21" ht="12.95" customHeight="1" x14ac:dyDescent="0.2">
      <c r="A21" s="1040"/>
      <c r="B21" s="1041"/>
      <c r="C21" s="489" t="s">
        <v>336</v>
      </c>
      <c r="D21" s="140">
        <v>21</v>
      </c>
      <c r="E21" s="169">
        <v>588.07382128170946</v>
      </c>
      <c r="F21" s="141">
        <v>6263.8095000000003</v>
      </c>
      <c r="G21" s="170">
        <f t="shared" si="3"/>
        <v>4.7310938970743632E-3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40"/>
      <c r="B22" s="1041"/>
      <c r="C22" s="154" t="s">
        <v>65</v>
      </c>
      <c r="D22" s="694"/>
      <c r="E22" s="151">
        <v>2458.8129691871486</v>
      </c>
      <c r="F22" s="133">
        <v>26189.800459999999</v>
      </c>
      <c r="G22" s="738">
        <f t="shared" si="3"/>
        <v>1.9781317602634838E-2</v>
      </c>
      <c r="H22" s="233">
        <f t="shared" ref="H22" si="6">(E22-I22)/I22</f>
        <v>-0.16125777494692728</v>
      </c>
      <c r="I22" s="685">
        <v>2931.547853133975</v>
      </c>
      <c r="J22" s="185">
        <v>31241.276000000002</v>
      </c>
      <c r="K22" s="193">
        <f t="shared" si="5"/>
        <v>2.6087546179021634E-2</v>
      </c>
      <c r="L22" s="149"/>
      <c r="M22" s="134"/>
      <c r="N22" s="134"/>
      <c r="O22" s="134"/>
      <c r="P22" s="134"/>
    </row>
    <row r="23" spans="1:21" ht="12.95" customHeight="1" x14ac:dyDescent="0.2">
      <c r="A23" s="1040"/>
      <c r="B23" s="1041"/>
      <c r="C23" s="156" t="s">
        <v>2</v>
      </c>
      <c r="D23" s="145">
        <v>426365</v>
      </c>
      <c r="E23" s="146">
        <v>124299.75690090729</v>
      </c>
      <c r="F23" s="147">
        <v>1323966.4837329241</v>
      </c>
      <c r="G23" s="739">
        <f>SUM(G17:G22)</f>
        <v>1.0000000000000002</v>
      </c>
      <c r="H23" s="731">
        <f>(E23-I23)/I23</f>
        <v>0.10613089420559697</v>
      </c>
      <c r="I23" s="686">
        <v>112373.46099999956</v>
      </c>
      <c r="J23" s="186">
        <v>1197555.0725229955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40" t="str">
        <f>T!J22</f>
        <v>březen</v>
      </c>
      <c r="B24" s="1041"/>
      <c r="C24" s="153" t="s">
        <v>6</v>
      </c>
      <c r="D24" s="132">
        <v>182</v>
      </c>
      <c r="E24" s="151">
        <v>21862.999999999996</v>
      </c>
      <c r="F24" s="133">
        <v>233258.6</v>
      </c>
      <c r="G24" s="737">
        <f>E24/$E$30</f>
        <v>0.23566910488200035</v>
      </c>
      <c r="H24" s="233">
        <f>(E24-I24)/I24</f>
        <v>-0.17820432280678858</v>
      </c>
      <c r="I24" s="684">
        <v>26603.93648537021</v>
      </c>
      <c r="J24" s="187">
        <v>284466.15399999998</v>
      </c>
      <c r="K24" s="192">
        <f>I24/$I$30</f>
        <v>0.23655867481852835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40"/>
      <c r="B25" s="1041"/>
      <c r="C25" s="154" t="s">
        <v>7</v>
      </c>
      <c r="D25" s="132">
        <v>1609</v>
      </c>
      <c r="E25" s="151">
        <v>17023.8</v>
      </c>
      <c r="F25" s="133">
        <v>181628.6</v>
      </c>
      <c r="G25" s="738">
        <f t="shared" ref="G25:G29" si="7">E25/$E$30</f>
        <v>0.18350563544299492</v>
      </c>
      <c r="H25" s="233">
        <f t="shared" ref="H25:H27" si="8">(E25-I25)/I25</f>
        <v>-0.19096161498094821</v>
      </c>
      <c r="I25" s="685">
        <v>21042.017678307206</v>
      </c>
      <c r="J25" s="185">
        <v>224994.56200000001</v>
      </c>
      <c r="K25" s="193">
        <f t="shared" ref="K25:K30" si="9">I25/$I$30</f>
        <v>0.18710283044863207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40"/>
      <c r="B26" s="1041"/>
      <c r="C26" s="154" t="s">
        <v>8</v>
      </c>
      <c r="D26" s="132">
        <v>38311</v>
      </c>
      <c r="E26" s="151">
        <v>21555</v>
      </c>
      <c r="F26" s="133">
        <v>229972.5</v>
      </c>
      <c r="G26" s="738">
        <f t="shared" si="7"/>
        <v>0.23234906260492696</v>
      </c>
      <c r="H26" s="233">
        <f t="shared" si="8"/>
        <v>-0.11374897433268062</v>
      </c>
      <c r="I26" s="685">
        <v>24321.551542092442</v>
      </c>
      <c r="J26" s="185">
        <v>260061.41236232175</v>
      </c>
      <c r="K26" s="193">
        <f t="shared" si="9"/>
        <v>0.21626401060955094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40"/>
      <c r="B27" s="1041"/>
      <c r="C27" s="154" t="s">
        <v>9</v>
      </c>
      <c r="D27" s="132">
        <v>385985</v>
      </c>
      <c r="E27" s="151">
        <v>29600.3</v>
      </c>
      <c r="F27" s="133">
        <v>315808.90000000002</v>
      </c>
      <c r="G27" s="738">
        <f t="shared" si="7"/>
        <v>0.31907223186381906</v>
      </c>
      <c r="H27" s="233">
        <f t="shared" si="8"/>
        <v>-0.21210042729641565</v>
      </c>
      <c r="I27" s="685">
        <v>37568.620450484654</v>
      </c>
      <c r="J27" s="185">
        <v>401707.45184361265</v>
      </c>
      <c r="K27" s="193">
        <f t="shared" si="9"/>
        <v>0.33405519041943549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40"/>
      <c r="B28" s="1041"/>
      <c r="C28" s="489" t="s">
        <v>336</v>
      </c>
      <c r="D28" s="140">
        <v>21</v>
      </c>
      <c r="E28" s="169">
        <v>665.2</v>
      </c>
      <c r="F28" s="141">
        <v>7096.8</v>
      </c>
      <c r="G28" s="170">
        <f t="shared" si="7"/>
        <v>7.1704289698351856E-3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40"/>
      <c r="B29" s="1041"/>
      <c r="C29" s="154" t="s">
        <v>65</v>
      </c>
      <c r="D29" s="694"/>
      <c r="E29" s="151">
        <v>2062.6030000000028</v>
      </c>
      <c r="F29" s="133">
        <v>22009.512212999885</v>
      </c>
      <c r="G29" s="738">
        <f t="shared" si="7"/>
        <v>2.2233536236423605E-2</v>
      </c>
      <c r="H29" s="233">
        <f t="shared" ref="H29" si="10">(E29-I29)/I29</f>
        <v>-0.29512336010371981</v>
      </c>
      <c r="I29" s="685">
        <v>2926.1900356117726</v>
      </c>
      <c r="J29" s="185">
        <v>31289.636999999999</v>
      </c>
      <c r="K29" s="193">
        <f t="shared" si="9"/>
        <v>2.6019293703853186E-2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42"/>
      <c r="B30" s="1043"/>
      <c r="C30" s="155" t="s">
        <v>2</v>
      </c>
      <c r="D30" s="142">
        <v>426108</v>
      </c>
      <c r="E30" s="143">
        <v>92769.902999999991</v>
      </c>
      <c r="F30" s="144">
        <v>989774.91221299989</v>
      </c>
      <c r="G30" s="739">
        <f>SUM(G24:G29)</f>
        <v>1</v>
      </c>
      <c r="H30" s="667">
        <f>(E30-I30)/I30</f>
        <v>-0.17510232634965528</v>
      </c>
      <c r="I30" s="687">
        <v>112462.31619186628</v>
      </c>
      <c r="J30" s="205">
        <v>1202519.2172059345</v>
      </c>
      <c r="K30" s="195">
        <f t="shared" si="9"/>
        <v>1</v>
      </c>
      <c r="L30" s="178"/>
    </row>
    <row r="31" spans="1:21" ht="12.95" customHeight="1" thickTop="1" x14ac:dyDescent="0.2">
      <c r="A31" s="1062" t="str">
        <f>T!E17</f>
        <v>I. čtvrtletí</v>
      </c>
      <c r="B31" s="1063"/>
      <c r="C31" s="179" t="s">
        <v>6</v>
      </c>
      <c r="D31" s="180">
        <f>D24</f>
        <v>182</v>
      </c>
      <c r="E31" s="741">
        <f>E10+E17+E24</f>
        <v>94480.707551453466</v>
      </c>
      <c r="F31" s="181">
        <f>F10+F17+F24</f>
        <v>1006475.71213</v>
      </c>
      <c r="G31" s="742">
        <f>E31/$E$37</f>
        <v>0.23229455529155665</v>
      </c>
      <c r="H31" s="732">
        <f>(E31-I31)/I31</f>
        <v>7.5662978851836857E-2</v>
      </c>
      <c r="I31" s="688">
        <v>87834.860368906826</v>
      </c>
      <c r="J31" s="207">
        <v>937026.24400000006</v>
      </c>
      <c r="K31" s="193">
        <f>I31/$I$37</f>
        <v>0.2341696944454385</v>
      </c>
      <c r="L31" s="148"/>
    </row>
    <row r="32" spans="1:21" ht="12.95" customHeight="1" x14ac:dyDescent="0.2">
      <c r="A32" s="1040"/>
      <c r="B32" s="1041"/>
      <c r="C32" s="154" t="s">
        <v>7</v>
      </c>
      <c r="D32" s="132">
        <f t="shared" ref="D32:D35" si="11">D25</f>
        <v>1609</v>
      </c>
      <c r="E32" s="151">
        <f>E11+E18+E25</f>
        <v>73415.622861904165</v>
      </c>
      <c r="F32" s="133">
        <f t="shared" ref="F32" si="12">F11+F18+F25</f>
        <v>782085.95795999991</v>
      </c>
      <c r="G32" s="738">
        <f t="shared" ref="G32:G36" si="13">E32/$E$37</f>
        <v>0.18050298210215207</v>
      </c>
      <c r="H32" s="233">
        <f t="shared" ref="H32:H34" si="14">(E32-I32)/I32</f>
        <v>6.1143040175798267E-2</v>
      </c>
      <c r="I32" s="685">
        <v>69185.416180783213</v>
      </c>
      <c r="J32" s="185">
        <v>738075.72000000009</v>
      </c>
      <c r="K32" s="193">
        <f t="shared" ref="K32:K37" si="15">I32/$I$37</f>
        <v>0.18444986078522455</v>
      </c>
      <c r="L32" s="148"/>
    </row>
    <row r="33" spans="1:12" ht="12.95" customHeight="1" x14ac:dyDescent="0.2">
      <c r="A33" s="1040"/>
      <c r="B33" s="1041"/>
      <c r="C33" s="154" t="s">
        <v>8</v>
      </c>
      <c r="D33" s="132">
        <f t="shared" si="11"/>
        <v>38311</v>
      </c>
      <c r="E33" s="151">
        <f t="shared" ref="E33:F36" si="16">E12+E19+E26</f>
        <v>97033.448231828981</v>
      </c>
      <c r="F33" s="133">
        <f t="shared" si="16"/>
        <v>1033659.6750201848</v>
      </c>
      <c r="G33" s="738">
        <f t="shared" si="13"/>
        <v>0.23857083937632137</v>
      </c>
      <c r="H33" s="233">
        <f t="shared" si="14"/>
        <v>0.22689752867404137</v>
      </c>
      <c r="I33" s="685">
        <v>79088.469871397509</v>
      </c>
      <c r="J33" s="185">
        <v>843732.3341760356</v>
      </c>
      <c r="K33" s="193">
        <f t="shared" si="15"/>
        <v>0.21085162253526471</v>
      </c>
      <c r="L33" s="148"/>
    </row>
    <row r="34" spans="1:12" ht="12.95" customHeight="1" x14ac:dyDescent="0.2">
      <c r="A34" s="1040"/>
      <c r="B34" s="1041"/>
      <c r="C34" s="154" t="s">
        <v>9</v>
      </c>
      <c r="D34" s="132">
        <f t="shared" si="11"/>
        <v>385985</v>
      </c>
      <c r="E34" s="151">
        <f t="shared" si="16"/>
        <v>132126.19913303186</v>
      </c>
      <c r="F34" s="133">
        <f t="shared" si="16"/>
        <v>1407497.4435116588</v>
      </c>
      <c r="G34" s="738">
        <f t="shared" si="13"/>
        <v>0.32485146931458531</v>
      </c>
      <c r="H34" s="233">
        <f t="shared" si="14"/>
        <v>1.9334657769416903E-2</v>
      </c>
      <c r="I34" s="685">
        <v>129620.04001920245</v>
      </c>
      <c r="J34" s="185">
        <v>1382733.0223720488</v>
      </c>
      <c r="K34" s="193">
        <f t="shared" si="15"/>
        <v>0.34556991424383265</v>
      </c>
      <c r="L34" s="148"/>
    </row>
    <row r="35" spans="1:12" ht="12.95" customHeight="1" x14ac:dyDescent="0.2">
      <c r="A35" s="1040"/>
      <c r="B35" s="1041"/>
      <c r="C35" s="489" t="s">
        <v>336</v>
      </c>
      <c r="D35" s="132">
        <f t="shared" si="11"/>
        <v>21</v>
      </c>
      <c r="E35" s="151">
        <f t="shared" si="16"/>
        <v>1886.9682227245592</v>
      </c>
      <c r="F35" s="133">
        <f t="shared" si="16"/>
        <v>20106.66662</v>
      </c>
      <c r="G35" s="170">
        <f t="shared" si="13"/>
        <v>4.6393857064246482E-3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40"/>
      <c r="B36" s="1041"/>
      <c r="C36" s="154" t="s">
        <v>65</v>
      </c>
      <c r="D36" s="132"/>
      <c r="E36" s="151">
        <f t="shared" si="16"/>
        <v>7785.0870038305738</v>
      </c>
      <c r="F36" s="133">
        <f t="shared" si="16"/>
        <v>82951.629392999894</v>
      </c>
      <c r="G36" s="738">
        <f t="shared" si="13"/>
        <v>1.9140768208959925E-2</v>
      </c>
      <c r="H36" s="233">
        <f t="shared" ref="H36" si="17">(E36-I36)/I36</f>
        <v>-0.16842454048338859</v>
      </c>
      <c r="I36" s="685">
        <v>9361.8527515903206</v>
      </c>
      <c r="J36" s="185">
        <v>99876.682000000001</v>
      </c>
      <c r="K36" s="193">
        <f t="shared" si="15"/>
        <v>2.4958907990239657E-2</v>
      </c>
      <c r="L36" s="148"/>
    </row>
    <row r="37" spans="1:12" ht="12.95" customHeight="1" x14ac:dyDescent="0.2">
      <c r="A37" s="1040"/>
      <c r="B37" s="1041"/>
      <c r="C37" s="157" t="s">
        <v>2</v>
      </c>
      <c r="D37" s="158">
        <f>SUM(D31:D36)</f>
        <v>426108</v>
      </c>
      <c r="E37" s="159">
        <f>SUM(E31:E36)</f>
        <v>406728.03300477361</v>
      </c>
      <c r="F37" s="160">
        <f>SUM(F31:F36)</f>
        <v>4332777.0846348433</v>
      </c>
      <c r="G37" s="743">
        <f>SUM(G31:G36)</f>
        <v>1</v>
      </c>
      <c r="H37" s="733">
        <f>(E37-I37)/I37</f>
        <v>8.4345996693105885E-2</v>
      </c>
      <c r="I37" s="689">
        <v>375090.6391918803</v>
      </c>
      <c r="J37" s="189">
        <v>4001444.0025480846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1028" t="s">
        <v>180</v>
      </c>
      <c r="B40" s="1028"/>
      <c r="C40" s="1028"/>
      <c r="D40" s="1028"/>
      <c r="E40" s="1028"/>
      <c r="F40" s="138"/>
      <c r="G40" s="1028" t="s">
        <v>181</v>
      </c>
      <c r="H40" s="1028"/>
      <c r="I40" s="1028"/>
      <c r="J40" s="1028"/>
      <c r="K40" s="1031"/>
      <c r="L40" s="148"/>
    </row>
    <row r="41" spans="1:12" ht="15" customHeight="1" x14ac:dyDescent="0.2">
      <c r="A41" s="1030" t="str">
        <f>A31</f>
        <v>I. čtvrtletí</v>
      </c>
      <c r="B41" s="1030"/>
      <c r="C41" s="1030"/>
      <c r="D41" s="1030"/>
      <c r="E41" s="1030"/>
      <c r="F41" s="138"/>
      <c r="G41" s="1032" t="str">
        <f>A31</f>
        <v>I. čtvrtletí</v>
      </c>
      <c r="H41" s="1032"/>
      <c r="I41" s="1032"/>
      <c r="J41" s="1032"/>
      <c r="K41" s="1033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leden</v>
      </c>
      <c r="C46" s="408">
        <f>E16</f>
        <v>189658.37310386632</v>
      </c>
      <c r="D46" s="408">
        <f>I16</f>
        <v>150254.86200001446</v>
      </c>
      <c r="H46" s="138" t="str">
        <f>A10</f>
        <v>leden</v>
      </c>
      <c r="I46" s="409">
        <f>E16/E37</f>
        <v>0.46630268315348794</v>
      </c>
      <c r="J46" s="409">
        <f>I16/I37</f>
        <v>0.40058280932772228</v>
      </c>
      <c r="K46" s="138"/>
      <c r="L46" s="148"/>
    </row>
    <row r="47" spans="1:12" ht="15" customHeight="1" x14ac:dyDescent="0.2">
      <c r="A47" s="138"/>
      <c r="B47" s="138" t="str">
        <f>A17</f>
        <v>únor</v>
      </c>
      <c r="C47" s="408">
        <f>E23</f>
        <v>124299.75690090729</v>
      </c>
      <c r="D47" s="408">
        <f>I23</f>
        <v>112373.46099999956</v>
      </c>
      <c r="H47" s="138" t="str">
        <f>A17</f>
        <v>únor</v>
      </c>
      <c r="I47" s="409">
        <f>E23/E37</f>
        <v>0.30560902326456663</v>
      </c>
      <c r="J47" s="409">
        <f>I23/I37</f>
        <v>0.29959015037566455</v>
      </c>
      <c r="K47" s="138"/>
      <c r="L47" s="148"/>
    </row>
    <row r="48" spans="1:12" ht="15" customHeight="1" x14ac:dyDescent="0.2">
      <c r="A48" s="138"/>
      <c r="B48" s="138" t="str">
        <f>A24</f>
        <v>březen</v>
      </c>
      <c r="C48" s="408">
        <f>E30</f>
        <v>92769.902999999991</v>
      </c>
      <c r="D48" s="408">
        <f>I30</f>
        <v>112462.31619186628</v>
      </c>
      <c r="H48" s="138" t="str">
        <f>A24</f>
        <v>březen</v>
      </c>
      <c r="I48" s="409">
        <f>E30/E37</f>
        <v>0.22808829358194543</v>
      </c>
      <c r="J48" s="409">
        <f>I30/I37</f>
        <v>0.29982704029661317</v>
      </c>
      <c r="K48" s="138"/>
      <c r="L48" s="148"/>
    </row>
    <row r="49" spans="1:12" ht="15" customHeight="1" x14ac:dyDescent="0.2">
      <c r="A49" s="138"/>
      <c r="B49" s="138"/>
      <c r="C49" s="408">
        <f>SUM(C46:C48)</f>
        <v>406728.03300477361</v>
      </c>
      <c r="D49" s="408">
        <f>SUM(D46:D48)</f>
        <v>375090.6391918803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256</v>
      </c>
      <c r="L1" s="1048"/>
    </row>
    <row r="2" spans="1:17" ht="6.75" customHeight="1" x14ac:dyDescent="0.2"/>
    <row r="3" spans="1:17" ht="30" customHeight="1" x14ac:dyDescent="0.2">
      <c r="A3" s="1061" t="s">
        <v>327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326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163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34" t="str">
        <f>T!J20</f>
        <v>leden</v>
      </c>
      <c r="B10" s="1035"/>
      <c r="C10" s="153" t="s">
        <v>6</v>
      </c>
      <c r="D10" s="132">
        <v>1236</v>
      </c>
      <c r="E10" s="151">
        <v>377223.67500000005</v>
      </c>
      <c r="F10" s="133">
        <v>4029374.1172700003</v>
      </c>
      <c r="G10" s="737">
        <f>E10/$E$16</f>
        <v>0.3275901153240241</v>
      </c>
      <c r="H10" s="233">
        <f>(E10-I10)/I10</f>
        <v>0.13567199744700595</v>
      </c>
      <c r="I10" s="684">
        <v>332159</v>
      </c>
      <c r="J10" s="187">
        <v>3544076.2410900006</v>
      </c>
      <c r="K10" s="192">
        <f>I10/$I$16</f>
        <v>0.34617634265673686</v>
      </c>
      <c r="L10" s="148"/>
    </row>
    <row r="11" spans="1:17" ht="12.95" customHeight="1" x14ac:dyDescent="0.2">
      <c r="A11" s="1036"/>
      <c r="B11" s="1037"/>
      <c r="C11" s="154" t="s">
        <v>7</v>
      </c>
      <c r="D11" s="132">
        <v>4736</v>
      </c>
      <c r="E11" s="151">
        <v>115099.111</v>
      </c>
      <c r="F11" s="133">
        <v>1229448.2116900005</v>
      </c>
      <c r="G11" s="738">
        <f t="shared" ref="G11:G15" si="0">E11/$E$16</f>
        <v>9.9954837262487967E-2</v>
      </c>
      <c r="H11" s="233">
        <f t="shared" ref="H11:H15" si="1">(E11-I11)/I11</f>
        <v>0.28101546022867019</v>
      </c>
      <c r="I11" s="685">
        <v>89849.900000000009</v>
      </c>
      <c r="J11" s="185">
        <v>958682.61738000019</v>
      </c>
      <c r="K11" s="193">
        <f t="shared" ref="K11:K16" si="2">I11/$I$16</f>
        <v>9.3641628768371607E-2</v>
      </c>
      <c r="L11" s="149"/>
      <c r="M11" s="134"/>
      <c r="O11" s="134"/>
      <c r="P11" s="134"/>
      <c r="Q11" s="134"/>
    </row>
    <row r="12" spans="1:17" ht="12.95" customHeight="1" x14ac:dyDescent="0.2">
      <c r="A12" s="1036"/>
      <c r="B12" s="1037"/>
      <c r="C12" s="154" t="s">
        <v>8</v>
      </c>
      <c r="D12" s="132">
        <v>151773</v>
      </c>
      <c r="E12" s="151">
        <v>210312.054</v>
      </c>
      <c r="F12" s="133">
        <v>2246477.56556</v>
      </c>
      <c r="G12" s="738">
        <f t="shared" si="0"/>
        <v>0.182640047775083</v>
      </c>
      <c r="H12" s="233">
        <f t="shared" si="1"/>
        <v>0.27127292709506834</v>
      </c>
      <c r="I12" s="685">
        <v>165434.22700000001</v>
      </c>
      <c r="J12" s="185">
        <v>1765154.7579999999</v>
      </c>
      <c r="K12" s="193">
        <f t="shared" si="2"/>
        <v>0.17241566735540628</v>
      </c>
      <c r="L12" s="149"/>
      <c r="M12" s="134"/>
      <c r="O12" s="134"/>
      <c r="P12" s="134"/>
      <c r="Q12" s="134"/>
    </row>
    <row r="13" spans="1:17" ht="12.95" customHeight="1" x14ac:dyDescent="0.2">
      <c r="A13" s="1036"/>
      <c r="B13" s="1037"/>
      <c r="C13" s="154" t="s">
        <v>9</v>
      </c>
      <c r="D13" s="132">
        <v>2141336</v>
      </c>
      <c r="E13" s="151">
        <v>427706.89999999997</v>
      </c>
      <c r="F13" s="133">
        <v>4568618.3</v>
      </c>
      <c r="G13" s="738">
        <f t="shared" si="0"/>
        <v>0.37143096253404778</v>
      </c>
      <c r="H13" s="233">
        <f t="shared" si="1"/>
        <v>0.18954910224839783</v>
      </c>
      <c r="I13" s="685">
        <v>359553.8</v>
      </c>
      <c r="J13" s="185">
        <v>3836372.9999999995</v>
      </c>
      <c r="K13" s="193">
        <f t="shared" si="2"/>
        <v>0.37472722242158674</v>
      </c>
      <c r="L13" s="149"/>
      <c r="M13" s="134"/>
      <c r="O13" s="134"/>
      <c r="P13" s="134"/>
      <c r="Q13" s="134"/>
    </row>
    <row r="14" spans="1:17" ht="12.95" customHeight="1" x14ac:dyDescent="0.2">
      <c r="A14" s="1036"/>
      <c r="B14" s="1037"/>
      <c r="C14" s="489" t="s">
        <v>336</v>
      </c>
      <c r="D14" s="140">
        <v>139</v>
      </c>
      <c r="E14" s="169">
        <v>4385.8999999999996</v>
      </c>
      <c r="F14" s="141">
        <v>46848.717160000007</v>
      </c>
      <c r="G14" s="170">
        <f>E14/$E$16</f>
        <v>3.8088210842006061E-3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36"/>
      <c r="B15" s="1037"/>
      <c r="C15" s="154" t="s">
        <v>65</v>
      </c>
      <c r="D15" s="694"/>
      <c r="E15" s="151">
        <v>16783.523964403132</v>
      </c>
      <c r="F15" s="133">
        <v>179275.77926000001</v>
      </c>
      <c r="G15" s="738">
        <f t="shared" si="0"/>
        <v>1.4575216020156592E-2</v>
      </c>
      <c r="H15" s="233">
        <f t="shared" si="1"/>
        <v>0.3414843351802927</v>
      </c>
      <c r="I15" s="685">
        <v>12511.159112526992</v>
      </c>
      <c r="J15" s="185">
        <v>133491.81388</v>
      </c>
      <c r="K15" s="193">
        <f t="shared" si="2"/>
        <v>1.3039138797898295E-2</v>
      </c>
      <c r="L15" s="149"/>
      <c r="M15" s="134"/>
      <c r="O15" s="134"/>
      <c r="P15" s="134"/>
      <c r="Q15" s="134"/>
    </row>
    <row r="16" spans="1:17" ht="12.95" customHeight="1" x14ac:dyDescent="0.2">
      <c r="A16" s="1038"/>
      <c r="B16" s="1039"/>
      <c r="C16" s="156" t="s">
        <v>2</v>
      </c>
      <c r="D16" s="145">
        <v>2299220</v>
      </c>
      <c r="E16" s="146">
        <v>1151511.1639644031</v>
      </c>
      <c r="F16" s="147">
        <v>12300042.69094</v>
      </c>
      <c r="G16" s="739">
        <f>SUM(G10:G15)</f>
        <v>1</v>
      </c>
      <c r="H16" s="731">
        <f>(E16-I16)/I16</f>
        <v>0.20010574233905787</v>
      </c>
      <c r="I16" s="686">
        <v>959508.08611252718</v>
      </c>
      <c r="J16" s="186">
        <v>10237778.43035</v>
      </c>
      <c r="K16" s="206">
        <f t="shared" si="2"/>
        <v>1</v>
      </c>
      <c r="L16" s="166"/>
      <c r="M16" s="134"/>
    </row>
    <row r="17" spans="1:21" ht="12.95" customHeight="1" x14ac:dyDescent="0.2">
      <c r="A17" s="1040" t="str">
        <f>T!J21</f>
        <v>únor</v>
      </c>
      <c r="B17" s="1041"/>
      <c r="C17" s="153" t="s">
        <v>6</v>
      </c>
      <c r="D17" s="132">
        <v>1235</v>
      </c>
      <c r="E17" s="151">
        <v>291259.96409433801</v>
      </c>
      <c r="F17" s="133">
        <v>3109100.11362</v>
      </c>
      <c r="G17" s="737">
        <f>E17/$E$23</f>
        <v>0.35504701038840486</v>
      </c>
      <c r="H17" s="233">
        <f>(E17-I17)/I17</f>
        <v>3.1117126630084719E-2</v>
      </c>
      <c r="I17" s="684">
        <v>282470.3</v>
      </c>
      <c r="J17" s="187">
        <v>3013726.7754200003</v>
      </c>
      <c r="K17" s="192">
        <f>I17/$I$23</f>
        <v>0.38559972099623424</v>
      </c>
      <c r="L17" s="149"/>
      <c r="M17" s="134"/>
      <c r="N17" s="134"/>
    </row>
    <row r="18" spans="1:21" ht="12.95" customHeight="1" x14ac:dyDescent="0.2">
      <c r="A18" s="1040"/>
      <c r="B18" s="1041"/>
      <c r="C18" s="154" t="s">
        <v>7</v>
      </c>
      <c r="D18" s="132">
        <v>4733</v>
      </c>
      <c r="E18" s="151">
        <v>82029.800408982221</v>
      </c>
      <c r="F18" s="133">
        <v>875639.15702999989</v>
      </c>
      <c r="G18" s="738">
        <f t="shared" ref="G18:G22" si="3">E18/$E$23</f>
        <v>9.9994640487332448E-2</v>
      </c>
      <c r="H18" s="233">
        <f t="shared" ref="H18:H20" si="4">(E18-I18)/I18</f>
        <v>0.17386999403235581</v>
      </c>
      <c r="I18" s="685">
        <v>69879.8</v>
      </c>
      <c r="J18" s="185">
        <v>745560.87878000026</v>
      </c>
      <c r="K18" s="193">
        <f t="shared" ref="K18:K23" si="5">I18/$I$23</f>
        <v>9.5392794864708447E-2</v>
      </c>
      <c r="L18" s="150"/>
      <c r="M18" s="137"/>
      <c r="N18" s="134"/>
    </row>
    <row r="19" spans="1:21" ht="12.95" customHeight="1" x14ac:dyDescent="0.2">
      <c r="A19" s="1040"/>
      <c r="B19" s="1041"/>
      <c r="C19" s="154" t="s">
        <v>8</v>
      </c>
      <c r="D19" s="132">
        <v>151859</v>
      </c>
      <c r="E19" s="151">
        <v>138173.26196022736</v>
      </c>
      <c r="F19" s="133">
        <v>1474950.7388199999</v>
      </c>
      <c r="G19" s="738">
        <f t="shared" si="3"/>
        <v>0.16843373488401217</v>
      </c>
      <c r="H19" s="233">
        <f t="shared" si="4"/>
        <v>0.18201143365018713</v>
      </c>
      <c r="I19" s="685">
        <v>116896.72199999999</v>
      </c>
      <c r="J19" s="185">
        <v>1247190.0549999999</v>
      </c>
      <c r="K19" s="193">
        <f t="shared" si="5"/>
        <v>0.15957551427025907</v>
      </c>
      <c r="L19" s="149"/>
      <c r="M19" s="134"/>
      <c r="N19" s="134"/>
      <c r="O19" s="134"/>
      <c r="P19" s="134"/>
    </row>
    <row r="20" spans="1:21" ht="12.95" customHeight="1" x14ac:dyDescent="0.2">
      <c r="A20" s="1040"/>
      <c r="B20" s="1041"/>
      <c r="C20" s="154" t="s">
        <v>9</v>
      </c>
      <c r="D20" s="132">
        <v>2140788</v>
      </c>
      <c r="E20" s="151">
        <v>293001.5</v>
      </c>
      <c r="F20" s="133">
        <v>3127690.5999999996</v>
      </c>
      <c r="G20" s="738">
        <f t="shared" si="3"/>
        <v>0.35716994931930812</v>
      </c>
      <c r="H20" s="233">
        <f t="shared" si="4"/>
        <v>0.15326861417182755</v>
      </c>
      <c r="I20" s="685">
        <v>254061.8</v>
      </c>
      <c r="J20" s="185">
        <v>2710632.4000000004</v>
      </c>
      <c r="K20" s="193">
        <f t="shared" si="5"/>
        <v>0.34681932647715907</v>
      </c>
      <c r="L20" s="149"/>
      <c r="M20" s="134"/>
      <c r="N20" s="134"/>
      <c r="O20" s="134"/>
      <c r="P20" s="134"/>
    </row>
    <row r="21" spans="1:21" ht="12.95" customHeight="1" x14ac:dyDescent="0.2">
      <c r="A21" s="1040"/>
      <c r="B21" s="1041"/>
      <c r="C21" s="489" t="s">
        <v>336</v>
      </c>
      <c r="D21" s="140">
        <v>140</v>
      </c>
      <c r="E21" s="169">
        <v>3885.8</v>
      </c>
      <c r="F21" s="141">
        <v>41479.822410000008</v>
      </c>
      <c r="G21" s="170">
        <f t="shared" si="3"/>
        <v>4.7368050643596281E-3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40"/>
      <c r="B22" s="1041"/>
      <c r="C22" s="154" t="s">
        <v>65</v>
      </c>
      <c r="D22" s="694"/>
      <c r="E22" s="151">
        <v>11991.643958096563</v>
      </c>
      <c r="F22" s="133">
        <v>128006.65216</v>
      </c>
      <c r="G22" s="738">
        <f t="shared" si="3"/>
        <v>1.4617859856582772E-2</v>
      </c>
      <c r="H22" s="233">
        <f t="shared" ref="H22" si="6">(E22-I22)/I22</f>
        <v>0.29788594243459665</v>
      </c>
      <c r="I22" s="685">
        <v>9239.3665468033596</v>
      </c>
      <c r="J22" s="185">
        <v>98576.467610000007</v>
      </c>
      <c r="K22" s="193">
        <f t="shared" si="5"/>
        <v>1.2612643391639106E-2</v>
      </c>
      <c r="L22" s="149"/>
      <c r="M22" s="134"/>
      <c r="N22" s="134"/>
      <c r="O22" s="134"/>
      <c r="P22" s="134"/>
    </row>
    <row r="23" spans="1:21" ht="12.95" customHeight="1" x14ac:dyDescent="0.2">
      <c r="A23" s="1040"/>
      <c r="B23" s="1041"/>
      <c r="C23" s="156" t="s">
        <v>2</v>
      </c>
      <c r="D23" s="145">
        <v>2298755</v>
      </c>
      <c r="E23" s="146">
        <v>820341.97042164416</v>
      </c>
      <c r="F23" s="147">
        <v>8756867.0840399992</v>
      </c>
      <c r="G23" s="739">
        <f>SUM(G17:G22)</f>
        <v>1</v>
      </c>
      <c r="H23" s="731">
        <f>(E23-I23)/I23</f>
        <v>0.11984741374964752</v>
      </c>
      <c r="I23" s="686">
        <v>732547.98854680336</v>
      </c>
      <c r="J23" s="186">
        <v>7815686.5768100005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40" t="str">
        <f>T!J22</f>
        <v>březen</v>
      </c>
      <c r="B24" s="1041"/>
      <c r="C24" s="153" t="s">
        <v>6</v>
      </c>
      <c r="D24" s="132">
        <v>1232</v>
      </c>
      <c r="E24" s="151">
        <v>278691.08313591982</v>
      </c>
      <c r="F24" s="133">
        <v>2975278.2387300008</v>
      </c>
      <c r="G24" s="737">
        <f>E24/$E$30</f>
        <v>0.42084371596938908</v>
      </c>
      <c r="H24" s="233">
        <f>(E24-I24)/I24</f>
        <v>-3.7522346683594242E-2</v>
      </c>
      <c r="I24" s="684">
        <v>289555.89999999997</v>
      </c>
      <c r="J24" s="187">
        <v>3094593.0969300005</v>
      </c>
      <c r="K24" s="192">
        <f>I24/$I$30</f>
        <v>0.39240494781588869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40"/>
      <c r="B25" s="1041"/>
      <c r="C25" s="154" t="s">
        <v>7</v>
      </c>
      <c r="D25" s="132">
        <v>4513</v>
      </c>
      <c r="E25" s="151">
        <v>63817.214208484002</v>
      </c>
      <c r="F25" s="133">
        <v>681308.43017999991</v>
      </c>
      <c r="G25" s="738">
        <f t="shared" ref="G25:G29" si="7">E25/$E$30</f>
        <v>9.6368614553823007E-2</v>
      </c>
      <c r="H25" s="233">
        <f t="shared" ref="H25:H27" si="8">(E25-I25)/I25</f>
        <v>-4.039747791127727E-2</v>
      </c>
      <c r="I25" s="685">
        <v>66503.8</v>
      </c>
      <c r="J25" s="185">
        <v>710750.18861500011</v>
      </c>
      <c r="K25" s="193">
        <f t="shared" ref="K25:K30" si="9">I25/$I$30</f>
        <v>9.012567234360723E-2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40"/>
      <c r="B26" s="1041"/>
      <c r="C26" s="154" t="s">
        <v>8</v>
      </c>
      <c r="D26" s="132">
        <v>151911</v>
      </c>
      <c r="E26" s="151">
        <v>100844.59997821474</v>
      </c>
      <c r="F26" s="133">
        <v>1076604.14056</v>
      </c>
      <c r="G26" s="738">
        <f t="shared" si="7"/>
        <v>0.15228264827396804</v>
      </c>
      <c r="H26" s="233">
        <f t="shared" si="8"/>
        <v>-0.14097844584419633</v>
      </c>
      <c r="I26" s="685">
        <v>117394.72600000001</v>
      </c>
      <c r="J26" s="185">
        <v>1254639.7850000001</v>
      </c>
      <c r="K26" s="193">
        <f t="shared" si="9"/>
        <v>0.15909284297053025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40"/>
      <c r="B27" s="1041"/>
      <c r="C27" s="154" t="s">
        <v>9</v>
      </c>
      <c r="D27" s="132">
        <v>2139749</v>
      </c>
      <c r="E27" s="151">
        <v>204261.39999999997</v>
      </c>
      <c r="F27" s="133">
        <v>2180670.4</v>
      </c>
      <c r="G27" s="738">
        <f t="shared" si="7"/>
        <v>0.30844950487054285</v>
      </c>
      <c r="H27" s="233">
        <f t="shared" si="8"/>
        <v>-0.19942855911062168</v>
      </c>
      <c r="I27" s="685">
        <v>255144.49999999997</v>
      </c>
      <c r="J27" s="185">
        <v>2726823.7</v>
      </c>
      <c r="K27" s="193">
        <f t="shared" si="9"/>
        <v>0.34577076208086593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40"/>
      <c r="B28" s="1041"/>
      <c r="C28" s="489" t="s">
        <v>336</v>
      </c>
      <c r="D28" s="140">
        <v>141</v>
      </c>
      <c r="E28" s="169">
        <v>4294.0999999999995</v>
      </c>
      <c r="F28" s="141">
        <v>45843.878730000004</v>
      </c>
      <c r="G28" s="170">
        <f t="shared" si="7"/>
        <v>6.4844019421417751E-3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40"/>
      <c r="B29" s="1041"/>
      <c r="C29" s="154" t="s">
        <v>65</v>
      </c>
      <c r="D29" s="694"/>
      <c r="E29" s="151">
        <v>10311.501800672648</v>
      </c>
      <c r="F29" s="133">
        <v>110078.56172000001</v>
      </c>
      <c r="G29" s="738">
        <f t="shared" si="7"/>
        <v>1.5571114390135334E-2</v>
      </c>
      <c r="H29" s="233">
        <f t="shared" ref="H29" si="10">(E29-I29)/I29</f>
        <v>0.10854782512605786</v>
      </c>
      <c r="I29" s="685">
        <v>9301.8105010490472</v>
      </c>
      <c r="J29" s="185">
        <v>99411.89645</v>
      </c>
      <c r="K29" s="193">
        <f t="shared" si="9"/>
        <v>1.2605774789107863E-2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42"/>
      <c r="B30" s="1043"/>
      <c r="C30" s="155" t="s">
        <v>2</v>
      </c>
      <c r="D30" s="142">
        <v>2297546</v>
      </c>
      <c r="E30" s="143">
        <v>662219.89912329114</v>
      </c>
      <c r="F30" s="144">
        <v>7069783.6499199998</v>
      </c>
      <c r="G30" s="739">
        <f>SUM(G24:G29)</f>
        <v>1.0000000000000002</v>
      </c>
      <c r="H30" s="667">
        <f>(E30-I30)/I30</f>
        <v>-0.1025623551165141</v>
      </c>
      <c r="I30" s="687">
        <v>737900.73650104902</v>
      </c>
      <c r="J30" s="205">
        <v>7886218.666995001</v>
      </c>
      <c r="K30" s="195">
        <f t="shared" si="9"/>
        <v>1</v>
      </c>
      <c r="L30" s="178"/>
    </row>
    <row r="31" spans="1:21" ht="12.95" customHeight="1" thickTop="1" x14ac:dyDescent="0.2">
      <c r="A31" s="1062" t="str">
        <f>T!E17</f>
        <v>I. čtvrtletí</v>
      </c>
      <c r="B31" s="1063"/>
      <c r="C31" s="179" t="s">
        <v>6</v>
      </c>
      <c r="D31" s="180">
        <f>D24</f>
        <v>1232</v>
      </c>
      <c r="E31" s="741">
        <f>E10+E17+E24</f>
        <v>947174.72223025793</v>
      </c>
      <c r="F31" s="181">
        <f>F10+F17+F24</f>
        <v>10113752.469620001</v>
      </c>
      <c r="G31" s="742">
        <f>E31/$E$37</f>
        <v>0.35958559621573993</v>
      </c>
      <c r="H31" s="732">
        <f>(E31-I31)/I31</f>
        <v>4.7545040806084841E-2</v>
      </c>
      <c r="I31" s="688">
        <v>904185.2</v>
      </c>
      <c r="J31" s="207">
        <v>9652396.1134400014</v>
      </c>
      <c r="K31" s="193">
        <f>I31/$I$37</f>
        <v>0.3720992882866192</v>
      </c>
      <c r="L31" s="148"/>
    </row>
    <row r="32" spans="1:21" ht="12.95" customHeight="1" x14ac:dyDescent="0.2">
      <c r="A32" s="1040"/>
      <c r="B32" s="1041"/>
      <c r="C32" s="154" t="s">
        <v>7</v>
      </c>
      <c r="D32" s="132">
        <f t="shared" ref="D32:D35" si="11">D25</f>
        <v>4513</v>
      </c>
      <c r="E32" s="151">
        <f>E11+E18+E25</f>
        <v>260946.12561746623</v>
      </c>
      <c r="F32" s="133">
        <f t="shared" ref="F32" si="12">F11+F18+F25</f>
        <v>2786395.7989000008</v>
      </c>
      <c r="G32" s="738">
        <f t="shared" ref="G32:G36" si="13">E32/$E$37</f>
        <v>9.9065638005416817E-2</v>
      </c>
      <c r="H32" s="233">
        <f t="shared" ref="H32:H34" si="14">(E32-I32)/I32</f>
        <v>0.15343715947225423</v>
      </c>
      <c r="I32" s="685">
        <v>226233.5</v>
      </c>
      <c r="J32" s="185">
        <v>2414993.6847750004</v>
      </c>
      <c r="K32" s="193">
        <f t="shared" ref="K32:K37" si="15">I32/$I$37</f>
        <v>9.3101860477909693E-2</v>
      </c>
      <c r="L32" s="148"/>
    </row>
    <row r="33" spans="1:12" ht="12.95" customHeight="1" x14ac:dyDescent="0.2">
      <c r="A33" s="1040"/>
      <c r="B33" s="1041"/>
      <c r="C33" s="154" t="s">
        <v>8</v>
      </c>
      <c r="D33" s="132">
        <f t="shared" si="11"/>
        <v>151911</v>
      </c>
      <c r="E33" s="151">
        <f t="shared" ref="E33:F36" si="16">E12+E19+E26</f>
        <v>449329.91593844211</v>
      </c>
      <c r="F33" s="133">
        <f t="shared" si="16"/>
        <v>4798032.4449399998</v>
      </c>
      <c r="G33" s="738">
        <f t="shared" si="13"/>
        <v>0.17058369689158023</v>
      </c>
      <c r="H33" s="233">
        <f t="shared" si="14"/>
        <v>0.12409570873435151</v>
      </c>
      <c r="I33" s="685">
        <v>399725.67500000005</v>
      </c>
      <c r="J33" s="185">
        <v>4266984.5980000002</v>
      </c>
      <c r="K33" s="193">
        <f t="shared" si="15"/>
        <v>0.16449908622413692</v>
      </c>
      <c r="L33" s="148"/>
    </row>
    <row r="34" spans="1:12" ht="12.95" customHeight="1" x14ac:dyDescent="0.2">
      <c r="A34" s="1040"/>
      <c r="B34" s="1041"/>
      <c r="C34" s="154" t="s">
        <v>9</v>
      </c>
      <c r="D34" s="132">
        <f t="shared" si="11"/>
        <v>2139749</v>
      </c>
      <c r="E34" s="151">
        <f t="shared" si="16"/>
        <v>924969.79999999981</v>
      </c>
      <c r="F34" s="133">
        <f t="shared" si="16"/>
        <v>9876979.2999999989</v>
      </c>
      <c r="G34" s="738">
        <f t="shared" si="13"/>
        <v>0.35115571521100758</v>
      </c>
      <c r="H34" s="233">
        <f t="shared" si="14"/>
        <v>6.4701060741624572E-2</v>
      </c>
      <c r="I34" s="685">
        <v>868760.1</v>
      </c>
      <c r="J34" s="185">
        <v>9273829.1000000015</v>
      </c>
      <c r="K34" s="193">
        <f t="shared" si="15"/>
        <v>0.35752079872775194</v>
      </c>
      <c r="L34" s="148"/>
    </row>
    <row r="35" spans="1:12" ht="12.95" customHeight="1" x14ac:dyDescent="0.2">
      <c r="A35" s="1040"/>
      <c r="B35" s="1041"/>
      <c r="C35" s="489" t="s">
        <v>336</v>
      </c>
      <c r="D35" s="132">
        <f t="shared" si="11"/>
        <v>141</v>
      </c>
      <c r="E35" s="151">
        <f t="shared" si="16"/>
        <v>12565.8</v>
      </c>
      <c r="F35" s="133">
        <f t="shared" si="16"/>
        <v>134172.41830000002</v>
      </c>
      <c r="G35" s="170">
        <f t="shared" si="13"/>
        <v>4.7704827619220423E-3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40"/>
      <c r="B36" s="1041"/>
      <c r="C36" s="154" t="s">
        <v>65</v>
      </c>
      <c r="D36" s="132"/>
      <c r="E36" s="151">
        <f t="shared" si="16"/>
        <v>39086.669723172345</v>
      </c>
      <c r="F36" s="133">
        <f t="shared" si="16"/>
        <v>417360.99314000004</v>
      </c>
      <c r="G36" s="738">
        <f t="shared" si="13"/>
        <v>1.483887091433366E-2</v>
      </c>
      <c r="H36" s="233">
        <f t="shared" ref="H36" si="17">(E36-I36)/I36</f>
        <v>0.25873523722328479</v>
      </c>
      <c r="I36" s="685">
        <v>31052.336160379396</v>
      </c>
      <c r="J36" s="185">
        <v>331480.17794000002</v>
      </c>
      <c r="K36" s="193">
        <f t="shared" si="15"/>
        <v>1.2778966283582195E-2</v>
      </c>
      <c r="L36" s="148"/>
    </row>
    <row r="37" spans="1:12" ht="12.95" customHeight="1" x14ac:dyDescent="0.2">
      <c r="A37" s="1040"/>
      <c r="B37" s="1041"/>
      <c r="C37" s="157" t="s">
        <v>2</v>
      </c>
      <c r="D37" s="158">
        <f>SUM(D31:D36)</f>
        <v>2297546</v>
      </c>
      <c r="E37" s="159">
        <f>SUM(E31:E36)</f>
        <v>2634073.0335093378</v>
      </c>
      <c r="F37" s="160">
        <f>SUM(F31:F36)</f>
        <v>28126693.424900003</v>
      </c>
      <c r="G37" s="743">
        <f>SUM(G31:G36)</f>
        <v>1.0000000000000002</v>
      </c>
      <c r="H37" s="733">
        <f>(E37-I37)/I37</f>
        <v>8.3999938357540785E-2</v>
      </c>
      <c r="I37" s="689">
        <v>2429956.8111603796</v>
      </c>
      <c r="J37" s="189">
        <v>25939683.674155001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197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1028" t="s">
        <v>180</v>
      </c>
      <c r="B40" s="1028"/>
      <c r="C40" s="1028"/>
      <c r="D40" s="1028"/>
      <c r="E40" s="1028"/>
      <c r="F40" s="138"/>
      <c r="G40" s="1028" t="s">
        <v>181</v>
      </c>
      <c r="H40" s="1028"/>
      <c r="I40" s="1028"/>
      <c r="J40" s="1028"/>
      <c r="K40" s="1031"/>
      <c r="L40" s="148"/>
    </row>
    <row r="41" spans="1:12" ht="15" customHeight="1" x14ac:dyDescent="0.2">
      <c r="A41" s="1030" t="str">
        <f>A31</f>
        <v>I. čtvrtletí</v>
      </c>
      <c r="B41" s="1030"/>
      <c r="C41" s="1030"/>
      <c r="D41" s="1030"/>
      <c r="E41" s="1030"/>
      <c r="F41" s="138"/>
      <c r="G41" s="1032" t="str">
        <f>A31</f>
        <v>I. čtvrtletí</v>
      </c>
      <c r="H41" s="1032"/>
      <c r="I41" s="1032"/>
      <c r="J41" s="1032"/>
      <c r="K41" s="1033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leden</v>
      </c>
      <c r="C46" s="408">
        <f>E16</f>
        <v>1151511.1639644031</v>
      </c>
      <c r="D46" s="408">
        <f>I16</f>
        <v>959508.08611252718</v>
      </c>
      <c r="H46" s="138" t="str">
        <f>A10</f>
        <v>leden</v>
      </c>
      <c r="I46" s="409">
        <f>E16/E37</f>
        <v>0.43715992279464677</v>
      </c>
      <c r="J46" s="409">
        <f>I16/I37</f>
        <v>0.39486631272855111</v>
      </c>
      <c r="K46" s="138"/>
      <c r="L46" s="148"/>
    </row>
    <row r="47" spans="1:12" ht="15" customHeight="1" x14ac:dyDescent="0.2">
      <c r="A47" s="138"/>
      <c r="B47" s="138" t="str">
        <f>A17</f>
        <v>únor</v>
      </c>
      <c r="C47" s="408">
        <f>E23</f>
        <v>820341.97042164416</v>
      </c>
      <c r="D47" s="408">
        <f>I23</f>
        <v>732547.98854680336</v>
      </c>
      <c r="H47" s="138" t="str">
        <f>A17</f>
        <v>únor</v>
      </c>
      <c r="I47" s="409">
        <f>E23/E37</f>
        <v>0.31143478559085902</v>
      </c>
      <c r="J47" s="409">
        <f>I23/I37</f>
        <v>0.3014654355922437</v>
      </c>
      <c r="K47" s="138"/>
      <c r="L47" s="148"/>
    </row>
    <row r="48" spans="1:12" ht="15" customHeight="1" x14ac:dyDescent="0.2">
      <c r="A48" s="138"/>
      <c r="B48" s="138" t="str">
        <f>A24</f>
        <v>březen</v>
      </c>
      <c r="C48" s="408">
        <f>E30</f>
        <v>662219.89912329114</v>
      </c>
      <c r="D48" s="408">
        <f>I30</f>
        <v>737900.73650104902</v>
      </c>
      <c r="H48" s="138" t="str">
        <f>A24</f>
        <v>březen</v>
      </c>
      <c r="I48" s="409">
        <f>E30/E37</f>
        <v>0.25140529161449449</v>
      </c>
      <c r="J48" s="409">
        <f>I30/I37</f>
        <v>0.30366825167920519</v>
      </c>
      <c r="K48" s="138"/>
      <c r="L48" s="148"/>
    </row>
    <row r="49" spans="1:12" ht="15" customHeight="1" x14ac:dyDescent="0.2">
      <c r="A49" s="138"/>
      <c r="B49" s="138"/>
      <c r="C49" s="408">
        <f>SUM(C46:C48)</f>
        <v>2634073.0335093383</v>
      </c>
      <c r="D49" s="408">
        <f>SUM(D46:D48)</f>
        <v>2429956.8111603796</v>
      </c>
      <c r="E49" s="138"/>
      <c r="F49" s="138"/>
      <c r="G49" s="138"/>
      <c r="H49" s="138"/>
      <c r="I49" s="279">
        <f>SUM(I46:I48)</f>
        <v>1.0000000000000002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257</v>
      </c>
      <c r="L1" s="1048"/>
    </row>
    <row r="2" spans="1:17" ht="6.75" customHeight="1" x14ac:dyDescent="0.2"/>
    <row r="3" spans="1:17" ht="30" customHeight="1" x14ac:dyDescent="0.2">
      <c r="A3" s="1061" t="s">
        <v>224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44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163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34" t="str">
        <f>T!J20</f>
        <v>leden</v>
      </c>
      <c r="B10" s="1035"/>
      <c r="C10" s="153" t="s">
        <v>6</v>
      </c>
      <c r="D10" s="132">
        <v>139</v>
      </c>
      <c r="E10" s="151">
        <v>15392.847</v>
      </c>
      <c r="F10" s="133">
        <v>164663.38699999999</v>
      </c>
      <c r="G10" s="737">
        <f>E10/$E$16</f>
        <v>0.2661980430055661</v>
      </c>
      <c r="H10" s="233">
        <f>(E10-I10)/I10</f>
        <v>0.22996479067937409</v>
      </c>
      <c r="I10" s="684">
        <v>12514.868000000002</v>
      </c>
      <c r="J10" s="187">
        <v>133391.06400000001</v>
      </c>
      <c r="K10" s="192">
        <f>I10/$I$16</f>
        <v>0.26824021630913436</v>
      </c>
      <c r="L10" s="148"/>
    </row>
    <row r="11" spans="1:17" ht="12.95" customHeight="1" x14ac:dyDescent="0.2">
      <c r="A11" s="1036"/>
      <c r="B11" s="1037"/>
      <c r="C11" s="154" t="s">
        <v>7</v>
      </c>
      <c r="D11" s="132">
        <v>357</v>
      </c>
      <c r="E11" s="151">
        <v>3740.0210000000002</v>
      </c>
      <c r="F11" s="133">
        <v>40008.500999999997</v>
      </c>
      <c r="G11" s="738">
        <f t="shared" ref="G11:G15" si="0">E11/$E$16</f>
        <v>6.4678501059597382E-2</v>
      </c>
      <c r="H11" s="233">
        <f t="shared" ref="H11:H15" si="1">(E11-I11)/I11</f>
        <v>0.36033114784388731</v>
      </c>
      <c r="I11" s="685">
        <v>2749.346</v>
      </c>
      <c r="J11" s="185">
        <v>29304.178999999996</v>
      </c>
      <c r="K11" s="193">
        <f t="shared" ref="K11:K16" si="2">I11/$I$16</f>
        <v>5.8928721081888617E-2</v>
      </c>
      <c r="L11" s="149"/>
      <c r="M11" s="134"/>
      <c r="O11" s="134"/>
      <c r="P11" s="134"/>
      <c r="Q11" s="134"/>
    </row>
    <row r="12" spans="1:17" ht="12.95" customHeight="1" x14ac:dyDescent="0.2">
      <c r="A12" s="1036"/>
      <c r="B12" s="1037"/>
      <c r="C12" s="154" t="s">
        <v>8</v>
      </c>
      <c r="D12" s="132">
        <v>9834</v>
      </c>
      <c r="E12" s="151">
        <v>11963.468537999999</v>
      </c>
      <c r="F12" s="133">
        <v>127979.242608</v>
      </c>
      <c r="G12" s="738">
        <f t="shared" si="0"/>
        <v>0.20689167587868967</v>
      </c>
      <c r="H12" s="233">
        <f t="shared" si="1"/>
        <v>0.22153024279216299</v>
      </c>
      <c r="I12" s="685">
        <v>9793.8373680000004</v>
      </c>
      <c r="J12" s="185">
        <v>104394.47883199999</v>
      </c>
      <c r="K12" s="193">
        <f t="shared" si="2"/>
        <v>0.2099183989866136</v>
      </c>
      <c r="L12" s="149"/>
      <c r="M12" s="134"/>
      <c r="O12" s="134"/>
      <c r="P12" s="134"/>
      <c r="Q12" s="134"/>
    </row>
    <row r="13" spans="1:17" ht="12.95" customHeight="1" x14ac:dyDescent="0.2">
      <c r="A13" s="1036"/>
      <c r="B13" s="1037"/>
      <c r="C13" s="154" t="s">
        <v>9</v>
      </c>
      <c r="D13" s="132">
        <v>103583</v>
      </c>
      <c r="E13" s="151">
        <v>25190.160462</v>
      </c>
      <c r="F13" s="133">
        <v>269471.82139200001</v>
      </c>
      <c r="G13" s="738">
        <f t="shared" si="0"/>
        <v>0.43562905666382484</v>
      </c>
      <c r="H13" s="233">
        <f t="shared" si="1"/>
        <v>0.22153024279216313</v>
      </c>
      <c r="I13" s="685">
        <v>20621.806632</v>
      </c>
      <c r="J13" s="185">
        <v>219811.97716800001</v>
      </c>
      <c r="K13" s="193">
        <f t="shared" si="2"/>
        <v>0.44200209476063357</v>
      </c>
      <c r="L13" s="149"/>
      <c r="M13" s="134"/>
      <c r="O13" s="134"/>
      <c r="P13" s="134"/>
      <c r="Q13" s="134"/>
    </row>
    <row r="14" spans="1:17" ht="12.95" customHeight="1" x14ac:dyDescent="0.2">
      <c r="A14" s="1036"/>
      <c r="B14" s="1037"/>
      <c r="C14" s="489" t="s">
        <v>336</v>
      </c>
      <c r="D14" s="140">
        <v>11</v>
      </c>
      <c r="E14" s="169">
        <v>315.46300000000002</v>
      </c>
      <c r="F14" s="141">
        <v>3374.6970000000001</v>
      </c>
      <c r="G14" s="170">
        <f>E14/$E$16</f>
        <v>5.4554971696051356E-3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36"/>
      <c r="B15" s="1037"/>
      <c r="C15" s="154" t="s">
        <v>65</v>
      </c>
      <c r="D15" s="694"/>
      <c r="E15" s="151">
        <v>1222.8340000000001</v>
      </c>
      <c r="F15" s="133">
        <v>13081.17</v>
      </c>
      <c r="G15" s="738">
        <f t="shared" si="0"/>
        <v>2.114722622271685E-2</v>
      </c>
      <c r="H15" s="233">
        <f t="shared" si="1"/>
        <v>0.25342766238345549</v>
      </c>
      <c r="I15" s="685">
        <v>975.59199999999998</v>
      </c>
      <c r="J15" s="185">
        <v>10398.791000000001</v>
      </c>
      <c r="K15" s="193">
        <f t="shared" si="2"/>
        <v>2.091056886172998E-2</v>
      </c>
      <c r="L15" s="149"/>
      <c r="M15" s="134"/>
      <c r="O15" s="134"/>
      <c r="P15" s="134"/>
      <c r="Q15" s="134"/>
    </row>
    <row r="16" spans="1:17" ht="12.95" customHeight="1" x14ac:dyDescent="0.2">
      <c r="A16" s="1038"/>
      <c r="B16" s="1039"/>
      <c r="C16" s="156" t="s">
        <v>2</v>
      </c>
      <c r="D16" s="145">
        <v>113924</v>
      </c>
      <c r="E16" s="146">
        <v>57824.794000000002</v>
      </c>
      <c r="F16" s="147">
        <v>618578.81900000013</v>
      </c>
      <c r="G16" s="739">
        <f>SUM(G10:G15)</f>
        <v>0.99999999999999989</v>
      </c>
      <c r="H16" s="731">
        <f>(E16-I16)/I16</f>
        <v>0.2394006273650775</v>
      </c>
      <c r="I16" s="686">
        <v>46655.45</v>
      </c>
      <c r="J16" s="186">
        <v>497300.49000000005</v>
      </c>
      <c r="K16" s="206">
        <f t="shared" si="2"/>
        <v>1</v>
      </c>
      <c r="L16" s="166"/>
      <c r="M16" s="134"/>
    </row>
    <row r="17" spans="1:21" ht="12.95" customHeight="1" x14ac:dyDescent="0.2">
      <c r="A17" s="1040" t="str">
        <f>T!J21</f>
        <v>únor</v>
      </c>
      <c r="B17" s="1041"/>
      <c r="C17" s="153" t="s">
        <v>6</v>
      </c>
      <c r="D17" s="132">
        <v>139</v>
      </c>
      <c r="E17" s="151">
        <v>11983.421</v>
      </c>
      <c r="F17" s="133">
        <v>127877.607</v>
      </c>
      <c r="G17" s="737">
        <f>E17/$E$23</f>
        <v>0.30258836656150134</v>
      </c>
      <c r="H17" s="233">
        <f>(E17-I17)/I17</f>
        <v>-3.209967464248395E-2</v>
      </c>
      <c r="I17" s="684">
        <v>12380.842000000001</v>
      </c>
      <c r="J17" s="187">
        <v>132036.72199999998</v>
      </c>
      <c r="K17" s="192">
        <f>I17/$I$23</f>
        <v>0.34175954390404689</v>
      </c>
      <c r="L17" s="149"/>
      <c r="M17" s="134"/>
      <c r="N17" s="134"/>
    </row>
    <row r="18" spans="1:21" ht="12.95" customHeight="1" x14ac:dyDescent="0.2">
      <c r="A18" s="1040"/>
      <c r="B18" s="1041"/>
      <c r="C18" s="154" t="s">
        <v>7</v>
      </c>
      <c r="D18" s="132">
        <v>357</v>
      </c>
      <c r="E18" s="151">
        <v>2557.5389999999998</v>
      </c>
      <c r="F18" s="133">
        <v>27292.010000000002</v>
      </c>
      <c r="G18" s="738">
        <f t="shared" ref="G18:G22" si="3">E18/$E$23</f>
        <v>6.4579350790340717E-2</v>
      </c>
      <c r="H18" s="233">
        <f t="shared" ref="H18:H20" si="4">(E18-I18)/I18</f>
        <v>8.6873782199340027E-2</v>
      </c>
      <c r="I18" s="685">
        <v>2353.1149999999998</v>
      </c>
      <c r="J18" s="185">
        <v>25095.03</v>
      </c>
      <c r="K18" s="193">
        <f t="shared" ref="K18:K23" si="5">I18/$I$23</f>
        <v>6.4955154839531196E-2</v>
      </c>
      <c r="L18" s="150"/>
      <c r="M18" s="137"/>
      <c r="N18" s="134"/>
    </row>
    <row r="19" spans="1:21" ht="12.95" customHeight="1" x14ac:dyDescent="0.2">
      <c r="A19" s="1040"/>
      <c r="B19" s="1041"/>
      <c r="C19" s="154" t="s">
        <v>8</v>
      </c>
      <c r="D19" s="132">
        <v>9834</v>
      </c>
      <c r="E19" s="151">
        <v>7706.0998140000002</v>
      </c>
      <c r="F19" s="133">
        <v>82234.060804000008</v>
      </c>
      <c r="G19" s="738">
        <f t="shared" si="3"/>
        <v>0.19458351294493861</v>
      </c>
      <c r="H19" s="233">
        <f t="shared" si="4"/>
        <v>0.15414760809385269</v>
      </c>
      <c r="I19" s="685">
        <v>6676.8754360000003</v>
      </c>
      <c r="J19" s="185">
        <v>71207.567186</v>
      </c>
      <c r="K19" s="193">
        <f t="shared" si="5"/>
        <v>0.18430781232096283</v>
      </c>
      <c r="L19" s="149"/>
      <c r="M19" s="134"/>
      <c r="N19" s="134"/>
      <c r="O19" s="134"/>
      <c r="P19" s="134"/>
    </row>
    <row r="20" spans="1:21" ht="12.95" customHeight="1" x14ac:dyDescent="0.2">
      <c r="A20" s="1040"/>
      <c r="B20" s="1041"/>
      <c r="C20" s="154" t="s">
        <v>9</v>
      </c>
      <c r="D20" s="132">
        <v>103587</v>
      </c>
      <c r="E20" s="151">
        <v>16225.887186</v>
      </c>
      <c r="F20" s="133">
        <v>173151.221196</v>
      </c>
      <c r="G20" s="738">
        <f t="shared" si="3"/>
        <v>0.40971311110766578</v>
      </c>
      <c r="H20" s="233">
        <f t="shared" si="4"/>
        <v>0.15414760809385281</v>
      </c>
      <c r="I20" s="685">
        <v>14058.762563999999</v>
      </c>
      <c r="J20" s="185">
        <v>149933.94581400001</v>
      </c>
      <c r="K20" s="193">
        <f t="shared" si="5"/>
        <v>0.38807669799258626</v>
      </c>
      <c r="L20" s="149"/>
      <c r="M20" s="134"/>
      <c r="N20" s="134"/>
      <c r="O20" s="134"/>
      <c r="P20" s="134"/>
    </row>
    <row r="21" spans="1:21" ht="12.95" customHeight="1" x14ac:dyDescent="0.2">
      <c r="A21" s="1040"/>
      <c r="B21" s="1041"/>
      <c r="C21" s="489" t="s">
        <v>336</v>
      </c>
      <c r="D21" s="140">
        <v>11</v>
      </c>
      <c r="E21" s="169">
        <v>290.19600000000003</v>
      </c>
      <c r="F21" s="141">
        <v>3096.7130000000002</v>
      </c>
      <c r="G21" s="170">
        <f t="shared" si="3"/>
        <v>7.3276181837124352E-3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40"/>
      <c r="B22" s="1041"/>
      <c r="C22" s="154" t="s">
        <v>65</v>
      </c>
      <c r="D22" s="694"/>
      <c r="E22" s="151">
        <v>839.90300000000002</v>
      </c>
      <c r="F22" s="133">
        <v>8962.8060000000005</v>
      </c>
      <c r="G22" s="738">
        <f t="shared" si="3"/>
        <v>2.1208040411841048E-2</v>
      </c>
      <c r="H22" s="233">
        <f t="shared" ref="H22" si="6">(E22-I22)/I22</f>
        <v>0.10926901295353213</v>
      </c>
      <c r="I22" s="685">
        <v>757.16800000000001</v>
      </c>
      <c r="J22" s="185">
        <v>8074.951</v>
      </c>
      <c r="K22" s="193">
        <f t="shared" si="5"/>
        <v>2.0900790942872817E-2</v>
      </c>
      <c r="L22" s="149"/>
      <c r="M22" s="134"/>
      <c r="N22" s="134"/>
      <c r="O22" s="134"/>
      <c r="P22" s="134"/>
    </row>
    <row r="23" spans="1:21" ht="12.95" customHeight="1" x14ac:dyDescent="0.2">
      <c r="A23" s="1040"/>
      <c r="B23" s="1041"/>
      <c r="C23" s="156" t="s">
        <v>2</v>
      </c>
      <c r="D23" s="145">
        <v>113928</v>
      </c>
      <c r="E23" s="146">
        <v>39603.046000000002</v>
      </c>
      <c r="F23" s="147">
        <v>422614.41799999995</v>
      </c>
      <c r="G23" s="739">
        <f>SUM(G17:G22)</f>
        <v>0.99999999999999989</v>
      </c>
      <c r="H23" s="731">
        <f>(E23-I23)/I23</f>
        <v>9.3198583599644363E-2</v>
      </c>
      <c r="I23" s="686">
        <v>36226.762999999999</v>
      </c>
      <c r="J23" s="186">
        <v>386348.21600000001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40" t="str">
        <f>T!J22</f>
        <v>březen</v>
      </c>
      <c r="B24" s="1041"/>
      <c r="C24" s="153" t="s">
        <v>6</v>
      </c>
      <c r="D24" s="132">
        <v>139</v>
      </c>
      <c r="E24" s="151">
        <v>11334.161</v>
      </c>
      <c r="F24" s="133">
        <v>120955.8421025</v>
      </c>
      <c r="G24" s="737">
        <f>E24/$E$30</f>
        <v>0.35352672994041906</v>
      </c>
      <c r="H24" s="233">
        <f>(E24-I24)/I24</f>
        <v>-9.722488609934056E-2</v>
      </c>
      <c r="I24" s="684">
        <v>12554.800000000001</v>
      </c>
      <c r="J24" s="187">
        <v>134017.693</v>
      </c>
      <c r="K24" s="192">
        <f>I24/$I$30</f>
        <v>0.33957106420048233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40"/>
      <c r="B25" s="1041"/>
      <c r="C25" s="154" t="s">
        <v>7</v>
      </c>
      <c r="D25" s="132">
        <v>358</v>
      </c>
      <c r="E25" s="151">
        <v>2149.2570000000001</v>
      </c>
      <c r="F25" s="133">
        <v>22936.440999999999</v>
      </c>
      <c r="G25" s="738">
        <f t="shared" ref="G25:G29" si="7">E25/$E$30</f>
        <v>6.7038027694467664E-2</v>
      </c>
      <c r="H25" s="233">
        <f t="shared" ref="H25:H27" si="8">(E25-I25)/I25</f>
        <v>-0.11818444029870653</v>
      </c>
      <c r="I25" s="685">
        <v>2437.3090000000002</v>
      </c>
      <c r="J25" s="185">
        <v>26017.298000000003</v>
      </c>
      <c r="K25" s="193">
        <f t="shared" ref="K25:K30" si="9">I25/$I$30</f>
        <v>6.5922166097063542E-2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40"/>
      <c r="B26" s="1041"/>
      <c r="C26" s="154" t="s">
        <v>8</v>
      </c>
      <c r="D26" s="132">
        <v>9834</v>
      </c>
      <c r="E26" s="151">
        <v>6145.6058999999996</v>
      </c>
      <c r="F26" s="133">
        <v>65585.995999999999</v>
      </c>
      <c r="G26" s="738">
        <f t="shared" si="7"/>
        <v>0.19168917375794695</v>
      </c>
      <c r="H26" s="233">
        <f t="shared" si="8"/>
        <v>-0.17198869380856813</v>
      </c>
      <c r="I26" s="685">
        <v>7422.1279999999997</v>
      </c>
      <c r="J26" s="185">
        <v>79229.274250000002</v>
      </c>
      <c r="K26" s="193">
        <f t="shared" si="9"/>
        <v>0.2007471169267688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40"/>
      <c r="B27" s="1041"/>
      <c r="C27" s="154" t="s">
        <v>9</v>
      </c>
      <c r="D27" s="132">
        <v>103592</v>
      </c>
      <c r="E27" s="151">
        <v>11413.268100000001</v>
      </c>
      <c r="F27" s="133">
        <v>121802.564</v>
      </c>
      <c r="G27" s="738">
        <f t="shared" si="7"/>
        <v>0.35599417983618725</v>
      </c>
      <c r="H27" s="233">
        <f t="shared" si="8"/>
        <v>-0.1719886938085681</v>
      </c>
      <c r="I27" s="685">
        <v>13783.952000000001</v>
      </c>
      <c r="J27" s="185">
        <v>147140.08074999999</v>
      </c>
      <c r="K27" s="193">
        <f t="shared" si="9"/>
        <v>0.37281607429257069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40"/>
      <c r="B28" s="1041"/>
      <c r="C28" s="489" t="s">
        <v>336</v>
      </c>
      <c r="D28" s="140">
        <v>11</v>
      </c>
      <c r="E28" s="169">
        <v>340.82900000000001</v>
      </c>
      <c r="F28" s="141">
        <v>3637.3340000000003</v>
      </c>
      <c r="G28" s="170">
        <f t="shared" si="7"/>
        <v>1.0630884971447211E-2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40"/>
      <c r="B29" s="1041"/>
      <c r="C29" s="154" t="s">
        <v>65</v>
      </c>
      <c r="D29" s="694"/>
      <c r="E29" s="151">
        <v>677.14499999999998</v>
      </c>
      <c r="F29" s="133">
        <v>7226.4290000000001</v>
      </c>
      <c r="G29" s="738">
        <f t="shared" si="7"/>
        <v>2.1121003799531791E-2</v>
      </c>
      <c r="H29" s="233">
        <f t="shared" ref="H29" si="10">(E29-I29)/I29</f>
        <v>-0.12551640952195234</v>
      </c>
      <c r="I29" s="685">
        <v>774.33699999999999</v>
      </c>
      <c r="J29" s="185">
        <v>8265.8060000000005</v>
      </c>
      <c r="K29" s="193">
        <f t="shared" si="9"/>
        <v>2.0943578483114733E-2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42"/>
      <c r="B30" s="1043"/>
      <c r="C30" s="155" t="s">
        <v>2</v>
      </c>
      <c r="D30" s="142">
        <v>113934</v>
      </c>
      <c r="E30" s="143">
        <v>32060.266000000003</v>
      </c>
      <c r="F30" s="144">
        <v>342144.60610249999</v>
      </c>
      <c r="G30" s="739">
        <f>SUM(G24:G29)</f>
        <v>0.99999999999999989</v>
      </c>
      <c r="H30" s="667">
        <f>(E30-I30)/I30</f>
        <v>-0.13286243953145085</v>
      </c>
      <c r="I30" s="687">
        <v>36972.525999999998</v>
      </c>
      <c r="J30" s="205">
        <v>394670.152</v>
      </c>
      <c r="K30" s="195">
        <f t="shared" si="9"/>
        <v>1</v>
      </c>
      <c r="L30" s="178"/>
    </row>
    <row r="31" spans="1:21" ht="12.95" customHeight="1" thickTop="1" x14ac:dyDescent="0.2">
      <c r="A31" s="1062" t="str">
        <f>T!E17</f>
        <v>I. čtvrtletí</v>
      </c>
      <c r="B31" s="1063"/>
      <c r="C31" s="179" t="s">
        <v>6</v>
      </c>
      <c r="D31" s="180">
        <f>D24</f>
        <v>139</v>
      </c>
      <c r="E31" s="741">
        <f>E10+E17+E24</f>
        <v>38710.429000000004</v>
      </c>
      <c r="F31" s="181">
        <f>F10+F17+F24</f>
        <v>413496.83610249998</v>
      </c>
      <c r="G31" s="742">
        <f>E31/$E$37</f>
        <v>0.29894968886177087</v>
      </c>
      <c r="H31" s="732">
        <f>(E31-I31)/I31</f>
        <v>3.3642238783931154E-2</v>
      </c>
      <c r="I31" s="688">
        <v>37450.51</v>
      </c>
      <c r="J31" s="207">
        <v>399445.47899999993</v>
      </c>
      <c r="K31" s="193">
        <f>I31/$I$37</f>
        <v>0.3124658258193696</v>
      </c>
      <c r="L31" s="148"/>
    </row>
    <row r="32" spans="1:21" ht="12.95" customHeight="1" x14ac:dyDescent="0.2">
      <c r="A32" s="1040"/>
      <c r="B32" s="1041"/>
      <c r="C32" s="154" t="s">
        <v>7</v>
      </c>
      <c r="D32" s="132">
        <f t="shared" ref="D32:D35" si="11">D25</f>
        <v>358</v>
      </c>
      <c r="E32" s="151">
        <f>E11+E18+E25</f>
        <v>8446.8169999999991</v>
      </c>
      <c r="F32" s="133">
        <f t="shared" ref="F32" si="12">F11+F18+F25</f>
        <v>90236.95199999999</v>
      </c>
      <c r="G32" s="738">
        <f t="shared" ref="G32:G36" si="13">E32/$E$37</f>
        <v>6.5232377404608882E-2</v>
      </c>
      <c r="H32" s="233">
        <f t="shared" ref="H32:H34" si="14">(E32-I32)/I32</f>
        <v>0.12030168028998227</v>
      </c>
      <c r="I32" s="685">
        <v>7539.7699999999995</v>
      </c>
      <c r="J32" s="185">
        <v>80416.506999999998</v>
      </c>
      <c r="K32" s="193">
        <f t="shared" ref="K32:K37" si="15">I32/$I$37</f>
        <v>6.2907566800508408E-2</v>
      </c>
      <c r="L32" s="148"/>
    </row>
    <row r="33" spans="1:12" ht="12.95" customHeight="1" x14ac:dyDescent="0.2">
      <c r="A33" s="1040"/>
      <c r="B33" s="1041"/>
      <c r="C33" s="154" t="s">
        <v>8</v>
      </c>
      <c r="D33" s="132">
        <f t="shared" si="11"/>
        <v>9834</v>
      </c>
      <c r="E33" s="151">
        <f t="shared" ref="E33:F36" si="16">E12+E19+E26</f>
        <v>25815.174251999997</v>
      </c>
      <c r="F33" s="133">
        <f t="shared" si="16"/>
        <v>275799.29941199999</v>
      </c>
      <c r="G33" s="738">
        <f>E33/$E$37</f>
        <v>0.19936328555149302</v>
      </c>
      <c r="H33" s="233">
        <f t="shared" si="14"/>
        <v>8.0456462409366061E-2</v>
      </c>
      <c r="I33" s="685">
        <v>23892.840804000003</v>
      </c>
      <c r="J33" s="185">
        <v>254831.32026800001</v>
      </c>
      <c r="K33" s="193">
        <f t="shared" si="15"/>
        <v>0.19934831950199319</v>
      </c>
      <c r="L33" s="148"/>
    </row>
    <row r="34" spans="1:12" ht="12.95" customHeight="1" x14ac:dyDescent="0.2">
      <c r="A34" s="1040"/>
      <c r="B34" s="1041"/>
      <c r="C34" s="154" t="s">
        <v>9</v>
      </c>
      <c r="D34" s="132">
        <f t="shared" si="11"/>
        <v>103592</v>
      </c>
      <c r="E34" s="151">
        <f t="shared" si="16"/>
        <v>52829.315748000001</v>
      </c>
      <c r="F34" s="133">
        <f t="shared" si="16"/>
        <v>564425.60658799997</v>
      </c>
      <c r="G34" s="738">
        <f t="shared" si="13"/>
        <v>0.40798585584377922</v>
      </c>
      <c r="H34" s="233">
        <f t="shared" si="14"/>
        <v>9.006164601003519E-2</v>
      </c>
      <c r="I34" s="685">
        <v>48464.521196000002</v>
      </c>
      <c r="J34" s="185">
        <v>516886.00373200001</v>
      </c>
      <c r="K34" s="193">
        <f>I34/$I$37</f>
        <v>0.4043604917115543</v>
      </c>
      <c r="L34" s="148"/>
    </row>
    <row r="35" spans="1:12" ht="12.95" customHeight="1" x14ac:dyDescent="0.2">
      <c r="A35" s="1040"/>
      <c r="B35" s="1041"/>
      <c r="C35" s="489" t="s">
        <v>336</v>
      </c>
      <c r="D35" s="132">
        <f t="shared" si="11"/>
        <v>11</v>
      </c>
      <c r="E35" s="151">
        <f t="shared" si="16"/>
        <v>946.48800000000006</v>
      </c>
      <c r="F35" s="133">
        <f t="shared" si="16"/>
        <v>10108.744000000001</v>
      </c>
      <c r="G35" s="170">
        <f t="shared" si="13"/>
        <v>7.3094589861403955E-3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40"/>
      <c r="B36" s="1041"/>
      <c r="C36" s="154" t="s">
        <v>65</v>
      </c>
      <c r="D36" s="132"/>
      <c r="E36" s="151">
        <f t="shared" si="16"/>
        <v>2739.8820000000001</v>
      </c>
      <c r="F36" s="133">
        <f t="shared" si="16"/>
        <v>29270.405000000002</v>
      </c>
      <c r="G36" s="738">
        <f t="shared" si="13"/>
        <v>2.1159333352207654E-2</v>
      </c>
      <c r="H36" s="233">
        <f t="shared" ref="H36" si="17">(E36-I36)/I36</f>
        <v>9.285041623838261E-2</v>
      </c>
      <c r="I36" s="685">
        <v>2507.0969999999998</v>
      </c>
      <c r="J36" s="185">
        <v>26739.548000000003</v>
      </c>
      <c r="K36" s="193">
        <f t="shared" si="15"/>
        <v>2.0917796166574607E-2</v>
      </c>
      <c r="L36" s="148"/>
    </row>
    <row r="37" spans="1:12" ht="12.95" customHeight="1" x14ac:dyDescent="0.2">
      <c r="A37" s="1040"/>
      <c r="B37" s="1041"/>
      <c r="C37" s="157" t="s">
        <v>2</v>
      </c>
      <c r="D37" s="158">
        <f>SUM(D31:D36)</f>
        <v>113934</v>
      </c>
      <c r="E37" s="159">
        <f>SUM(E31:E36)</f>
        <v>129488.106</v>
      </c>
      <c r="F37" s="160">
        <f>SUM(F31:F36)</f>
        <v>1383337.8431024998</v>
      </c>
      <c r="G37" s="743">
        <f>SUM(G31:G36)</f>
        <v>1</v>
      </c>
      <c r="H37" s="733">
        <f>(E37-I37)/I37</f>
        <v>8.0375353368380489E-2</v>
      </c>
      <c r="I37" s="689">
        <v>119854.73899999999</v>
      </c>
      <c r="J37" s="189">
        <v>1278318.858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1028" t="s">
        <v>180</v>
      </c>
      <c r="B40" s="1028"/>
      <c r="C40" s="1028"/>
      <c r="D40" s="1028"/>
      <c r="E40" s="1028"/>
      <c r="F40" s="138"/>
      <c r="G40" s="1028" t="s">
        <v>181</v>
      </c>
      <c r="H40" s="1028"/>
      <c r="I40" s="1028"/>
      <c r="J40" s="1028"/>
      <c r="K40" s="1031"/>
      <c r="L40" s="148"/>
    </row>
    <row r="41" spans="1:12" ht="15" customHeight="1" x14ac:dyDescent="0.2">
      <c r="A41" s="1030" t="str">
        <f>A31</f>
        <v>I. čtvrtletí</v>
      </c>
      <c r="B41" s="1030"/>
      <c r="C41" s="1030"/>
      <c r="D41" s="1030"/>
      <c r="E41" s="1030"/>
      <c r="F41" s="138"/>
      <c r="G41" s="1032" t="str">
        <f>A31</f>
        <v>I. čtvrtletí</v>
      </c>
      <c r="H41" s="1032"/>
      <c r="I41" s="1032"/>
      <c r="J41" s="1032"/>
      <c r="K41" s="1033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2017</v>
      </c>
      <c r="D45" s="138">
        <f>I6</f>
        <v>2016</v>
      </c>
      <c r="H45" s="138"/>
      <c r="I45" s="138">
        <f>E6</f>
        <v>2017</v>
      </c>
      <c r="J45" s="138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leden</v>
      </c>
      <c r="C46" s="408">
        <f>E16</f>
        <v>57824.794000000002</v>
      </c>
      <c r="D46" s="408">
        <f>I16</f>
        <v>46655.45</v>
      </c>
      <c r="H46" s="138" t="str">
        <f>A10</f>
        <v>leden</v>
      </c>
      <c r="I46" s="409">
        <f>E16/E37</f>
        <v>0.44656452075992215</v>
      </c>
      <c r="J46" s="409">
        <f>I16/I37</f>
        <v>0.38926662716273575</v>
      </c>
      <c r="K46" s="138"/>
      <c r="L46" s="148"/>
    </row>
    <row r="47" spans="1:12" ht="15" customHeight="1" x14ac:dyDescent="0.2">
      <c r="A47" s="138"/>
      <c r="B47" s="138" t="str">
        <f>A17</f>
        <v>únor</v>
      </c>
      <c r="C47" s="408">
        <f>E23</f>
        <v>39603.046000000002</v>
      </c>
      <c r="D47" s="408">
        <f>I23</f>
        <v>36226.762999999999</v>
      </c>
      <c r="H47" s="138" t="str">
        <f>A17</f>
        <v>únor</v>
      </c>
      <c r="I47" s="409">
        <f>E23/E37</f>
        <v>0.30584311735936581</v>
      </c>
      <c r="J47" s="409">
        <f>I23/I37</f>
        <v>0.30225557455846619</v>
      </c>
      <c r="K47" s="138"/>
      <c r="L47" s="148"/>
    </row>
    <row r="48" spans="1:12" ht="15" customHeight="1" x14ac:dyDescent="0.2">
      <c r="A48" s="138"/>
      <c r="B48" s="138" t="str">
        <f>A24</f>
        <v>březen</v>
      </c>
      <c r="C48" s="408">
        <f>E30</f>
        <v>32060.266000000003</v>
      </c>
      <c r="D48" s="408">
        <f>I30</f>
        <v>36972.525999999998</v>
      </c>
      <c r="H48" s="138" t="str">
        <f>A24</f>
        <v>březen</v>
      </c>
      <c r="I48" s="409">
        <f>E30/E37</f>
        <v>0.24759236188071207</v>
      </c>
      <c r="J48" s="409">
        <f>I30/I37</f>
        <v>0.30847779827879818</v>
      </c>
      <c r="K48" s="138"/>
      <c r="L48" s="148"/>
    </row>
    <row r="49" spans="1:12" ht="15" customHeight="1" x14ac:dyDescent="0.2">
      <c r="A49" s="138"/>
      <c r="B49" s="138"/>
      <c r="C49" s="408">
        <f>SUM(C46:C48)</f>
        <v>129488.106</v>
      </c>
      <c r="D49" s="408">
        <f>SUM(D46:D48)</f>
        <v>119854.73899999999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3" width="9.28515625" style="121" customWidth="1"/>
    <col min="4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258</v>
      </c>
      <c r="L1" s="1048"/>
    </row>
    <row r="2" spans="1:17" ht="6.75" customHeight="1" x14ac:dyDescent="0.2"/>
    <row r="3" spans="1:17" ht="30" customHeight="1" x14ac:dyDescent="0.2">
      <c r="A3" s="1061" t="s">
        <v>225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110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911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163" t="s">
        <v>45</v>
      </c>
      <c r="D9" s="1058"/>
      <c r="E9" s="163" t="s">
        <v>148</v>
      </c>
      <c r="F9" s="910" t="s">
        <v>1</v>
      </c>
      <c r="G9" s="912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2.95" customHeight="1" x14ac:dyDescent="0.2">
      <c r="A10" s="1034" t="str">
        <f>T!J20</f>
        <v>leden</v>
      </c>
      <c r="B10" s="1035"/>
      <c r="C10" s="153" t="s">
        <v>6</v>
      </c>
      <c r="D10" s="132">
        <v>107</v>
      </c>
      <c r="E10" s="151">
        <v>54837.198000000004</v>
      </c>
      <c r="F10" s="133">
        <v>583755.17100000009</v>
      </c>
      <c r="G10" s="737">
        <f>E10/$E$16</f>
        <v>0.96733261618171906</v>
      </c>
      <c r="H10" s="233">
        <f>(E10-I10)/I10</f>
        <v>0.8162112288724247</v>
      </c>
      <c r="I10" s="684">
        <v>30193.183000000001</v>
      </c>
      <c r="J10" s="187">
        <v>320960.20799999998</v>
      </c>
      <c r="K10" s="192">
        <f>I10/$I$16</f>
        <v>0.97881448269677984</v>
      </c>
      <c r="L10" s="148"/>
    </row>
    <row r="11" spans="1:17" ht="12.95" customHeight="1" x14ac:dyDescent="0.2">
      <c r="A11" s="1036"/>
      <c r="B11" s="1037"/>
      <c r="C11" s="154" t="s">
        <v>7</v>
      </c>
      <c r="D11" s="132">
        <v>108</v>
      </c>
      <c r="E11" s="151">
        <v>198.21899999999999</v>
      </c>
      <c r="F11" s="133">
        <v>2081.279</v>
      </c>
      <c r="G11" s="738">
        <f t="shared" ref="G11:G16" si="0">E11/$E$16</f>
        <v>3.4965992216984564E-3</v>
      </c>
      <c r="H11" s="233">
        <f t="shared" ref="H11:H16" si="1">(E11-I11)/I11</f>
        <v>5.1872174226826037E-2</v>
      </c>
      <c r="I11" s="685">
        <v>188.44399999999999</v>
      </c>
      <c r="J11" s="185">
        <v>1979.0709999999999</v>
      </c>
      <c r="K11" s="193">
        <f t="shared" ref="K11:K16" si="2">I11/$I$16</f>
        <v>6.1090517146639347E-3</v>
      </c>
      <c r="L11" s="149"/>
      <c r="M11" s="134"/>
      <c r="O11" s="134"/>
      <c r="P11" s="134"/>
      <c r="Q11" s="134"/>
    </row>
    <row r="12" spans="1:17" ht="12.95" customHeight="1" x14ac:dyDescent="0.2">
      <c r="A12" s="1036"/>
      <c r="B12" s="1037"/>
      <c r="C12" s="154" t="s">
        <v>8</v>
      </c>
      <c r="D12" s="132">
        <v>816</v>
      </c>
      <c r="E12" s="151">
        <v>52.348000000000006</v>
      </c>
      <c r="F12" s="133">
        <v>551.92300000000012</v>
      </c>
      <c r="G12" s="738">
        <f t="shared" si="0"/>
        <v>9.2342296176184337E-4</v>
      </c>
      <c r="H12" s="233">
        <f t="shared" si="1"/>
        <v>0.34761230531599968</v>
      </c>
      <c r="I12" s="685">
        <v>38.844999999999999</v>
      </c>
      <c r="J12" s="185">
        <v>409.96199999999999</v>
      </c>
      <c r="K12" s="193">
        <f t="shared" si="2"/>
        <v>1.2592924893131145E-3</v>
      </c>
      <c r="L12" s="149"/>
      <c r="M12" s="134"/>
      <c r="O12" s="134"/>
      <c r="P12" s="134"/>
      <c r="Q12" s="134"/>
    </row>
    <row r="13" spans="1:17" ht="12.95" customHeight="1" x14ac:dyDescent="0.2">
      <c r="A13" s="1036"/>
      <c r="B13" s="1037"/>
      <c r="C13" s="154" t="s">
        <v>9</v>
      </c>
      <c r="D13" s="132">
        <v>6332</v>
      </c>
      <c r="E13" s="151">
        <v>0</v>
      </c>
      <c r="F13" s="133">
        <v>0</v>
      </c>
      <c r="G13" s="738">
        <f t="shared" si="0"/>
        <v>0</v>
      </c>
      <c r="H13" s="233">
        <v>0</v>
      </c>
      <c r="I13" s="685">
        <v>0</v>
      </c>
      <c r="J13" s="185">
        <v>0</v>
      </c>
      <c r="K13" s="193">
        <f>I13/$I$16</f>
        <v>0</v>
      </c>
      <c r="L13" s="149"/>
      <c r="M13" s="134"/>
      <c r="O13" s="134"/>
      <c r="P13" s="134"/>
      <c r="Q13" s="134"/>
    </row>
    <row r="14" spans="1:17" ht="12.95" customHeight="1" x14ac:dyDescent="0.2">
      <c r="A14" s="1036"/>
      <c r="B14" s="1037"/>
      <c r="C14" s="489" t="s">
        <v>336</v>
      </c>
      <c r="D14" s="140">
        <v>4</v>
      </c>
      <c r="E14" s="169">
        <v>0</v>
      </c>
      <c r="F14" s="141">
        <v>0</v>
      </c>
      <c r="G14" s="738">
        <f t="shared" si="0"/>
        <v>0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2.95" customHeight="1" x14ac:dyDescent="0.2">
      <c r="A15" s="1036"/>
      <c r="B15" s="1037"/>
      <c r="C15" s="154" t="s">
        <v>352</v>
      </c>
      <c r="D15" s="694">
        <v>0</v>
      </c>
      <c r="E15" s="151">
        <v>1601.3170000000023</v>
      </c>
      <c r="F15" s="133">
        <v>17235.819540000004</v>
      </c>
      <c r="G15" s="738">
        <f t="shared" si="0"/>
        <v>2.8247361634820656E-2</v>
      </c>
      <c r="H15" s="233">
        <f t="shared" si="1"/>
        <v>2.7570727381081084</v>
      </c>
      <c r="I15" s="685">
        <v>426.21399999999812</v>
      </c>
      <c r="J15" s="185">
        <v>4592.9199999999837</v>
      </c>
      <c r="K15" s="193">
        <f t="shared" si="2"/>
        <v>1.3817173099243079E-2</v>
      </c>
      <c r="L15" s="149"/>
      <c r="M15" s="134"/>
      <c r="O15" s="134"/>
      <c r="P15" s="134"/>
      <c r="Q15" s="134"/>
    </row>
    <row r="16" spans="1:17" ht="12.95" customHeight="1" x14ac:dyDescent="0.25">
      <c r="A16" s="1038"/>
      <c r="B16" s="1039"/>
      <c r="C16" s="913" t="s">
        <v>2</v>
      </c>
      <c r="D16" s="89">
        <v>7367</v>
      </c>
      <c r="E16" s="914">
        <v>56689.082000000002</v>
      </c>
      <c r="F16" s="914">
        <v>603624.19254000008</v>
      </c>
      <c r="G16" s="739">
        <f t="shared" si="0"/>
        <v>1</v>
      </c>
      <c r="H16" s="918">
        <f t="shared" si="1"/>
        <v>0.83776895838988985</v>
      </c>
      <c r="I16" s="917">
        <v>30846.686000000002</v>
      </c>
      <c r="J16" s="917">
        <v>327942.16099999996</v>
      </c>
      <c r="K16" s="194">
        <f t="shared" si="2"/>
        <v>1</v>
      </c>
      <c r="L16" s="166"/>
      <c r="M16" s="134"/>
      <c r="N16" s="727"/>
    </row>
    <row r="17" spans="1:21" ht="12.95" customHeight="1" x14ac:dyDescent="0.2">
      <c r="A17" s="1040" t="str">
        <f>T!J21</f>
        <v>únor</v>
      </c>
      <c r="B17" s="1041"/>
      <c r="C17" s="154" t="s">
        <v>6</v>
      </c>
      <c r="D17" s="132">
        <v>99</v>
      </c>
      <c r="E17" s="151">
        <v>35721.962</v>
      </c>
      <c r="F17" s="133">
        <v>380388.136</v>
      </c>
      <c r="G17" s="738">
        <f>E17/$E$23</f>
        <v>0.96897892929721707</v>
      </c>
      <c r="H17" s="233">
        <f>(E17-I17)/I17</f>
        <v>1.6955516031689855</v>
      </c>
      <c r="I17" s="685">
        <v>13252.19</v>
      </c>
      <c r="J17" s="185">
        <v>140927.37700000001</v>
      </c>
      <c r="K17" s="193">
        <f>I17/$I$23</f>
        <v>0.95824353845659926</v>
      </c>
      <c r="L17" s="149"/>
      <c r="M17" s="134"/>
      <c r="N17" s="134"/>
    </row>
    <row r="18" spans="1:21" ht="12.95" customHeight="1" x14ac:dyDescent="0.2">
      <c r="A18" s="1040"/>
      <c r="B18" s="1041"/>
      <c r="C18" s="154" t="s">
        <v>7</v>
      </c>
      <c r="D18" s="132">
        <v>113</v>
      </c>
      <c r="E18" s="151">
        <v>140.24799999999999</v>
      </c>
      <c r="F18" s="133">
        <v>1474.5629999999999</v>
      </c>
      <c r="G18" s="738">
        <f t="shared" ref="G18:G23" si="3">E18/$E$23</f>
        <v>3.804308309719273E-3</v>
      </c>
      <c r="H18" s="233">
        <f t="shared" ref="H18:H19" si="4">(E18-I18)/I18</f>
        <v>4.5113790482435898E-2</v>
      </c>
      <c r="I18" s="685">
        <v>134.19399999999999</v>
      </c>
      <c r="J18" s="185">
        <v>1443.585</v>
      </c>
      <c r="K18" s="193">
        <f t="shared" ref="K18:K23" si="5">I18/$I$23</f>
        <v>9.7033421192757475E-3</v>
      </c>
      <c r="L18" s="150"/>
      <c r="M18" s="137"/>
      <c r="N18" s="134"/>
    </row>
    <row r="19" spans="1:21" ht="12.95" customHeight="1" x14ac:dyDescent="0.2">
      <c r="A19" s="1040"/>
      <c r="B19" s="1041"/>
      <c r="C19" s="154" t="s">
        <v>8</v>
      </c>
      <c r="D19" s="132">
        <v>817</v>
      </c>
      <c r="E19" s="151">
        <v>32.6325</v>
      </c>
      <c r="F19" s="133">
        <v>344.18899999999996</v>
      </c>
      <c r="G19" s="738">
        <f t="shared" si="3"/>
        <v>8.851754814108877E-4</v>
      </c>
      <c r="H19" s="233">
        <f t="shared" si="4"/>
        <v>0.23790827358597927</v>
      </c>
      <c r="I19" s="685">
        <v>26.361000000000001</v>
      </c>
      <c r="J19" s="185">
        <v>245.87799999999999</v>
      </c>
      <c r="K19" s="193">
        <f t="shared" si="5"/>
        <v>1.9061195106057499E-3</v>
      </c>
      <c r="L19" s="149"/>
      <c r="M19" s="134"/>
      <c r="N19" s="134"/>
      <c r="O19" s="134"/>
      <c r="P19" s="134"/>
    </row>
    <row r="20" spans="1:21" ht="12.95" customHeight="1" x14ac:dyDescent="0.2">
      <c r="A20" s="1040"/>
      <c r="B20" s="1041"/>
      <c r="C20" s="154" t="s">
        <v>9</v>
      </c>
      <c r="D20" s="132">
        <v>6332</v>
      </c>
      <c r="E20" s="151">
        <v>0</v>
      </c>
      <c r="F20" s="133">
        <v>0</v>
      </c>
      <c r="G20" s="738">
        <f t="shared" si="3"/>
        <v>0</v>
      </c>
      <c r="H20" s="233">
        <v>0</v>
      </c>
      <c r="I20" s="685">
        <v>0</v>
      </c>
      <c r="J20" s="185">
        <v>0</v>
      </c>
      <c r="K20" s="193">
        <f t="shared" si="5"/>
        <v>0</v>
      </c>
      <c r="L20" s="149"/>
      <c r="M20" s="134"/>
      <c r="N20" s="134"/>
      <c r="O20" s="134"/>
      <c r="P20" s="134"/>
    </row>
    <row r="21" spans="1:21" ht="12.95" customHeight="1" x14ac:dyDescent="0.2">
      <c r="A21" s="1040"/>
      <c r="B21" s="1041"/>
      <c r="C21" s="489" t="s">
        <v>336</v>
      </c>
      <c r="D21" s="140">
        <v>4</v>
      </c>
      <c r="E21" s="169">
        <v>0</v>
      </c>
      <c r="F21" s="141">
        <v>0</v>
      </c>
      <c r="G21" s="170">
        <f t="shared" si="3"/>
        <v>0</v>
      </c>
      <c r="H21" s="165" t="s">
        <v>355</v>
      </c>
      <c r="I21" s="691" t="s">
        <v>355</v>
      </c>
      <c r="J21" s="198" t="s">
        <v>355</v>
      </c>
      <c r="K21" s="201" t="s">
        <v>355</v>
      </c>
      <c r="L21" s="149"/>
      <c r="M21" s="134"/>
      <c r="N21" s="134"/>
      <c r="O21" s="134"/>
      <c r="P21" s="134"/>
    </row>
    <row r="22" spans="1:21" ht="12.95" customHeight="1" x14ac:dyDescent="0.2">
      <c r="A22" s="1040"/>
      <c r="B22" s="1041"/>
      <c r="C22" s="154" t="s">
        <v>352</v>
      </c>
      <c r="D22" s="694">
        <v>0</v>
      </c>
      <c r="E22" s="151">
        <v>970.7289999999989</v>
      </c>
      <c r="F22" s="133">
        <v>10431.130172999994</v>
      </c>
      <c r="G22" s="738">
        <f t="shared" si="3"/>
        <v>2.6331586911652757E-2</v>
      </c>
      <c r="H22" s="233">
        <f t="shared" ref="H22" si="6">(E22-I22)/I22</f>
        <v>1.3283172192467232</v>
      </c>
      <c r="I22" s="685">
        <v>416.92299999999886</v>
      </c>
      <c r="J22" s="185">
        <v>4546.4118000000308</v>
      </c>
      <c r="K22" s="193">
        <f t="shared" si="5"/>
        <v>3.0146999913519174E-2</v>
      </c>
      <c r="L22" s="149"/>
      <c r="M22" s="134"/>
      <c r="N22" s="134"/>
      <c r="O22" s="134"/>
      <c r="P22" s="134"/>
    </row>
    <row r="23" spans="1:21" ht="12.95" customHeight="1" x14ac:dyDescent="0.2">
      <c r="A23" s="1040"/>
      <c r="B23" s="1041"/>
      <c r="C23" s="156" t="s">
        <v>2</v>
      </c>
      <c r="D23" s="145">
        <v>7365</v>
      </c>
      <c r="E23" s="146">
        <v>36865.571499999998</v>
      </c>
      <c r="F23" s="147">
        <v>392638.01817300002</v>
      </c>
      <c r="G23" s="740">
        <f t="shared" si="3"/>
        <v>1</v>
      </c>
      <c r="H23" s="731">
        <f>(E23-I23)/I23</f>
        <v>1.6656873830955305</v>
      </c>
      <c r="I23" s="686">
        <v>13829.668</v>
      </c>
      <c r="J23" s="186">
        <v>147163.25180000003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40" t="str">
        <f>T!J22</f>
        <v>březen</v>
      </c>
      <c r="B24" s="1041"/>
      <c r="C24" s="153" t="s">
        <v>6</v>
      </c>
      <c r="D24" s="132">
        <v>100</v>
      </c>
      <c r="E24" s="151">
        <v>15742.693000000003</v>
      </c>
      <c r="F24" s="133">
        <v>167656.15199999997</v>
      </c>
      <c r="G24" s="737">
        <f>E24/$E$30</f>
        <v>0.95819024564854272</v>
      </c>
      <c r="H24" s="233">
        <f>(E24-I24)/I24</f>
        <v>1.2545919786345929</v>
      </c>
      <c r="I24" s="684">
        <v>6982.5019999999995</v>
      </c>
      <c r="J24" s="187">
        <v>74304.615999999995</v>
      </c>
      <c r="K24" s="192">
        <f>I24/$I$30</f>
        <v>0.91967829115985611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40"/>
      <c r="B25" s="1041"/>
      <c r="C25" s="154" t="s">
        <v>7</v>
      </c>
      <c r="D25" s="132">
        <v>112</v>
      </c>
      <c r="E25" s="151">
        <v>107.657</v>
      </c>
      <c r="F25" s="133">
        <v>1129.1099999999999</v>
      </c>
      <c r="G25" s="738">
        <f t="shared" ref="G25:G29" si="7">E25/$E$30</f>
        <v>6.5526201442018296E-3</v>
      </c>
      <c r="H25" s="233">
        <f t="shared" ref="H25:H26" si="8">(E25-I25)/I25</f>
        <v>-0.18851711427860737</v>
      </c>
      <c r="I25" s="685">
        <v>132.667</v>
      </c>
      <c r="J25" s="185">
        <v>1397.7560000000001</v>
      </c>
      <c r="K25" s="193">
        <f t="shared" ref="K25:K30" si="9">I25/$I$30</f>
        <v>1.7473816671059263E-2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40"/>
      <c r="B26" s="1041"/>
      <c r="C26" s="154" t="s">
        <v>8</v>
      </c>
      <c r="D26" s="132">
        <v>817</v>
      </c>
      <c r="E26" s="151">
        <v>17.768000000000001</v>
      </c>
      <c r="F26" s="133">
        <v>187.61700000000002</v>
      </c>
      <c r="G26" s="738">
        <f t="shared" si="7"/>
        <v>1.0814620017479412E-3</v>
      </c>
      <c r="H26" s="233">
        <f t="shared" si="8"/>
        <v>-0.29690158679909778</v>
      </c>
      <c r="I26" s="685">
        <v>25.271000000000001</v>
      </c>
      <c r="J26" s="185">
        <v>267.26499999999999</v>
      </c>
      <c r="K26" s="193">
        <f t="shared" si="9"/>
        <v>3.3284902884239383E-3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40"/>
      <c r="B27" s="1041"/>
      <c r="C27" s="154" t="s">
        <v>9</v>
      </c>
      <c r="D27" s="132">
        <v>6337</v>
      </c>
      <c r="E27" s="151">
        <v>0</v>
      </c>
      <c r="F27" s="133">
        <v>0</v>
      </c>
      <c r="G27" s="738">
        <f t="shared" si="7"/>
        <v>0</v>
      </c>
      <c r="H27" s="233">
        <v>0</v>
      </c>
      <c r="I27" s="685">
        <v>0</v>
      </c>
      <c r="J27" s="185">
        <v>0</v>
      </c>
      <c r="K27" s="193">
        <f t="shared" si="9"/>
        <v>0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40"/>
      <c r="B28" s="1041"/>
      <c r="C28" s="489" t="s">
        <v>336</v>
      </c>
      <c r="D28" s="140">
        <v>4</v>
      </c>
      <c r="E28" s="169">
        <v>0</v>
      </c>
      <c r="F28" s="141">
        <v>0</v>
      </c>
      <c r="G28" s="170">
        <f t="shared" si="7"/>
        <v>0</v>
      </c>
      <c r="H28" s="165" t="s">
        <v>355</v>
      </c>
      <c r="I28" s="691" t="s">
        <v>355</v>
      </c>
      <c r="J28" s="198" t="s">
        <v>355</v>
      </c>
      <c r="K28" s="201" t="s">
        <v>355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40"/>
      <c r="B29" s="1041"/>
      <c r="C29" s="154" t="s">
        <v>352</v>
      </c>
      <c r="D29" s="694">
        <v>0</v>
      </c>
      <c r="E29" s="151">
        <v>561.49300000000062</v>
      </c>
      <c r="F29" s="133">
        <v>5571.4720000000052</v>
      </c>
      <c r="G29" s="738">
        <f t="shared" si="7"/>
        <v>3.4175672205507511E-2</v>
      </c>
      <c r="H29" s="233">
        <f t="shared" ref="H29" si="10">(E29-I29)/I29</f>
        <v>0.24254078970371915</v>
      </c>
      <c r="I29" s="685">
        <v>451.8909999999978</v>
      </c>
      <c r="J29" s="185">
        <v>4911.7170000000187</v>
      </c>
      <c r="K29" s="193">
        <f t="shared" si="9"/>
        <v>5.9519401880660627E-2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42"/>
      <c r="B30" s="1043"/>
      <c r="C30" s="155" t="s">
        <v>2</v>
      </c>
      <c r="D30" s="142">
        <v>7370</v>
      </c>
      <c r="E30" s="143">
        <v>16429.611000000004</v>
      </c>
      <c r="F30" s="144">
        <v>174544.35099999997</v>
      </c>
      <c r="G30" s="740">
        <f>E30/$E$30</f>
        <v>1</v>
      </c>
      <c r="H30" s="667">
        <f>(E30-I30)/I30</f>
        <v>1.1639745422058139</v>
      </c>
      <c r="I30" s="687">
        <v>7592.3309999999974</v>
      </c>
      <c r="J30" s="205">
        <v>80881.354000000007</v>
      </c>
      <c r="K30" s="195">
        <f t="shared" si="9"/>
        <v>1</v>
      </c>
      <c r="L30" s="178"/>
    </row>
    <row r="31" spans="1:21" ht="12.95" customHeight="1" thickTop="1" x14ac:dyDescent="0.2">
      <c r="A31" s="1062" t="str">
        <f>T!E17</f>
        <v>I. čtvrtletí</v>
      </c>
      <c r="B31" s="1063"/>
      <c r="C31" s="179" t="s">
        <v>6</v>
      </c>
      <c r="D31" s="180">
        <f>D24</f>
        <v>100</v>
      </c>
      <c r="E31" s="741">
        <f t="shared" ref="E31:F35" si="11">E10+E17+E24</f>
        <v>106301.853</v>
      </c>
      <c r="F31" s="181">
        <f t="shared" si="11"/>
        <v>1131799.459</v>
      </c>
      <c r="G31" s="742">
        <f>E31/$E$37</f>
        <v>0.96651874232427126</v>
      </c>
      <c r="H31" s="732">
        <f>(E31-I31)/I31</f>
        <v>1.1079978682425147</v>
      </c>
      <c r="I31" s="688">
        <v>50427.875</v>
      </c>
      <c r="J31" s="207">
        <v>536192.201</v>
      </c>
      <c r="K31" s="193">
        <f>I31/$I$37</f>
        <v>0.96478178090763145</v>
      </c>
      <c r="L31" s="148"/>
    </row>
    <row r="32" spans="1:21" ht="12.95" customHeight="1" x14ac:dyDescent="0.2">
      <c r="A32" s="1040"/>
      <c r="B32" s="1041"/>
      <c r="C32" s="154" t="s">
        <v>7</v>
      </c>
      <c r="D32" s="132">
        <f t="shared" ref="D32:D35" si="12">D25</f>
        <v>112</v>
      </c>
      <c r="E32" s="151">
        <f t="shared" si="11"/>
        <v>446.12399999999997</v>
      </c>
      <c r="F32" s="133">
        <f t="shared" si="11"/>
        <v>4684.9519999999993</v>
      </c>
      <c r="G32" s="738">
        <f t="shared" ref="G32:G37" si="13">E32/$E$37</f>
        <v>4.0562529742606945E-3</v>
      </c>
      <c r="H32" s="233">
        <f t="shared" ref="H32:H33" si="14">(E32-I32)/I32</f>
        <v>-2.0164505111957883E-2</v>
      </c>
      <c r="I32" s="685">
        <v>455.30499999999995</v>
      </c>
      <c r="J32" s="185">
        <v>4820.4120000000003</v>
      </c>
      <c r="K32" s="193">
        <f t="shared" ref="K32:K37" si="15">I32/$I$37</f>
        <v>8.7108562229947038E-3</v>
      </c>
      <c r="L32" s="148"/>
    </row>
    <row r="33" spans="1:12" ht="12.95" customHeight="1" x14ac:dyDescent="0.2">
      <c r="A33" s="1040"/>
      <c r="B33" s="1041"/>
      <c r="C33" s="154" t="s">
        <v>8</v>
      </c>
      <c r="D33" s="132">
        <f t="shared" si="12"/>
        <v>817</v>
      </c>
      <c r="E33" s="151">
        <f t="shared" si="11"/>
        <v>102.74850000000001</v>
      </c>
      <c r="F33" s="133">
        <f t="shared" si="11"/>
        <v>1083.729</v>
      </c>
      <c r="G33" s="738">
        <f>E33/$E$37</f>
        <v>9.3421091159817682E-4</v>
      </c>
      <c r="H33" s="233">
        <f t="shared" si="14"/>
        <v>0.1356311548791406</v>
      </c>
      <c r="I33" s="685">
        <v>90.477000000000004</v>
      </c>
      <c r="J33" s="185">
        <v>923.1049999999999</v>
      </c>
      <c r="K33" s="193">
        <f t="shared" si="15"/>
        <v>1.7309982066700169E-3</v>
      </c>
      <c r="L33" s="148"/>
    </row>
    <row r="34" spans="1:12" ht="12.95" customHeight="1" x14ac:dyDescent="0.2">
      <c r="A34" s="1040"/>
      <c r="B34" s="1041"/>
      <c r="C34" s="154" t="s">
        <v>9</v>
      </c>
      <c r="D34" s="132">
        <f t="shared" si="12"/>
        <v>6337</v>
      </c>
      <c r="E34" s="151">
        <f t="shared" si="11"/>
        <v>0</v>
      </c>
      <c r="F34" s="133">
        <f t="shared" si="11"/>
        <v>0</v>
      </c>
      <c r="G34" s="738">
        <f t="shared" si="13"/>
        <v>0</v>
      </c>
      <c r="H34" s="233">
        <v>0</v>
      </c>
      <c r="I34" s="685">
        <v>0</v>
      </c>
      <c r="J34" s="185">
        <v>0</v>
      </c>
      <c r="K34" s="193">
        <f>I34/$I$37</f>
        <v>0</v>
      </c>
      <c r="L34" s="148"/>
    </row>
    <row r="35" spans="1:12" ht="12.95" customHeight="1" x14ac:dyDescent="0.2">
      <c r="A35" s="1040"/>
      <c r="B35" s="1041"/>
      <c r="C35" s="489" t="s">
        <v>336</v>
      </c>
      <c r="D35" s="132">
        <f t="shared" si="12"/>
        <v>4</v>
      </c>
      <c r="E35" s="151">
        <f t="shared" si="11"/>
        <v>0</v>
      </c>
      <c r="F35" s="133">
        <f t="shared" si="11"/>
        <v>0</v>
      </c>
      <c r="G35" s="170">
        <f t="shared" si="13"/>
        <v>0</v>
      </c>
      <c r="H35" s="165" t="s">
        <v>355</v>
      </c>
      <c r="I35" s="691" t="s">
        <v>355</v>
      </c>
      <c r="J35" s="198" t="s">
        <v>355</v>
      </c>
      <c r="K35" s="201" t="s">
        <v>355</v>
      </c>
      <c r="L35" s="148"/>
    </row>
    <row r="36" spans="1:12" ht="12.95" customHeight="1" x14ac:dyDescent="0.2">
      <c r="A36" s="1040"/>
      <c r="B36" s="1041"/>
      <c r="C36" s="154" t="s">
        <v>352</v>
      </c>
      <c r="D36" s="132"/>
      <c r="E36" s="151">
        <f>E15+E22+E29</f>
        <v>3133.5390000000016</v>
      </c>
      <c r="F36" s="133">
        <f>F15+F22+F29</f>
        <v>33238.421713000003</v>
      </c>
      <c r="G36" s="738">
        <f t="shared" si="13"/>
        <v>2.8490793789869837E-2</v>
      </c>
      <c r="H36" s="233">
        <f t="shared" ref="H36" si="16">(E36-I36)/I36</f>
        <v>1.4196689183554443</v>
      </c>
      <c r="I36" s="685">
        <v>1295.0279999999948</v>
      </c>
      <c r="J36" s="185">
        <v>14051.048800000033</v>
      </c>
      <c r="K36" s="193">
        <f t="shared" si="15"/>
        <v>2.4776364662703776E-2</v>
      </c>
      <c r="L36" s="148"/>
    </row>
    <row r="37" spans="1:12" ht="12.95" customHeight="1" x14ac:dyDescent="0.2">
      <c r="A37" s="1040"/>
      <c r="B37" s="1041"/>
      <c r="C37" s="157" t="s">
        <v>2</v>
      </c>
      <c r="D37" s="158">
        <f>SUM(D31:D36)</f>
        <v>7370</v>
      </c>
      <c r="E37" s="159">
        <f>SUM(E31:E36)</f>
        <v>109984.2645</v>
      </c>
      <c r="F37" s="160">
        <f>SUM(F31:F36)</f>
        <v>1170806.5617130001</v>
      </c>
      <c r="G37" s="743">
        <f t="shared" si="13"/>
        <v>1</v>
      </c>
      <c r="H37" s="733">
        <f>(E37-I37)/I37</f>
        <v>1.1042095185673795</v>
      </c>
      <c r="I37" s="689">
        <v>52268.684999999998</v>
      </c>
      <c r="J37" s="189">
        <v>555986.76679999998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691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1028" t="s">
        <v>180</v>
      </c>
      <c r="B40" s="1028"/>
      <c r="C40" s="1028"/>
      <c r="D40" s="1028"/>
      <c r="E40" s="1028"/>
      <c r="F40" s="138"/>
      <c r="G40" s="1028" t="s">
        <v>181</v>
      </c>
      <c r="H40" s="1028"/>
      <c r="I40" s="1028"/>
      <c r="J40" s="1028"/>
      <c r="K40" s="1031"/>
      <c r="L40" s="148"/>
    </row>
    <row r="41" spans="1:12" ht="15" customHeight="1" x14ac:dyDescent="0.2">
      <c r="A41" s="1029" t="str">
        <f>A31</f>
        <v>I. čtvrtletí</v>
      </c>
      <c r="B41" s="1030"/>
      <c r="C41" s="1030"/>
      <c r="D41" s="1030"/>
      <c r="E41" s="1030"/>
      <c r="F41" s="138"/>
      <c r="G41" s="1068" t="str">
        <f>A31</f>
        <v>I. čtvrtletí</v>
      </c>
      <c r="H41" s="1032"/>
      <c r="I41" s="1032"/>
      <c r="J41" s="1032"/>
      <c r="K41" s="1033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916">
        <f>E6</f>
        <v>2017</v>
      </c>
      <c r="D45" s="916">
        <f>I6</f>
        <v>2016</v>
      </c>
      <c r="H45" s="138"/>
      <c r="I45" s="916">
        <f>E6</f>
        <v>2017</v>
      </c>
      <c r="J45" s="916">
        <f>I6</f>
        <v>2016</v>
      </c>
      <c r="K45" s="138"/>
      <c r="L45" s="148"/>
    </row>
    <row r="46" spans="1:12" ht="15" customHeight="1" x14ac:dyDescent="0.2">
      <c r="A46" s="138"/>
      <c r="B46" s="138" t="str">
        <f>A10</f>
        <v>leden</v>
      </c>
      <c r="C46" s="408">
        <f>E16</f>
        <v>56689.082000000002</v>
      </c>
      <c r="D46" s="408">
        <f>I16</f>
        <v>30846.686000000002</v>
      </c>
      <c r="H46" s="138" t="str">
        <f>A10</f>
        <v>leden</v>
      </c>
      <c r="I46" s="409">
        <f>E16/E37</f>
        <v>0.51542902303083549</v>
      </c>
      <c r="J46" s="409">
        <f>I16/I37</f>
        <v>0.59015615181441816</v>
      </c>
      <c r="K46" s="138"/>
      <c r="L46" s="148"/>
    </row>
    <row r="47" spans="1:12" ht="15" customHeight="1" x14ac:dyDescent="0.2">
      <c r="A47" s="138"/>
      <c r="B47" s="138" t="str">
        <f>A17</f>
        <v>únor</v>
      </c>
      <c r="C47" s="408">
        <f>E23</f>
        <v>36865.571499999998</v>
      </c>
      <c r="D47" s="408">
        <f>I23</f>
        <v>13829.668</v>
      </c>
      <c r="H47" s="138" t="str">
        <f>A17</f>
        <v>únor</v>
      </c>
      <c r="I47" s="409">
        <f>E23/E37</f>
        <v>0.33518950795002134</v>
      </c>
      <c r="J47" s="409">
        <f>I23/I37</f>
        <v>0.26458802244594448</v>
      </c>
      <c r="K47" s="138"/>
      <c r="L47" s="148"/>
    </row>
    <row r="48" spans="1:12" ht="15" customHeight="1" x14ac:dyDescent="0.2">
      <c r="A48" s="138"/>
      <c r="B48" s="138" t="str">
        <f>A24</f>
        <v>březen</v>
      </c>
      <c r="C48" s="408">
        <f>E30</f>
        <v>16429.611000000004</v>
      </c>
      <c r="D48" s="408">
        <f>I30</f>
        <v>7592.3309999999974</v>
      </c>
      <c r="H48" s="138" t="str">
        <f>A24</f>
        <v>březen</v>
      </c>
      <c r="I48" s="409">
        <f>E30/E37</f>
        <v>0.14938146901914323</v>
      </c>
      <c r="J48" s="409">
        <f>I30/I37</f>
        <v>0.14525582573963738</v>
      </c>
      <c r="K48" s="138"/>
      <c r="L48" s="148"/>
    </row>
    <row r="49" spans="1:12" ht="15" customHeight="1" x14ac:dyDescent="0.2">
      <c r="A49" s="138"/>
      <c r="B49" s="138"/>
      <c r="C49" s="408">
        <f>SUM(C46:C48)</f>
        <v>109984.2645</v>
      </c>
      <c r="D49" s="408">
        <f>SUM(D46:D48)</f>
        <v>52268.684999999998</v>
      </c>
      <c r="E49" s="138"/>
      <c r="F49" s="138"/>
      <c r="G49" s="138"/>
      <c r="H49" s="138"/>
      <c r="I49" s="279">
        <f>SUM(I46:I48)</f>
        <v>1</v>
      </c>
      <c r="J49" s="279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064" t="s">
        <v>353</v>
      </c>
      <c r="B53" s="1064"/>
      <c r="C53" s="1064"/>
      <c r="D53" s="1064"/>
      <c r="E53" s="1064"/>
      <c r="F53" s="1064"/>
      <c r="G53" s="1064"/>
      <c r="H53" s="1064"/>
      <c r="I53" s="1064"/>
      <c r="J53" s="1064"/>
      <c r="K53" s="1065"/>
      <c r="L53" s="915"/>
    </row>
    <row r="54" spans="1:12" ht="15" customHeight="1" x14ac:dyDescent="0.2">
      <c r="A54" s="1064"/>
      <c r="B54" s="1064"/>
      <c r="C54" s="1064"/>
      <c r="D54" s="1064"/>
      <c r="E54" s="1064"/>
      <c r="F54" s="1064"/>
      <c r="G54" s="1064"/>
      <c r="H54" s="1064"/>
      <c r="I54" s="1064"/>
      <c r="J54" s="1064"/>
      <c r="K54" s="1065"/>
      <c r="L54" s="915"/>
    </row>
    <row r="55" spans="1:12" ht="15" customHeight="1" x14ac:dyDescent="0.2">
      <c r="A55" s="1064"/>
      <c r="B55" s="1064"/>
      <c r="C55" s="1064"/>
      <c r="D55" s="1064"/>
      <c r="E55" s="1064"/>
      <c r="F55" s="1064"/>
      <c r="G55" s="1064"/>
      <c r="H55" s="1064"/>
      <c r="I55" s="1064"/>
      <c r="J55" s="1064"/>
      <c r="K55" s="1065"/>
      <c r="L55" s="915"/>
    </row>
    <row r="56" spans="1:12" ht="15" customHeight="1" x14ac:dyDescent="0.2">
      <c r="A56" s="1066"/>
      <c r="B56" s="1066"/>
      <c r="C56" s="1066"/>
      <c r="D56" s="1066"/>
      <c r="E56" s="1066"/>
      <c r="F56" s="1066"/>
      <c r="G56" s="1066"/>
      <c r="H56" s="1066"/>
      <c r="I56" s="1066"/>
      <c r="J56" s="1066"/>
      <c r="K56" s="1067"/>
      <c r="L56" s="223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9">
    <mergeCell ref="A53:K56"/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48" t="s">
        <v>259</v>
      </c>
      <c r="L1" s="1048"/>
      <c r="M1" s="1048"/>
    </row>
    <row r="2" spans="1:13" ht="6.75" customHeight="1" x14ac:dyDescent="0.2"/>
    <row r="3" spans="1:13" ht="30" customHeight="1" x14ac:dyDescent="0.2">
      <c r="B3" s="1061" t="s">
        <v>176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69"/>
      <c r="C5" s="1070"/>
      <c r="D5" s="236"/>
      <c r="E5" s="237"/>
      <c r="F5" s="223"/>
      <c r="G5" s="282" t="str">
        <f>T!J20</f>
        <v>leden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6" t="s">
        <v>39</v>
      </c>
      <c r="E7" s="1071"/>
      <c r="F7" s="1071"/>
      <c r="G7" s="1072"/>
      <c r="H7" s="1071" t="s">
        <v>160</v>
      </c>
      <c r="I7" s="1071"/>
      <c r="J7" s="1071"/>
      <c r="K7" s="1071"/>
      <c r="L7" s="1072"/>
      <c r="M7" s="148"/>
    </row>
    <row r="8" spans="1:13" ht="14.1" customHeight="1" x14ac:dyDescent="0.25">
      <c r="B8" s="161"/>
      <c r="C8" s="1057" t="s">
        <v>161</v>
      </c>
      <c r="D8" s="247"/>
      <c r="E8" s="247"/>
      <c r="F8" s="290" t="s">
        <v>163</v>
      </c>
      <c r="G8" s="1057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3" t="s">
        <v>47</v>
      </c>
      <c r="C9" s="1058"/>
      <c r="D9" s="289" t="s">
        <v>148</v>
      </c>
      <c r="E9" s="289" t="s">
        <v>1</v>
      </c>
      <c r="F9" s="289" t="s">
        <v>66</v>
      </c>
      <c r="G9" s="1058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'10'!D16</f>
        <v>426532</v>
      </c>
      <c r="D10" s="172">
        <f>'10'!E16</f>
        <v>189658.37310386632</v>
      </c>
      <c r="E10" s="172">
        <f>'10'!F16</f>
        <v>2019035.6886889194</v>
      </c>
      <c r="F10" s="656">
        <f>E10/$E$14</f>
        <v>0.1299143640649994</v>
      </c>
      <c r="G10" s="656">
        <f>'10'!H16</f>
        <v>0.26224449964120344</v>
      </c>
      <c r="H10" s="254">
        <v>-4.1516129032258071</v>
      </c>
      <c r="I10" s="620">
        <v>2.6</v>
      </c>
      <c r="J10" s="620">
        <v>-10.3</v>
      </c>
      <c r="K10" s="620">
        <v>-0.60000000000000009</v>
      </c>
      <c r="L10" s="256">
        <v>-3.551612903225807</v>
      </c>
      <c r="M10" s="126"/>
    </row>
    <row r="11" spans="1:13" ht="14.1" customHeight="1" x14ac:dyDescent="0.2">
      <c r="A11" s="167"/>
      <c r="B11" s="139" t="s">
        <v>322</v>
      </c>
      <c r="C11" s="132">
        <f>'11'!D16</f>
        <v>2299220</v>
      </c>
      <c r="D11" s="133">
        <f>'11'!E16</f>
        <v>1151511.1639644031</v>
      </c>
      <c r="E11" s="133">
        <f>'11'!F16</f>
        <v>12300042.69094</v>
      </c>
      <c r="F11" s="233">
        <f>E11/$E$14</f>
        <v>0.79144327815396875</v>
      </c>
      <c r="G11" s="233">
        <f>'11'!H16</f>
        <v>0.20010574233905787</v>
      </c>
      <c r="H11" s="260">
        <v>-5.4741935483870963</v>
      </c>
      <c r="I11" s="261">
        <v>0.85</v>
      </c>
      <c r="J11" s="261">
        <v>-11.916666666666666</v>
      </c>
      <c r="K11" s="261">
        <v>-1.6333333333333331</v>
      </c>
      <c r="L11" s="262">
        <v>-3.8408602150537634</v>
      </c>
      <c r="M11" s="126"/>
    </row>
    <row r="12" spans="1:13" ht="14.1" customHeight="1" x14ac:dyDescent="0.2">
      <c r="A12" s="167"/>
      <c r="B12" s="139" t="s">
        <v>41</v>
      </c>
      <c r="C12" s="132">
        <f>'12'!D16</f>
        <v>113924</v>
      </c>
      <c r="D12" s="133">
        <f>'12'!E16</f>
        <v>57824.794000000002</v>
      </c>
      <c r="E12" s="133">
        <f>'12'!F16</f>
        <v>618578.81900000013</v>
      </c>
      <c r="F12" s="233">
        <f>E12/$E$14</f>
        <v>3.980230480554181E-2</v>
      </c>
      <c r="G12" s="233">
        <f>'12'!H16</f>
        <v>0.2394006273650775</v>
      </c>
      <c r="H12" s="260">
        <v>-5.816129032258063</v>
      </c>
      <c r="I12" s="261">
        <v>1.4</v>
      </c>
      <c r="J12" s="261">
        <v>-12.7</v>
      </c>
      <c r="K12" s="261">
        <v>-2.1000000000000005</v>
      </c>
      <c r="L12" s="262">
        <v>-3.7161290322580625</v>
      </c>
      <c r="M12" s="126"/>
    </row>
    <row r="13" spans="1:13" ht="14.1" customHeight="1" x14ac:dyDescent="0.2">
      <c r="A13" s="253"/>
      <c r="B13" s="230" t="s">
        <v>95</v>
      </c>
      <c r="C13" s="231">
        <f>'13'!D16</f>
        <v>7367</v>
      </c>
      <c r="D13" s="232">
        <f>'13'!E16</f>
        <v>56689.082000000002</v>
      </c>
      <c r="E13" s="232">
        <f>'13'!F16</f>
        <v>603624.19254000008</v>
      </c>
      <c r="F13" s="233">
        <f>E13/$E$14</f>
        <v>3.8840052975490154E-2</v>
      </c>
      <c r="G13" s="233">
        <f>'13'!H16</f>
        <v>0.83776895838988985</v>
      </c>
      <c r="H13" s="257">
        <v>-5.5709677419354851</v>
      </c>
      <c r="I13" s="258">
        <v>0.8</v>
      </c>
      <c r="J13" s="258">
        <v>-11.8</v>
      </c>
      <c r="K13" s="258">
        <v>-1.9612903225806451</v>
      </c>
      <c r="L13" s="259">
        <v>-3.6096774193548402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2847043</v>
      </c>
      <c r="D14" s="172">
        <f>SUM(D10:D13)</f>
        <v>1455683.4130682694</v>
      </c>
      <c r="E14" s="172">
        <f>SUM(E10:E13)</f>
        <v>15541281.391168918</v>
      </c>
      <c r="F14" s="656">
        <f>SUM(F10:F13)</f>
        <v>1.0000000000000002</v>
      </c>
      <c r="G14" s="656">
        <f>'9'!H16</f>
        <v>0.22608121180988452</v>
      </c>
      <c r="H14" s="254">
        <v>-5.5709677419354851</v>
      </c>
      <c r="I14" s="255">
        <v>0.8</v>
      </c>
      <c r="J14" s="255">
        <v>-11.8</v>
      </c>
      <c r="K14" s="255">
        <v>-1.9612903225806451</v>
      </c>
      <c r="L14" s="256">
        <v>-3.6096774193548402</v>
      </c>
      <c r="M14" s="356"/>
    </row>
    <row r="15" spans="1:13" ht="15" customHeight="1" x14ac:dyDescent="0.2">
      <c r="A15" s="167"/>
      <c r="B15" s="139"/>
      <c r="C15" s="252"/>
      <c r="D15" s="1083" t="s">
        <v>177</v>
      </c>
      <c r="E15" s="1084"/>
      <c r="F15" s="1084"/>
      <c r="G15" s="1085"/>
      <c r="H15" s="1077" t="s">
        <v>166</v>
      </c>
      <c r="I15" s="1078"/>
      <c r="J15" s="1078"/>
      <c r="K15" s="1078"/>
      <c r="L15" s="1079"/>
      <c r="M15" s="126"/>
    </row>
    <row r="16" spans="1:13" ht="15" customHeight="1" x14ac:dyDescent="0.2">
      <c r="A16" s="126"/>
      <c r="B16" s="251"/>
      <c r="C16" s="138"/>
      <c r="D16" s="1086"/>
      <c r="E16" s="1087"/>
      <c r="F16" s="1087"/>
      <c r="G16" s="1088"/>
      <c r="H16" s="1080" t="s">
        <v>167</v>
      </c>
      <c r="I16" s="1081"/>
      <c r="J16" s="1081"/>
      <c r="K16" s="1081"/>
      <c r="L16" s="1082"/>
      <c r="M16" s="126"/>
    </row>
    <row r="17" spans="1:13" ht="15" customHeight="1" x14ac:dyDescent="0.2">
      <c r="A17" s="167"/>
      <c r="B17" s="138"/>
      <c r="C17" s="138"/>
      <c r="D17" s="292"/>
      <c r="E17" s="292"/>
      <c r="F17" s="292"/>
      <c r="G17" s="651"/>
      <c r="H17" s="291"/>
      <c r="I17" s="291"/>
      <c r="J17" s="291"/>
      <c r="K17" s="291"/>
      <c r="L17" s="291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361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75" t="s">
        <v>192</v>
      </c>
      <c r="C20" s="1028"/>
      <c r="D20" s="1028"/>
      <c r="E20" s="1028"/>
      <c r="F20" s="1028"/>
      <c r="G20" s="1028" t="s">
        <v>178</v>
      </c>
      <c r="H20" s="1028"/>
      <c r="I20" s="1028"/>
      <c r="J20" s="1028"/>
      <c r="K20" s="1028"/>
      <c r="L20" s="1031"/>
      <c r="M20" s="148"/>
    </row>
    <row r="21" spans="1:13" ht="15" customHeight="1" x14ac:dyDescent="0.2">
      <c r="A21" s="167"/>
      <c r="C21" s="465" t="str">
        <f>G5</f>
        <v>leden</v>
      </c>
      <c r="D21" s="466">
        <f>H5</f>
        <v>2017</v>
      </c>
      <c r="I21" s="465" t="str">
        <f>G5</f>
        <v>leden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75" t="s">
        <v>231</v>
      </c>
      <c r="C37" s="1028"/>
      <c r="D37" s="1028"/>
      <c r="E37" s="1028"/>
      <c r="F37" s="1028"/>
      <c r="G37" s="1073" t="s">
        <v>235</v>
      </c>
      <c r="H37" s="1073"/>
      <c r="I37" s="1073"/>
      <c r="J37" s="1073"/>
      <c r="K37" s="1073"/>
      <c r="L37" s="1074"/>
      <c r="M37" s="148"/>
    </row>
    <row r="38" spans="1:13" ht="15" customHeight="1" x14ac:dyDescent="0.25">
      <c r="A38" s="167"/>
      <c r="C38" s="465" t="str">
        <f>G5</f>
        <v>leden</v>
      </c>
      <c r="D38" s="466">
        <f>H5</f>
        <v>2017</v>
      </c>
      <c r="F38" s="658"/>
      <c r="G38" s="1073"/>
      <c r="H38" s="1073"/>
      <c r="I38" s="1073"/>
      <c r="J38" s="1073"/>
      <c r="K38" s="1073"/>
      <c r="L38" s="1074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leden</v>
      </c>
      <c r="J39" s="360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G37:L38"/>
    <mergeCell ref="B20:F20"/>
    <mergeCell ref="B37:F37"/>
    <mergeCell ref="G8:G9"/>
    <mergeCell ref="D7:G7"/>
    <mergeCell ref="H15:L15"/>
    <mergeCell ref="H16:L16"/>
    <mergeCell ref="D15:G16"/>
    <mergeCell ref="G20:L20"/>
    <mergeCell ref="K1:M1"/>
    <mergeCell ref="B3:L3"/>
    <mergeCell ref="B5:C5"/>
    <mergeCell ref="H7:L7"/>
    <mergeCell ref="C8:C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48" t="s">
        <v>260</v>
      </c>
      <c r="L1" s="1048"/>
      <c r="M1" s="1048"/>
    </row>
    <row r="2" spans="1:13" ht="6.75" customHeight="1" x14ac:dyDescent="0.2"/>
    <row r="3" spans="1:13" ht="30" customHeight="1" x14ac:dyDescent="0.2">
      <c r="B3" s="1061" t="s">
        <v>176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69"/>
      <c r="C5" s="1070"/>
      <c r="D5" s="236"/>
      <c r="E5" s="237"/>
      <c r="F5" s="223"/>
      <c r="G5" s="282" t="str">
        <f>T!J21</f>
        <v>únor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6" t="s">
        <v>39</v>
      </c>
      <c r="E7" s="1071"/>
      <c r="F7" s="1071"/>
      <c r="G7" s="1072"/>
      <c r="H7" s="1071" t="s">
        <v>160</v>
      </c>
      <c r="I7" s="1071"/>
      <c r="J7" s="1071"/>
      <c r="K7" s="1071"/>
      <c r="L7" s="1072"/>
      <c r="M7" s="148"/>
    </row>
    <row r="8" spans="1:13" ht="14.1" customHeight="1" x14ac:dyDescent="0.25">
      <c r="B8" s="161"/>
      <c r="C8" s="1057" t="s">
        <v>161</v>
      </c>
      <c r="D8" s="247"/>
      <c r="E8" s="247"/>
      <c r="F8" s="653" t="s">
        <v>163</v>
      </c>
      <c r="G8" s="1057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3" t="s">
        <v>47</v>
      </c>
      <c r="C9" s="1058"/>
      <c r="D9" s="654" t="s">
        <v>148</v>
      </c>
      <c r="E9" s="654" t="s">
        <v>1</v>
      </c>
      <c r="F9" s="654" t="s">
        <v>66</v>
      </c>
      <c r="G9" s="1058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'10'!D23</f>
        <v>426365</v>
      </c>
      <c r="D10" s="172">
        <f>'10'!E23</f>
        <v>124299.75690090729</v>
      </c>
      <c r="E10" s="172">
        <f>'10'!F23</f>
        <v>1323966.4837329241</v>
      </c>
      <c r="F10" s="656">
        <f>E10/$E$14</f>
        <v>0.12150844654249802</v>
      </c>
      <c r="G10" s="656">
        <f>'10'!H23</f>
        <v>0.10613089420559697</v>
      </c>
      <c r="H10" s="254">
        <v>2.5214285714285718</v>
      </c>
      <c r="I10" s="620">
        <v>11.7</v>
      </c>
      <c r="J10" s="620">
        <v>-3.5</v>
      </c>
      <c r="K10" s="620">
        <v>0.69999999999999962</v>
      </c>
      <c r="L10" s="256">
        <v>1.8214285714285721</v>
      </c>
      <c r="M10" s="126"/>
    </row>
    <row r="11" spans="1:13" ht="14.1" customHeight="1" x14ac:dyDescent="0.2">
      <c r="A11" s="167"/>
      <c r="B11" s="139" t="s">
        <v>322</v>
      </c>
      <c r="C11" s="132">
        <f>'11'!D23</f>
        <v>2298755</v>
      </c>
      <c r="D11" s="133">
        <f>'11'!E23</f>
        <v>820341.97042164416</v>
      </c>
      <c r="E11" s="133">
        <f>'11'!F23</f>
        <v>8756867.0840399992</v>
      </c>
      <c r="F11" s="233">
        <f>E11/$E$14</f>
        <v>0.80367088520306984</v>
      </c>
      <c r="G11" s="233">
        <f>'11'!H23</f>
        <v>0.11984741374964752</v>
      </c>
      <c r="H11" s="260">
        <v>1.176190476190476</v>
      </c>
      <c r="I11" s="261">
        <v>9.0666666666666664</v>
      </c>
      <c r="J11" s="261">
        <v>-4.583333333333333</v>
      </c>
      <c r="K11" s="261">
        <v>-0.46666666666666673</v>
      </c>
      <c r="L11" s="262">
        <v>1.6428571428571428</v>
      </c>
      <c r="M11" s="126"/>
    </row>
    <row r="12" spans="1:13" ht="14.1" customHeight="1" x14ac:dyDescent="0.2">
      <c r="A12" s="167"/>
      <c r="B12" s="139" t="s">
        <v>41</v>
      </c>
      <c r="C12" s="132">
        <f>'12'!D23</f>
        <v>113928</v>
      </c>
      <c r="D12" s="133">
        <f>'12'!E23</f>
        <v>39603.046000000002</v>
      </c>
      <c r="E12" s="133">
        <f>'12'!F23</f>
        <v>422614.41799999995</v>
      </c>
      <c r="F12" s="233">
        <f>E12/$E$14</f>
        <v>3.8785892277920148E-2</v>
      </c>
      <c r="G12" s="233">
        <f>'12'!H23</f>
        <v>9.3198583599644363E-2</v>
      </c>
      <c r="H12" s="260">
        <v>1.1607142857142858</v>
      </c>
      <c r="I12" s="261">
        <v>11.8</v>
      </c>
      <c r="J12" s="261">
        <v>-3.6</v>
      </c>
      <c r="K12" s="261">
        <v>-1</v>
      </c>
      <c r="L12" s="262">
        <v>2.1607142857142856</v>
      </c>
      <c r="M12" s="126"/>
    </row>
    <row r="13" spans="1:13" ht="14.1" customHeight="1" x14ac:dyDescent="0.2">
      <c r="A13" s="253"/>
      <c r="B13" s="230" t="s">
        <v>95</v>
      </c>
      <c r="C13" s="231">
        <f>'13'!D23</f>
        <v>7365</v>
      </c>
      <c r="D13" s="232">
        <f>'13'!E23</f>
        <v>36865.571499999998</v>
      </c>
      <c r="E13" s="232">
        <f>'13'!F23</f>
        <v>392638.01817300002</v>
      </c>
      <c r="F13" s="233">
        <f>E13/$E$14</f>
        <v>3.6034775976512078E-2</v>
      </c>
      <c r="G13" s="233">
        <f>'13'!H23</f>
        <v>1.6656873830955305</v>
      </c>
      <c r="H13" s="257">
        <v>1.1749999999999996</v>
      </c>
      <c r="I13" s="258">
        <v>9.5</v>
      </c>
      <c r="J13" s="258">
        <v>-4.4000000000000004</v>
      </c>
      <c r="K13" s="258">
        <v>-0.66206896551724137</v>
      </c>
      <c r="L13" s="259">
        <v>1.837068965517241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2846413</v>
      </c>
      <c r="D14" s="172">
        <f t="shared" ref="D14:E14" si="0">SUM(D10:D13)</f>
        <v>1021110.3448225514</v>
      </c>
      <c r="E14" s="499">
        <f t="shared" si="0"/>
        <v>10896086.003945922</v>
      </c>
      <c r="F14" s="656">
        <f>SUM(F10:F13)</f>
        <v>1.0000000000000002</v>
      </c>
      <c r="G14" s="656">
        <f>'9'!H23</f>
        <v>0.14093361078229755</v>
      </c>
      <c r="H14" s="254">
        <v>1.1749999999999996</v>
      </c>
      <c r="I14" s="255">
        <v>9.5</v>
      </c>
      <c r="J14" s="255">
        <v>-4.4000000000000004</v>
      </c>
      <c r="K14" s="255">
        <v>-0.66206896551724137</v>
      </c>
      <c r="L14" s="256">
        <v>1.837068965517241</v>
      </c>
      <c r="M14" s="356"/>
    </row>
    <row r="15" spans="1:13" ht="15" customHeight="1" x14ac:dyDescent="0.2">
      <c r="A15" s="167"/>
      <c r="B15" s="139"/>
      <c r="C15" s="252"/>
      <c r="D15" s="1083" t="s">
        <v>177</v>
      </c>
      <c r="E15" s="1084"/>
      <c r="F15" s="1084"/>
      <c r="G15" s="1085"/>
      <c r="H15" s="1077" t="s">
        <v>166</v>
      </c>
      <c r="I15" s="1078"/>
      <c r="J15" s="1078"/>
      <c r="K15" s="1078"/>
      <c r="L15" s="1079"/>
      <c r="M15" s="126"/>
    </row>
    <row r="16" spans="1:13" ht="15" customHeight="1" x14ac:dyDescent="0.2">
      <c r="A16" s="126"/>
      <c r="B16" s="251"/>
      <c r="C16" s="138"/>
      <c r="D16" s="1086"/>
      <c r="E16" s="1087"/>
      <c r="F16" s="1087"/>
      <c r="G16" s="1088"/>
      <c r="H16" s="1080" t="s">
        <v>167</v>
      </c>
      <c r="I16" s="1081"/>
      <c r="J16" s="1081"/>
      <c r="K16" s="1081"/>
      <c r="L16" s="1082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75" t="s">
        <v>192</v>
      </c>
      <c r="C20" s="1028"/>
      <c r="D20" s="1028"/>
      <c r="E20" s="1028"/>
      <c r="F20" s="1028"/>
      <c r="G20" s="1028" t="s">
        <v>178</v>
      </c>
      <c r="H20" s="1028"/>
      <c r="I20" s="1028"/>
      <c r="J20" s="1028"/>
      <c r="K20" s="1028"/>
      <c r="L20" s="1031"/>
      <c r="M20" s="148"/>
    </row>
    <row r="21" spans="1:13" ht="15" customHeight="1" x14ac:dyDescent="0.2">
      <c r="A21" s="167"/>
      <c r="C21" s="465" t="str">
        <f>G5</f>
        <v>únor</v>
      </c>
      <c r="D21" s="466">
        <f>H5</f>
        <v>2017</v>
      </c>
      <c r="I21" s="465" t="str">
        <f>G5</f>
        <v>únor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75" t="s">
        <v>231</v>
      </c>
      <c r="C37" s="1028"/>
      <c r="D37" s="1028"/>
      <c r="E37" s="1028"/>
      <c r="F37" s="1028"/>
      <c r="G37" s="1073" t="s">
        <v>235</v>
      </c>
      <c r="H37" s="1073"/>
      <c r="I37" s="1073"/>
      <c r="J37" s="1073"/>
      <c r="K37" s="1073"/>
      <c r="L37" s="1074"/>
      <c r="M37" s="148"/>
    </row>
    <row r="38" spans="1:13" ht="15" customHeight="1" x14ac:dyDescent="0.25">
      <c r="A38" s="167"/>
      <c r="C38" s="465" t="str">
        <f>G5</f>
        <v>únor</v>
      </c>
      <c r="D38" s="466">
        <f>H5</f>
        <v>2017</v>
      </c>
      <c r="F38" s="658"/>
      <c r="G38" s="1073"/>
      <c r="H38" s="1073"/>
      <c r="I38" s="1073"/>
      <c r="J38" s="1073"/>
      <c r="K38" s="1073"/>
      <c r="L38" s="1074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únor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48" t="s">
        <v>261</v>
      </c>
      <c r="L1" s="1048"/>
      <c r="M1" s="1048"/>
    </row>
    <row r="2" spans="1:13" ht="6.75" customHeight="1" x14ac:dyDescent="0.2"/>
    <row r="3" spans="1:13" ht="30" customHeight="1" x14ac:dyDescent="0.2">
      <c r="B3" s="1061" t="s">
        <v>176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69"/>
      <c r="C5" s="1070"/>
      <c r="D5" s="236"/>
      <c r="E5" s="237"/>
      <c r="F5" s="223"/>
      <c r="G5" s="282" t="str">
        <f>T!J22</f>
        <v>březen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6" t="s">
        <v>39</v>
      </c>
      <c r="E7" s="1071"/>
      <c r="F7" s="1071"/>
      <c r="G7" s="1072"/>
      <c r="H7" s="1071" t="s">
        <v>160</v>
      </c>
      <c r="I7" s="1071"/>
      <c r="J7" s="1071"/>
      <c r="K7" s="1071"/>
      <c r="L7" s="1072"/>
      <c r="M7" s="148"/>
    </row>
    <row r="8" spans="1:13" ht="14.1" customHeight="1" x14ac:dyDescent="0.25">
      <c r="B8" s="161"/>
      <c r="C8" s="1057" t="s">
        <v>161</v>
      </c>
      <c r="D8" s="247"/>
      <c r="E8" s="247"/>
      <c r="F8" s="653" t="s">
        <v>163</v>
      </c>
      <c r="G8" s="1057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3" t="s">
        <v>47</v>
      </c>
      <c r="C9" s="1058"/>
      <c r="D9" s="654" t="s">
        <v>148</v>
      </c>
      <c r="E9" s="654" t="s">
        <v>1</v>
      </c>
      <c r="F9" s="654" t="s">
        <v>66</v>
      </c>
      <c r="G9" s="1058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'10'!D30</f>
        <v>426108</v>
      </c>
      <c r="D10" s="172">
        <f>'10'!E30</f>
        <v>92769.902999999991</v>
      </c>
      <c r="E10" s="172">
        <f>'10'!F30</f>
        <v>989774.91221299989</v>
      </c>
      <c r="F10" s="656">
        <f>E10/$E$14</f>
        <v>0.11540885567878643</v>
      </c>
      <c r="G10" s="656">
        <f>'10'!H30</f>
        <v>-0.17510232634965528</v>
      </c>
      <c r="H10" s="254">
        <v>7.5967741935483861</v>
      </c>
      <c r="I10" s="620">
        <v>15.2</v>
      </c>
      <c r="J10" s="620">
        <v>2</v>
      </c>
      <c r="K10" s="620">
        <v>4.599999999999997</v>
      </c>
      <c r="L10" s="256">
        <v>2.9967741935483891</v>
      </c>
      <c r="M10" s="126"/>
    </row>
    <row r="11" spans="1:13" ht="14.1" customHeight="1" x14ac:dyDescent="0.2">
      <c r="A11" s="167"/>
      <c r="B11" s="139" t="s">
        <v>322</v>
      </c>
      <c r="C11" s="132">
        <f>'11'!D30</f>
        <v>2297546</v>
      </c>
      <c r="D11" s="133">
        <f>'11'!E30</f>
        <v>662219.89912329114</v>
      </c>
      <c r="E11" s="133">
        <f>'11'!F30</f>
        <v>7069783.6499199998</v>
      </c>
      <c r="F11" s="233">
        <f>E11/$E$14</f>
        <v>0.82434463721613904</v>
      </c>
      <c r="G11" s="233">
        <f>'11'!H30</f>
        <v>-0.1025623551165141</v>
      </c>
      <c r="H11" s="260">
        <v>6.0989247311827954</v>
      </c>
      <c r="I11" s="261">
        <v>12.766666666666666</v>
      </c>
      <c r="J11" s="261">
        <v>1.9333333333333333</v>
      </c>
      <c r="K11" s="261">
        <v>3.383333333333336</v>
      </c>
      <c r="L11" s="262">
        <v>2.7155913978494595</v>
      </c>
      <c r="M11" s="126"/>
    </row>
    <row r="12" spans="1:13" ht="14.1" customHeight="1" x14ac:dyDescent="0.2">
      <c r="A12" s="167"/>
      <c r="B12" s="139" t="s">
        <v>41</v>
      </c>
      <c r="C12" s="132">
        <f>'12'!D30</f>
        <v>113934</v>
      </c>
      <c r="D12" s="133">
        <f>'12'!E30</f>
        <v>32060.266000000003</v>
      </c>
      <c r="E12" s="133">
        <f>'12'!F30</f>
        <v>342144.60610249999</v>
      </c>
      <c r="F12" s="233">
        <f>E12/$E$14</f>
        <v>3.9894441634888742E-2</v>
      </c>
      <c r="G12" s="233">
        <f>'12'!H30</f>
        <v>-0.13286243953145085</v>
      </c>
      <c r="H12" s="260">
        <v>5.8322580645161288</v>
      </c>
      <c r="I12" s="261">
        <v>12.4</v>
      </c>
      <c r="J12" s="261">
        <v>0.2</v>
      </c>
      <c r="K12" s="261">
        <v>2.9000000000000008</v>
      </c>
      <c r="L12" s="262">
        <v>2.932258064516128</v>
      </c>
      <c r="M12" s="126"/>
    </row>
    <row r="13" spans="1:13" ht="14.1" customHeight="1" x14ac:dyDescent="0.2">
      <c r="A13" s="253"/>
      <c r="B13" s="230" t="s">
        <v>95</v>
      </c>
      <c r="C13" s="231">
        <f>'13'!D30</f>
        <v>7370</v>
      </c>
      <c r="D13" s="232">
        <f>'13'!E30</f>
        <v>16429.611000000004</v>
      </c>
      <c r="E13" s="232">
        <f>'13'!F30</f>
        <v>174544.35099999997</v>
      </c>
      <c r="F13" s="233">
        <f>E13/$E$14</f>
        <v>2.0352065470185862E-2</v>
      </c>
      <c r="G13" s="233">
        <f>'13'!H30</f>
        <v>1.1639745422058139</v>
      </c>
      <c r="H13" s="257">
        <v>6.1225806451612916</v>
      </c>
      <c r="I13" s="258">
        <v>12.8</v>
      </c>
      <c r="J13" s="258">
        <v>1.8</v>
      </c>
      <c r="K13" s="258">
        <v>3.3032258064516129</v>
      </c>
      <c r="L13" s="259">
        <v>2.8193548387096787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2844958</v>
      </c>
      <c r="D14" s="172">
        <f t="shared" ref="D14:E14" si="0">SUM(D10:D13)</f>
        <v>803479.67912329128</v>
      </c>
      <c r="E14" s="499">
        <f t="shared" si="0"/>
        <v>8576247.5192354992</v>
      </c>
      <c r="F14" s="659">
        <f>SUM(F10:F13)</f>
        <v>1</v>
      </c>
      <c r="G14" s="656">
        <f>'9'!H30</f>
        <v>-0.10218502471445277</v>
      </c>
      <c r="H14" s="254">
        <v>6.1225806451612916</v>
      </c>
      <c r="I14" s="255">
        <v>12.8</v>
      </c>
      <c r="J14" s="255">
        <v>1.8</v>
      </c>
      <c r="K14" s="255">
        <v>3.3032258064516129</v>
      </c>
      <c r="L14" s="256">
        <v>2.8193548387096787</v>
      </c>
      <c r="M14" s="356"/>
    </row>
    <row r="15" spans="1:13" ht="15" customHeight="1" x14ac:dyDescent="0.2">
      <c r="A15" s="167"/>
      <c r="B15" s="139"/>
      <c r="C15" s="252"/>
      <c r="D15" s="1083" t="s">
        <v>177</v>
      </c>
      <c r="E15" s="1084"/>
      <c r="F15" s="1084"/>
      <c r="G15" s="1085"/>
      <c r="H15" s="1077" t="s">
        <v>166</v>
      </c>
      <c r="I15" s="1078"/>
      <c r="J15" s="1078"/>
      <c r="K15" s="1078"/>
      <c r="L15" s="1079"/>
      <c r="M15" s="126"/>
    </row>
    <row r="16" spans="1:13" ht="15" customHeight="1" x14ac:dyDescent="0.2">
      <c r="A16" s="126"/>
      <c r="B16" s="251"/>
      <c r="C16" s="138"/>
      <c r="D16" s="1086"/>
      <c r="E16" s="1087"/>
      <c r="F16" s="1087"/>
      <c r="G16" s="1088"/>
      <c r="H16" s="1080" t="s">
        <v>167</v>
      </c>
      <c r="I16" s="1081"/>
      <c r="J16" s="1081"/>
      <c r="K16" s="1081"/>
      <c r="L16" s="1082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75" t="s">
        <v>192</v>
      </c>
      <c r="C20" s="1028"/>
      <c r="D20" s="1028"/>
      <c r="E20" s="1028"/>
      <c r="F20" s="1028"/>
      <c r="G20" s="1028" t="s">
        <v>178</v>
      </c>
      <c r="H20" s="1028"/>
      <c r="I20" s="1028"/>
      <c r="J20" s="1028"/>
      <c r="K20" s="1028"/>
      <c r="L20" s="1031"/>
      <c r="M20" s="148"/>
    </row>
    <row r="21" spans="1:13" ht="15" customHeight="1" x14ac:dyDescent="0.2">
      <c r="A21" s="167"/>
      <c r="C21" s="465" t="str">
        <f>G5</f>
        <v>březen</v>
      </c>
      <c r="D21" s="466">
        <f>H5</f>
        <v>2017</v>
      </c>
      <c r="I21" s="465" t="str">
        <f>G5</f>
        <v>březen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75" t="s">
        <v>231</v>
      </c>
      <c r="C37" s="1028"/>
      <c r="D37" s="1028"/>
      <c r="E37" s="1028"/>
      <c r="F37" s="1028"/>
      <c r="G37" s="1073" t="s">
        <v>235</v>
      </c>
      <c r="H37" s="1073"/>
      <c r="I37" s="1073"/>
      <c r="J37" s="1073"/>
      <c r="K37" s="1073"/>
      <c r="L37" s="1074"/>
      <c r="M37" s="148"/>
    </row>
    <row r="38" spans="1:13" ht="15" customHeight="1" x14ac:dyDescent="0.25">
      <c r="A38" s="167"/>
      <c r="C38" s="465" t="str">
        <f>G5</f>
        <v>březen</v>
      </c>
      <c r="D38" s="466">
        <f>H5</f>
        <v>2017</v>
      </c>
      <c r="F38" s="658"/>
      <c r="G38" s="1073"/>
      <c r="H38" s="1073"/>
      <c r="I38" s="1073"/>
      <c r="J38" s="1073"/>
      <c r="K38" s="1073"/>
      <c r="L38" s="1074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březen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topLeftCell="A4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48" t="s">
        <v>262</v>
      </c>
      <c r="L1" s="1048"/>
      <c r="M1" s="1048"/>
    </row>
    <row r="2" spans="1:13" ht="6.75" customHeight="1" x14ac:dyDescent="0.2"/>
    <row r="3" spans="1:13" ht="30" customHeight="1" x14ac:dyDescent="0.2">
      <c r="B3" s="1061" t="s">
        <v>176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69"/>
      <c r="C5" s="1070"/>
      <c r="D5" s="236"/>
      <c r="E5" s="237"/>
      <c r="F5" s="223"/>
      <c r="G5" s="490" t="str">
        <f>T!E17</f>
        <v>I. čtvrtletí</v>
      </c>
      <c r="H5" s="486">
        <f>T!G17</f>
        <v>2017</v>
      </c>
      <c r="J5" s="237"/>
      <c r="K5" s="237"/>
      <c r="L5" s="238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6" t="s">
        <v>39</v>
      </c>
      <c r="E7" s="1071"/>
      <c r="F7" s="1071"/>
      <c r="G7" s="1072"/>
      <c r="H7" s="1071" t="s">
        <v>160</v>
      </c>
      <c r="I7" s="1071"/>
      <c r="J7" s="1071"/>
      <c r="K7" s="1071"/>
      <c r="L7" s="1072"/>
      <c r="M7" s="148"/>
    </row>
    <row r="8" spans="1:13" ht="14.1" customHeight="1" x14ac:dyDescent="0.25">
      <c r="B8" s="161"/>
      <c r="C8" s="1057" t="s">
        <v>161</v>
      </c>
      <c r="D8" s="247"/>
      <c r="E8" s="247"/>
      <c r="F8" s="653" t="s">
        <v>163</v>
      </c>
      <c r="G8" s="1057" t="s">
        <v>232</v>
      </c>
      <c r="H8" s="242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3" t="s">
        <v>47</v>
      </c>
      <c r="C9" s="1058"/>
      <c r="D9" s="654" t="s">
        <v>148</v>
      </c>
      <c r="E9" s="654" t="s">
        <v>1</v>
      </c>
      <c r="F9" s="654" t="s">
        <v>66</v>
      </c>
      <c r="G9" s="1058"/>
      <c r="H9" s="245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40</v>
      </c>
      <c r="C10" s="171">
        <f>'10'!D37</f>
        <v>426108</v>
      </c>
      <c r="D10" s="172">
        <f>'10'!E37</f>
        <v>406728.03300477361</v>
      </c>
      <c r="E10" s="172">
        <f>'10'!F37</f>
        <v>4332777.0846348433</v>
      </c>
      <c r="F10" s="656">
        <f>E10/$E$14</f>
        <v>0.12374549429510781</v>
      </c>
      <c r="G10" s="656">
        <f>'10'!H37</f>
        <v>8.4345996693105885E-2</v>
      </c>
      <c r="H10" s="254">
        <f>AVERAGE('14'!H10,'15'!H10,'16'!H10)</f>
        <v>1.9888632872503837</v>
      </c>
      <c r="I10" s="620">
        <f>MAX('14'!I10,'15'!I10,'16'!I10)</f>
        <v>15.2</v>
      </c>
      <c r="J10" s="620">
        <f>MIN('14'!J10,'15'!J10,'16'!J10)</f>
        <v>-10.3</v>
      </c>
      <c r="K10" s="620">
        <f>AVERAGE('14'!K10,'15'!K10,'16'!K10)</f>
        <v>1.5666666666666655</v>
      </c>
      <c r="L10" s="256">
        <f>H10-K10</f>
        <v>0.42219662058371821</v>
      </c>
      <c r="M10" s="126"/>
    </row>
    <row r="11" spans="1:13" ht="14.1" customHeight="1" x14ac:dyDescent="0.2">
      <c r="A11" s="167"/>
      <c r="B11" s="139" t="s">
        <v>322</v>
      </c>
      <c r="C11" s="132">
        <f>'11'!D37</f>
        <v>2297546</v>
      </c>
      <c r="D11" s="133">
        <f>'11'!E37</f>
        <v>2634073.0335093378</v>
      </c>
      <c r="E11" s="133">
        <f>'11'!F37</f>
        <v>28126693.424900003</v>
      </c>
      <c r="F11" s="233">
        <f>E11/$E$14</f>
        <v>0.8033073275553807</v>
      </c>
      <c r="G11" s="233">
        <f>'11'!H37</f>
        <v>8.3999938357540785E-2</v>
      </c>
      <c r="H11" s="260">
        <f>AVERAGE('14'!H11,'15'!H11,'16'!H11)</f>
        <v>0.60030721966205858</v>
      </c>
      <c r="I11" s="621">
        <f>MAX('14'!I11,'15'!I11,'16'!I11)</f>
        <v>12.766666666666666</v>
      </c>
      <c r="J11" s="621">
        <f>MIN('14'!J11,'15'!J11,'16'!J11)</f>
        <v>-11.916666666666666</v>
      </c>
      <c r="K11" s="621">
        <f>AVERAGE('14'!K11,'15'!K11,'16'!K11)</f>
        <v>0.42777777777777876</v>
      </c>
      <c r="L11" s="262">
        <f t="shared" ref="L11:L14" si="0">H11-K11</f>
        <v>0.17252944188427982</v>
      </c>
      <c r="M11" s="126"/>
    </row>
    <row r="12" spans="1:13" ht="14.1" customHeight="1" x14ac:dyDescent="0.2">
      <c r="A12" s="167"/>
      <c r="B12" s="139" t="s">
        <v>41</v>
      </c>
      <c r="C12" s="132">
        <f>'12'!D37</f>
        <v>113934</v>
      </c>
      <c r="D12" s="133">
        <f>'12'!E37</f>
        <v>129488.106</v>
      </c>
      <c r="E12" s="133">
        <f>'12'!F37</f>
        <v>1383337.8431024998</v>
      </c>
      <c r="F12" s="233">
        <f>E12/$E$14</f>
        <v>3.9508569637450884E-2</v>
      </c>
      <c r="G12" s="233">
        <f>'12'!H37</f>
        <v>8.0375353368380489E-2</v>
      </c>
      <c r="H12" s="260">
        <f>AVERAGE('14'!H12,'15'!H12,'16'!H12)</f>
        <v>0.39228110599078381</v>
      </c>
      <c r="I12" s="621">
        <f>MAX('14'!I12,'15'!I12,'16'!I12)</f>
        <v>12.4</v>
      </c>
      <c r="J12" s="621">
        <f>MIN('14'!J12,'15'!J12,'16'!J12)</f>
        <v>-12.7</v>
      </c>
      <c r="K12" s="621">
        <f>AVERAGE('14'!K12,'15'!K12,'16'!K12)</f>
        <v>-6.6666666666666582E-2</v>
      </c>
      <c r="L12" s="262">
        <f t="shared" si="0"/>
        <v>0.4589477726574504</v>
      </c>
      <c r="M12" s="126"/>
    </row>
    <row r="13" spans="1:13" ht="14.1" customHeight="1" x14ac:dyDescent="0.2">
      <c r="A13" s="253"/>
      <c r="B13" s="230" t="s">
        <v>95</v>
      </c>
      <c r="C13" s="231">
        <f>'13'!D37</f>
        <v>7370</v>
      </c>
      <c r="D13" s="232">
        <f>'13'!E37</f>
        <v>109984.2645</v>
      </c>
      <c r="E13" s="232">
        <f>'13'!F37</f>
        <v>1170806.5617130001</v>
      </c>
      <c r="F13" s="233">
        <f>E13/$E$14</f>
        <v>3.3438608512060382E-2</v>
      </c>
      <c r="G13" s="233">
        <f>'13'!H37</f>
        <v>1.1042095185673795</v>
      </c>
      <c r="H13" s="260">
        <f>AVERAGE('14'!H13,'15'!H13,'16'!H13)</f>
        <v>0.57553763440860217</v>
      </c>
      <c r="I13" s="621">
        <f>MAX('14'!I13,'15'!I13,'16'!I13)</f>
        <v>12.8</v>
      </c>
      <c r="J13" s="621">
        <f>MIN('14'!J13,'15'!J13,'16'!J13)</f>
        <v>-11.8</v>
      </c>
      <c r="K13" s="621">
        <f>AVERAGE('14'!K13,'15'!K13,'16'!K13)</f>
        <v>0.22662217278457542</v>
      </c>
      <c r="L13" s="262">
        <f t="shared" si="0"/>
        <v>0.34891546162402676</v>
      </c>
      <c r="M13" s="223"/>
    </row>
    <row r="14" spans="1:13" ht="14.1" customHeight="1" x14ac:dyDescent="0.2">
      <c r="A14" s="354"/>
      <c r="B14" s="355" t="s">
        <v>5</v>
      </c>
      <c r="C14" s="171">
        <f>SUM(C10:C13)</f>
        <v>2844958</v>
      </c>
      <c r="D14" s="172">
        <f t="shared" ref="D14:E14" si="1">SUM(D10:D13)</f>
        <v>3280273.4370141118</v>
      </c>
      <c r="E14" s="499">
        <f t="shared" si="1"/>
        <v>35013614.914350353</v>
      </c>
      <c r="F14" s="656">
        <f>SUM(F10:F13)</f>
        <v>0.99999999999999978</v>
      </c>
      <c r="G14" s="656">
        <f>'9'!H37</f>
        <v>0.10180892379171835</v>
      </c>
      <c r="H14" s="254">
        <f>AVERAGE('14'!H14,'15'!H14,'16'!H14)</f>
        <v>0.57553763440860217</v>
      </c>
      <c r="I14" s="660">
        <f>MAX('14'!I14,'15'!I14,'16'!I14)</f>
        <v>12.8</v>
      </c>
      <c r="J14" s="660">
        <f>MIN('14'!J14,'15'!J14,'16'!J14)</f>
        <v>-11.8</v>
      </c>
      <c r="K14" s="620">
        <f>AVERAGE('14'!K14,'15'!K14,'16'!K14)</f>
        <v>0.22662217278457542</v>
      </c>
      <c r="L14" s="256">
        <f t="shared" si="0"/>
        <v>0.34891546162402676</v>
      </c>
      <c r="M14" s="356"/>
    </row>
    <row r="15" spans="1:13" ht="15" customHeight="1" x14ac:dyDescent="0.2">
      <c r="A15" s="167"/>
      <c r="B15" s="139"/>
      <c r="C15" s="252"/>
      <c r="D15" s="1083" t="s">
        <v>177</v>
      </c>
      <c r="E15" s="1084"/>
      <c r="F15" s="1084"/>
      <c r="G15" s="1085"/>
      <c r="H15" s="1077" t="s">
        <v>166</v>
      </c>
      <c r="I15" s="1078"/>
      <c r="J15" s="1078"/>
      <c r="K15" s="1078"/>
      <c r="L15" s="1079"/>
      <c r="M15" s="126"/>
    </row>
    <row r="16" spans="1:13" ht="15" customHeight="1" x14ac:dyDescent="0.2">
      <c r="A16" s="126"/>
      <c r="B16" s="251"/>
      <c r="C16" s="138"/>
      <c r="D16" s="1086"/>
      <c r="E16" s="1087"/>
      <c r="F16" s="1087"/>
      <c r="G16" s="1088"/>
      <c r="H16" s="1080" t="s">
        <v>167</v>
      </c>
      <c r="I16" s="1081"/>
      <c r="J16" s="1081"/>
      <c r="K16" s="1081"/>
      <c r="L16" s="1082"/>
      <c r="M16" s="126"/>
    </row>
    <row r="17" spans="1:13" ht="15" customHeight="1" x14ac:dyDescent="0.2">
      <c r="A17" s="167"/>
      <c r="B17" s="138"/>
      <c r="C17" s="138"/>
      <c r="D17" s="651"/>
      <c r="E17" s="651"/>
      <c r="F17" s="651"/>
      <c r="G17" s="651"/>
      <c r="H17" s="655"/>
      <c r="I17" s="655"/>
      <c r="J17" s="655"/>
      <c r="K17" s="655"/>
      <c r="L17" s="655"/>
      <c r="M17" s="148"/>
    </row>
    <row r="18" spans="1:13" ht="15" customHeight="1" x14ac:dyDescent="0.2">
      <c r="A18" s="167"/>
      <c r="B18" s="138"/>
      <c r="C18" s="138"/>
      <c r="D18" s="138"/>
      <c r="E18" s="463"/>
      <c r="F18" s="464"/>
      <c r="G18" s="464"/>
      <c r="H18" s="138"/>
      <c r="I18" s="139"/>
      <c r="J18" s="655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1"/>
      <c r="M19" s="148"/>
    </row>
    <row r="20" spans="1:13" ht="15" customHeight="1" x14ac:dyDescent="0.25">
      <c r="A20" s="167"/>
      <c r="B20" s="1075" t="s">
        <v>192</v>
      </c>
      <c r="C20" s="1028"/>
      <c r="D20" s="1028"/>
      <c r="E20" s="1028"/>
      <c r="F20" s="1028"/>
      <c r="G20" s="1028" t="s">
        <v>178</v>
      </c>
      <c r="H20" s="1028"/>
      <c r="I20" s="1028"/>
      <c r="J20" s="1028"/>
      <c r="K20" s="1028"/>
      <c r="L20" s="1031"/>
      <c r="M20" s="148"/>
    </row>
    <row r="21" spans="1:13" ht="15" customHeight="1" x14ac:dyDescent="0.2">
      <c r="A21" s="167"/>
      <c r="C21" s="465" t="str">
        <f>G5</f>
        <v>I. čtvrtletí</v>
      </c>
      <c r="D21" s="466">
        <f>H5</f>
        <v>2017</v>
      </c>
      <c r="I21" s="465" t="str">
        <f>G5</f>
        <v>I. čtvrtletí</v>
      </c>
      <c r="J21" s="466">
        <f>H5</f>
        <v>2017</v>
      </c>
      <c r="M21" s="251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1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1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1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1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1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1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1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1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1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1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75" t="s">
        <v>231</v>
      </c>
      <c r="C37" s="1028"/>
      <c r="D37" s="1028"/>
      <c r="E37" s="1028"/>
      <c r="F37" s="1028"/>
      <c r="G37" s="1073" t="s">
        <v>235</v>
      </c>
      <c r="H37" s="1073"/>
      <c r="I37" s="1073"/>
      <c r="J37" s="1073"/>
      <c r="K37" s="1073"/>
      <c r="L37" s="1074"/>
      <c r="M37" s="148"/>
    </row>
    <row r="38" spans="1:13" ht="15" customHeight="1" x14ac:dyDescent="0.25">
      <c r="A38" s="167"/>
      <c r="C38" s="465" t="str">
        <f>G5</f>
        <v>I. čtvrtletí</v>
      </c>
      <c r="D38" s="466">
        <f>H5</f>
        <v>2017</v>
      </c>
      <c r="F38" s="658"/>
      <c r="G38" s="1073"/>
      <c r="H38" s="1073"/>
      <c r="I38" s="1073"/>
      <c r="J38" s="1073"/>
      <c r="K38" s="1073"/>
      <c r="L38" s="1074"/>
      <c r="M38" s="148"/>
    </row>
    <row r="39" spans="1:13" ht="15" customHeight="1" x14ac:dyDescent="0.2">
      <c r="A39" s="167"/>
      <c r="B39" s="126"/>
      <c r="F39" s="483"/>
      <c r="G39" s="483"/>
      <c r="H39" s="483"/>
      <c r="I39" s="485" t="str">
        <f>G5</f>
        <v>I. čtvrtletí</v>
      </c>
      <c r="J39" s="651">
        <f>H5</f>
        <v>2017</v>
      </c>
      <c r="K39" s="483"/>
      <c r="L39" s="484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Normal="100" zoomScaleSheetLayoutView="100" workbookViewId="0">
      <selection activeCell="B10" sqref="B10"/>
    </sheetView>
  </sheetViews>
  <sheetFormatPr defaultRowHeight="12.75" x14ac:dyDescent="0.25"/>
  <cols>
    <col min="1" max="1" width="10.7109375" style="293" customWidth="1"/>
    <col min="2" max="11" width="8.85546875" style="293" customWidth="1"/>
    <col min="12" max="12" width="1.7109375" style="293" customWidth="1"/>
    <col min="13" max="13" width="9.28515625" style="293" bestFit="1" customWidth="1"/>
    <col min="14" max="14" width="11.42578125" style="293" bestFit="1" customWidth="1"/>
    <col min="15" max="253" width="9.140625" style="293"/>
    <col min="254" max="266" width="10.7109375" style="293" customWidth="1"/>
    <col min="267" max="509" width="9.140625" style="293"/>
    <col min="510" max="522" width="10.7109375" style="293" customWidth="1"/>
    <col min="523" max="765" width="9.140625" style="293"/>
    <col min="766" max="778" width="10.7109375" style="293" customWidth="1"/>
    <col min="779" max="1021" width="9.140625" style="293"/>
    <col min="1022" max="1034" width="10.7109375" style="293" customWidth="1"/>
    <col min="1035" max="1277" width="9.140625" style="293"/>
    <col min="1278" max="1290" width="10.7109375" style="293" customWidth="1"/>
    <col min="1291" max="1533" width="9.140625" style="293"/>
    <col min="1534" max="1546" width="10.7109375" style="293" customWidth="1"/>
    <col min="1547" max="1789" width="9.140625" style="293"/>
    <col min="1790" max="1802" width="10.7109375" style="293" customWidth="1"/>
    <col min="1803" max="2045" width="9.140625" style="293"/>
    <col min="2046" max="2058" width="10.7109375" style="293" customWidth="1"/>
    <col min="2059" max="2301" width="9.140625" style="293"/>
    <col min="2302" max="2314" width="10.7109375" style="293" customWidth="1"/>
    <col min="2315" max="2557" width="9.140625" style="293"/>
    <col min="2558" max="2570" width="10.7109375" style="293" customWidth="1"/>
    <col min="2571" max="2813" width="9.140625" style="293"/>
    <col min="2814" max="2826" width="10.7109375" style="293" customWidth="1"/>
    <col min="2827" max="3069" width="9.140625" style="293"/>
    <col min="3070" max="3082" width="10.7109375" style="293" customWidth="1"/>
    <col min="3083" max="3325" width="9.140625" style="293"/>
    <col min="3326" max="3338" width="10.7109375" style="293" customWidth="1"/>
    <col min="3339" max="3581" width="9.140625" style="293"/>
    <col min="3582" max="3594" width="10.7109375" style="293" customWidth="1"/>
    <col min="3595" max="3837" width="9.140625" style="293"/>
    <col min="3838" max="3850" width="10.7109375" style="293" customWidth="1"/>
    <col min="3851" max="4093" width="9.140625" style="293"/>
    <col min="4094" max="4106" width="10.7109375" style="293" customWidth="1"/>
    <col min="4107" max="4349" width="9.140625" style="293"/>
    <col min="4350" max="4362" width="10.7109375" style="293" customWidth="1"/>
    <col min="4363" max="4605" width="9.140625" style="293"/>
    <col min="4606" max="4618" width="10.7109375" style="293" customWidth="1"/>
    <col min="4619" max="4861" width="9.140625" style="293"/>
    <col min="4862" max="4874" width="10.7109375" style="293" customWidth="1"/>
    <col min="4875" max="5117" width="9.140625" style="293"/>
    <col min="5118" max="5130" width="10.7109375" style="293" customWidth="1"/>
    <col min="5131" max="5373" width="9.140625" style="293"/>
    <col min="5374" max="5386" width="10.7109375" style="293" customWidth="1"/>
    <col min="5387" max="5629" width="9.140625" style="293"/>
    <col min="5630" max="5642" width="10.7109375" style="293" customWidth="1"/>
    <col min="5643" max="5885" width="9.140625" style="293"/>
    <col min="5886" max="5898" width="10.7109375" style="293" customWidth="1"/>
    <col min="5899" max="6141" width="9.140625" style="293"/>
    <col min="6142" max="6154" width="10.7109375" style="293" customWidth="1"/>
    <col min="6155" max="6397" width="9.140625" style="293"/>
    <col min="6398" max="6410" width="10.7109375" style="293" customWidth="1"/>
    <col min="6411" max="6653" width="9.140625" style="293"/>
    <col min="6654" max="6666" width="10.7109375" style="293" customWidth="1"/>
    <col min="6667" max="6909" width="9.140625" style="293"/>
    <col min="6910" max="6922" width="10.7109375" style="293" customWidth="1"/>
    <col min="6923" max="7165" width="9.140625" style="293"/>
    <col min="7166" max="7178" width="10.7109375" style="293" customWidth="1"/>
    <col min="7179" max="7421" width="9.140625" style="293"/>
    <col min="7422" max="7434" width="10.7109375" style="293" customWidth="1"/>
    <col min="7435" max="7677" width="9.140625" style="293"/>
    <col min="7678" max="7690" width="10.7109375" style="293" customWidth="1"/>
    <col min="7691" max="7933" width="9.140625" style="293"/>
    <col min="7934" max="7946" width="10.7109375" style="293" customWidth="1"/>
    <col min="7947" max="8189" width="9.140625" style="293"/>
    <col min="8190" max="8202" width="10.7109375" style="293" customWidth="1"/>
    <col min="8203" max="8445" width="9.140625" style="293"/>
    <col min="8446" max="8458" width="10.7109375" style="293" customWidth="1"/>
    <col min="8459" max="8701" width="9.140625" style="293"/>
    <col min="8702" max="8714" width="10.7109375" style="293" customWidth="1"/>
    <col min="8715" max="8957" width="9.140625" style="293"/>
    <col min="8958" max="8970" width="10.7109375" style="293" customWidth="1"/>
    <col min="8971" max="9213" width="9.140625" style="293"/>
    <col min="9214" max="9226" width="10.7109375" style="293" customWidth="1"/>
    <col min="9227" max="9469" width="9.140625" style="293"/>
    <col min="9470" max="9482" width="10.7109375" style="293" customWidth="1"/>
    <col min="9483" max="9725" width="9.140625" style="293"/>
    <col min="9726" max="9738" width="10.7109375" style="293" customWidth="1"/>
    <col min="9739" max="9981" width="9.140625" style="293"/>
    <col min="9982" max="9994" width="10.7109375" style="293" customWidth="1"/>
    <col min="9995" max="10237" width="9.140625" style="293"/>
    <col min="10238" max="10250" width="10.7109375" style="293" customWidth="1"/>
    <col min="10251" max="10493" width="9.140625" style="293"/>
    <col min="10494" max="10506" width="10.7109375" style="293" customWidth="1"/>
    <col min="10507" max="10749" width="9.140625" style="293"/>
    <col min="10750" max="10762" width="10.7109375" style="293" customWidth="1"/>
    <col min="10763" max="11005" width="9.140625" style="293"/>
    <col min="11006" max="11018" width="10.7109375" style="293" customWidth="1"/>
    <col min="11019" max="11261" width="9.140625" style="293"/>
    <col min="11262" max="11274" width="10.7109375" style="293" customWidth="1"/>
    <col min="11275" max="11517" width="9.140625" style="293"/>
    <col min="11518" max="11530" width="10.7109375" style="293" customWidth="1"/>
    <col min="11531" max="11773" width="9.140625" style="293"/>
    <col min="11774" max="11786" width="10.7109375" style="293" customWidth="1"/>
    <col min="11787" max="12029" width="9.140625" style="293"/>
    <col min="12030" max="12042" width="10.7109375" style="293" customWidth="1"/>
    <col min="12043" max="12285" width="9.140625" style="293"/>
    <col min="12286" max="12298" width="10.7109375" style="293" customWidth="1"/>
    <col min="12299" max="12541" width="9.140625" style="293"/>
    <col min="12542" max="12554" width="10.7109375" style="293" customWidth="1"/>
    <col min="12555" max="12797" width="9.140625" style="293"/>
    <col min="12798" max="12810" width="10.7109375" style="293" customWidth="1"/>
    <col min="12811" max="13053" width="9.140625" style="293"/>
    <col min="13054" max="13066" width="10.7109375" style="293" customWidth="1"/>
    <col min="13067" max="13309" width="9.140625" style="293"/>
    <col min="13310" max="13322" width="10.7109375" style="293" customWidth="1"/>
    <col min="13323" max="13565" width="9.140625" style="293"/>
    <col min="13566" max="13578" width="10.7109375" style="293" customWidth="1"/>
    <col min="13579" max="13821" width="9.140625" style="293"/>
    <col min="13822" max="13834" width="10.7109375" style="293" customWidth="1"/>
    <col min="13835" max="14077" width="9.140625" style="293"/>
    <col min="14078" max="14090" width="10.7109375" style="293" customWidth="1"/>
    <col min="14091" max="14333" width="9.140625" style="293"/>
    <col min="14334" max="14346" width="10.7109375" style="293" customWidth="1"/>
    <col min="14347" max="14589" width="9.140625" style="293"/>
    <col min="14590" max="14602" width="10.7109375" style="293" customWidth="1"/>
    <col min="14603" max="14845" width="9.140625" style="293"/>
    <col min="14846" max="14858" width="10.7109375" style="293" customWidth="1"/>
    <col min="14859" max="15101" width="9.140625" style="293"/>
    <col min="15102" max="15114" width="10.7109375" style="293" customWidth="1"/>
    <col min="15115" max="15357" width="9.140625" style="293"/>
    <col min="15358" max="15370" width="10.7109375" style="293" customWidth="1"/>
    <col min="15371" max="15613" width="9.140625" style="293"/>
    <col min="15614" max="15626" width="10.7109375" style="293" customWidth="1"/>
    <col min="15627" max="15869" width="9.140625" style="293"/>
    <col min="15870" max="15882" width="10.7109375" style="293" customWidth="1"/>
    <col min="15883" max="16125" width="9.140625" style="293"/>
    <col min="16126" max="16138" width="10.7109375" style="293" customWidth="1"/>
    <col min="16139" max="16384" width="9.140625" style="293"/>
  </cols>
  <sheetData>
    <row r="1" spans="1:16" x14ac:dyDescent="0.25">
      <c r="K1" s="1048" t="s">
        <v>263</v>
      </c>
      <c r="L1" s="1048"/>
    </row>
    <row r="2" spans="1:16" ht="20.100000000000001" customHeight="1" x14ac:dyDescent="0.25">
      <c r="A2" s="980" t="s">
        <v>179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</row>
    <row r="3" spans="1:16" ht="20.100000000000001" customHeight="1" x14ac:dyDescent="0.25">
      <c r="A3" s="1089"/>
      <c r="B3" s="1089"/>
      <c r="C3" s="1089"/>
      <c r="D3" s="1089"/>
      <c r="E3" s="1089"/>
      <c r="F3" s="1089"/>
      <c r="G3" s="1089"/>
      <c r="H3" s="1089"/>
      <c r="I3" s="1089"/>
      <c r="J3" s="317"/>
      <c r="K3" s="318"/>
    </row>
    <row r="4" spans="1:16" ht="17.25" customHeight="1" x14ac:dyDescent="0.25">
      <c r="A4" s="351"/>
      <c r="B4" s="977">
        <f>T!G17</f>
        <v>2017</v>
      </c>
      <c r="C4" s="978"/>
      <c r="D4" s="978"/>
      <c r="E4" s="978"/>
      <c r="F4" s="978"/>
      <c r="G4" s="978"/>
      <c r="H4" s="978"/>
      <c r="I4" s="978"/>
      <c r="J4" s="978"/>
      <c r="K4" s="978"/>
      <c r="L4" s="314"/>
    </row>
    <row r="5" spans="1:16" ht="50.25" customHeight="1" x14ac:dyDescent="0.25">
      <c r="A5" s="351"/>
      <c r="B5" s="1090" t="s">
        <v>313</v>
      </c>
      <c r="C5" s="1091"/>
      <c r="D5" s="1091"/>
      <c r="E5" s="1091"/>
      <c r="F5" s="1092"/>
      <c r="G5" s="1093" t="s">
        <v>314</v>
      </c>
      <c r="H5" s="1091"/>
      <c r="I5" s="1091"/>
      <c r="J5" s="1091"/>
      <c r="K5" s="1094"/>
      <c r="L5" s="314"/>
    </row>
    <row r="6" spans="1:16" ht="67.5" customHeight="1" x14ac:dyDescent="0.25">
      <c r="A6" s="295" t="s">
        <v>157</v>
      </c>
      <c r="B6" s="405" t="s">
        <v>301</v>
      </c>
      <c r="C6" s="406" t="s">
        <v>328</v>
      </c>
      <c r="D6" s="406" t="s">
        <v>302</v>
      </c>
      <c r="E6" s="406" t="s">
        <v>303</v>
      </c>
      <c r="F6" s="479" t="s">
        <v>293</v>
      </c>
      <c r="G6" s="406" t="s">
        <v>301</v>
      </c>
      <c r="H6" s="406" t="s">
        <v>328</v>
      </c>
      <c r="I6" s="406" t="s">
        <v>302</v>
      </c>
      <c r="J6" s="406" t="s">
        <v>303</v>
      </c>
      <c r="K6" s="480" t="s">
        <v>293</v>
      </c>
      <c r="L6" s="329"/>
    </row>
    <row r="7" spans="1:16" ht="15" customHeight="1" x14ac:dyDescent="0.25">
      <c r="A7" s="296" t="s">
        <v>25</v>
      </c>
      <c r="B7" s="368">
        <v>189658.37310386632</v>
      </c>
      <c r="C7" s="372">
        <v>1151511.1639644031</v>
      </c>
      <c r="D7" s="370">
        <v>57824.794000000002</v>
      </c>
      <c r="E7" s="370">
        <v>56689.082000000009</v>
      </c>
      <c r="F7" s="402">
        <v>1455683.4130682694</v>
      </c>
      <c r="G7" s="370">
        <v>2019035.6886889194</v>
      </c>
      <c r="H7" s="370">
        <v>12300042.69094</v>
      </c>
      <c r="I7" s="370">
        <v>618578.81900000013</v>
      </c>
      <c r="J7" s="370">
        <v>603624.19253999996</v>
      </c>
      <c r="K7" s="402">
        <v>15541281.391168918</v>
      </c>
      <c r="L7" s="365"/>
      <c r="M7" s="301"/>
      <c r="N7" s="302"/>
      <c r="O7" s="302"/>
      <c r="P7" s="302"/>
    </row>
    <row r="8" spans="1:16" ht="15" customHeight="1" x14ac:dyDescent="0.25">
      <c r="A8" s="296" t="s">
        <v>26</v>
      </c>
      <c r="B8" s="368">
        <v>124299.75690090729</v>
      </c>
      <c r="C8" s="370">
        <v>820341.97042164416</v>
      </c>
      <c r="D8" s="370">
        <v>39603.046000000002</v>
      </c>
      <c r="E8" s="370">
        <v>36865.571499999998</v>
      </c>
      <c r="F8" s="402">
        <v>1021110.3448225514</v>
      </c>
      <c r="G8" s="370">
        <v>1323966.4837329241</v>
      </c>
      <c r="H8" s="370">
        <v>8756867.0840399992</v>
      </c>
      <c r="I8" s="370">
        <v>422614.41799999995</v>
      </c>
      <c r="J8" s="370">
        <v>392638.01817300002</v>
      </c>
      <c r="K8" s="402">
        <v>10896086.003945922</v>
      </c>
      <c r="L8" s="366"/>
      <c r="M8" s="303"/>
      <c r="N8" s="302"/>
      <c r="O8" s="302"/>
      <c r="P8" s="302"/>
    </row>
    <row r="9" spans="1:16" ht="15" customHeight="1" x14ac:dyDescent="0.25">
      <c r="A9" s="304" t="s">
        <v>27</v>
      </c>
      <c r="B9" s="373">
        <v>92769.902999999991</v>
      </c>
      <c r="C9" s="375">
        <v>662219.89912329114</v>
      </c>
      <c r="D9" s="375">
        <v>32060.266000000003</v>
      </c>
      <c r="E9" s="375">
        <v>16429.611000000004</v>
      </c>
      <c r="F9" s="403">
        <v>803479.67912329128</v>
      </c>
      <c r="G9" s="375">
        <v>989774.91221299989</v>
      </c>
      <c r="H9" s="375">
        <v>7069783.6499199998</v>
      </c>
      <c r="I9" s="375">
        <v>342144.60610249999</v>
      </c>
      <c r="J9" s="375">
        <v>174544.35099999997</v>
      </c>
      <c r="K9" s="403">
        <v>8576247.5192354992</v>
      </c>
      <c r="L9" s="367"/>
      <c r="M9" s="309"/>
      <c r="N9" s="302"/>
      <c r="O9" s="302"/>
      <c r="P9" s="302"/>
    </row>
    <row r="10" spans="1:16" ht="15" customHeight="1" x14ac:dyDescent="0.25">
      <c r="A10" s="349" t="s">
        <v>28</v>
      </c>
      <c r="B10" s="368"/>
      <c r="C10" s="370"/>
      <c r="D10" s="370"/>
      <c r="E10" s="370"/>
      <c r="F10" s="402"/>
      <c r="G10" s="370"/>
      <c r="H10" s="370"/>
      <c r="I10" s="370"/>
      <c r="J10" s="370"/>
      <c r="K10" s="402"/>
      <c r="L10" s="366"/>
      <c r="M10" s="303"/>
      <c r="N10" s="302"/>
      <c r="O10" s="302"/>
      <c r="P10" s="302"/>
    </row>
    <row r="11" spans="1:16" ht="15" customHeight="1" x14ac:dyDescent="0.25">
      <c r="A11" s="349" t="s">
        <v>29</v>
      </c>
      <c r="B11" s="368"/>
      <c r="C11" s="370"/>
      <c r="D11" s="370"/>
      <c r="E11" s="370"/>
      <c r="F11" s="402"/>
      <c r="G11" s="370"/>
      <c r="H11" s="370"/>
      <c r="I11" s="370"/>
      <c r="J11" s="370"/>
      <c r="K11" s="402"/>
      <c r="L11" s="366"/>
      <c r="M11" s="303"/>
      <c r="N11" s="302"/>
      <c r="O11" s="302"/>
      <c r="P11" s="302"/>
    </row>
    <row r="12" spans="1:16" ht="15" customHeight="1" x14ac:dyDescent="0.25">
      <c r="A12" s="350" t="s">
        <v>30</v>
      </c>
      <c r="B12" s="373"/>
      <c r="C12" s="375"/>
      <c r="D12" s="375"/>
      <c r="E12" s="375"/>
      <c r="F12" s="403"/>
      <c r="G12" s="375"/>
      <c r="H12" s="375"/>
      <c r="I12" s="375"/>
      <c r="J12" s="375"/>
      <c r="K12" s="403"/>
      <c r="L12" s="366"/>
      <c r="M12" s="303"/>
      <c r="N12" s="302"/>
      <c r="O12" s="302"/>
      <c r="P12" s="302"/>
    </row>
    <row r="13" spans="1:16" ht="15" customHeight="1" x14ac:dyDescent="0.25">
      <c r="A13" s="349" t="s">
        <v>31</v>
      </c>
      <c r="B13" s="368"/>
      <c r="C13" s="370"/>
      <c r="D13" s="370"/>
      <c r="E13" s="370"/>
      <c r="F13" s="402"/>
      <c r="G13" s="370"/>
      <c r="H13" s="370"/>
      <c r="I13" s="370"/>
      <c r="J13" s="370"/>
      <c r="K13" s="402"/>
      <c r="L13" s="366"/>
      <c r="M13" s="303"/>
      <c r="N13" s="302"/>
      <c r="O13" s="302"/>
      <c r="P13" s="302"/>
    </row>
    <row r="14" spans="1:16" ht="15" customHeight="1" x14ac:dyDescent="0.25">
      <c r="A14" s="349" t="s">
        <v>32</v>
      </c>
      <c r="B14" s="368"/>
      <c r="C14" s="370"/>
      <c r="D14" s="370"/>
      <c r="E14" s="370"/>
      <c r="F14" s="402"/>
      <c r="G14" s="370"/>
      <c r="H14" s="370"/>
      <c r="I14" s="370"/>
      <c r="J14" s="370"/>
      <c r="K14" s="402"/>
      <c r="L14" s="366"/>
      <c r="M14" s="303"/>
      <c r="N14" s="302"/>
      <c r="O14" s="302"/>
      <c r="P14" s="302"/>
    </row>
    <row r="15" spans="1:16" ht="15" customHeight="1" x14ac:dyDescent="0.25">
      <c r="A15" s="350" t="s">
        <v>33</v>
      </c>
      <c r="B15" s="373"/>
      <c r="C15" s="375"/>
      <c r="D15" s="375"/>
      <c r="E15" s="375"/>
      <c r="F15" s="403"/>
      <c r="G15" s="375"/>
      <c r="H15" s="375"/>
      <c r="I15" s="375"/>
      <c r="J15" s="375"/>
      <c r="K15" s="403"/>
      <c r="L15" s="366"/>
      <c r="M15" s="303"/>
      <c r="N15" s="302"/>
      <c r="O15" s="302"/>
      <c r="P15" s="302"/>
    </row>
    <row r="16" spans="1:16" ht="15" customHeight="1" x14ac:dyDescent="0.25">
      <c r="A16" s="296" t="s">
        <v>34</v>
      </c>
      <c r="B16" s="368"/>
      <c r="C16" s="370"/>
      <c r="D16" s="370"/>
      <c r="E16" s="370"/>
      <c r="F16" s="402"/>
      <c r="G16" s="370"/>
      <c r="H16" s="370"/>
      <c r="I16" s="370"/>
      <c r="J16" s="370"/>
      <c r="K16" s="402"/>
      <c r="L16" s="366"/>
      <c r="M16" s="303"/>
      <c r="N16" s="302"/>
      <c r="O16" s="302"/>
      <c r="P16" s="302"/>
    </row>
    <row r="17" spans="1:16" ht="15" customHeight="1" x14ac:dyDescent="0.25">
      <c r="A17" s="296" t="s">
        <v>35</v>
      </c>
      <c r="B17" s="368"/>
      <c r="C17" s="370"/>
      <c r="D17" s="370"/>
      <c r="E17" s="370"/>
      <c r="F17" s="402"/>
      <c r="G17" s="370"/>
      <c r="H17" s="370"/>
      <c r="I17" s="370"/>
      <c r="J17" s="370"/>
      <c r="K17" s="402"/>
      <c r="L17" s="366"/>
      <c r="M17" s="303"/>
      <c r="N17" s="302"/>
      <c r="O17" s="302"/>
      <c r="P17" s="302"/>
    </row>
    <row r="18" spans="1:16" ht="15" customHeight="1" x14ac:dyDescent="0.25">
      <c r="A18" s="304" t="s">
        <v>36</v>
      </c>
      <c r="B18" s="373"/>
      <c r="C18" s="375"/>
      <c r="D18" s="375"/>
      <c r="E18" s="375"/>
      <c r="F18" s="403"/>
      <c r="G18" s="375"/>
      <c r="H18" s="375"/>
      <c r="I18" s="375"/>
      <c r="J18" s="375"/>
      <c r="K18" s="403"/>
      <c r="L18" s="348"/>
      <c r="M18" s="303"/>
      <c r="N18" s="302"/>
      <c r="O18" s="302"/>
      <c r="P18" s="302"/>
    </row>
    <row r="19" spans="1:16" ht="15" customHeight="1" x14ac:dyDescent="0.25">
      <c r="A19" s="296" t="s">
        <v>145</v>
      </c>
      <c r="B19" s="377">
        <f>SUM(B7:B9)</f>
        <v>406728.03300477361</v>
      </c>
      <c r="C19" s="379">
        <f>SUM(C7:C9)</f>
        <v>2634073.0335093383</v>
      </c>
      <c r="D19" s="379">
        <f t="shared" ref="D19:J19" si="0">SUM(D7:D9)</f>
        <v>129488.106</v>
      </c>
      <c r="E19" s="379">
        <f t="shared" si="0"/>
        <v>109984.26450000002</v>
      </c>
      <c r="F19" s="481">
        <f t="shared" si="0"/>
        <v>3280273.4370141118</v>
      </c>
      <c r="G19" s="381">
        <f t="shared" si="0"/>
        <v>4332777.0846348433</v>
      </c>
      <c r="H19" s="381">
        <f t="shared" si="0"/>
        <v>28126693.424900003</v>
      </c>
      <c r="I19" s="381">
        <f t="shared" si="0"/>
        <v>1383337.8431025001</v>
      </c>
      <c r="J19" s="381">
        <f t="shared" si="0"/>
        <v>1170806.5617130001</v>
      </c>
      <c r="K19" s="482">
        <f>SUM(K7:K9)</f>
        <v>35013614.914350338</v>
      </c>
      <c r="L19" s="314"/>
    </row>
    <row r="20" spans="1:16" ht="15" customHeight="1" x14ac:dyDescent="0.25">
      <c r="A20" s="296" t="s">
        <v>171</v>
      </c>
      <c r="B20" s="848">
        <f>SUM(B10:B12)</f>
        <v>0</v>
      </c>
      <c r="C20" s="849">
        <f>SUM(C10:C12)</f>
        <v>0</v>
      </c>
      <c r="D20" s="849">
        <f t="shared" ref="D20:J20" si="1">SUM(D10:D12)</f>
        <v>0</v>
      </c>
      <c r="E20" s="849">
        <f t="shared" si="1"/>
        <v>0</v>
      </c>
      <c r="F20" s="869">
        <f t="shared" si="1"/>
        <v>0</v>
      </c>
      <c r="G20" s="858">
        <f t="shared" si="1"/>
        <v>0</v>
      </c>
      <c r="H20" s="858">
        <f t="shared" si="1"/>
        <v>0</v>
      </c>
      <c r="I20" s="858">
        <f t="shared" si="1"/>
        <v>0</v>
      </c>
      <c r="J20" s="858">
        <f t="shared" si="1"/>
        <v>0</v>
      </c>
      <c r="K20" s="859">
        <f>SUM(K10:K12)</f>
        <v>0</v>
      </c>
      <c r="L20" s="314"/>
    </row>
    <row r="21" spans="1:16" ht="15" customHeight="1" x14ac:dyDescent="0.25">
      <c r="A21" s="296" t="s">
        <v>212</v>
      </c>
      <c r="B21" s="848">
        <f>SUM(B13:B15)</f>
        <v>0</v>
      </c>
      <c r="C21" s="849">
        <f>SUM(C13:C15)</f>
        <v>0</v>
      </c>
      <c r="D21" s="849">
        <f t="shared" ref="D21:J21" si="2">SUM(D13:D15)</f>
        <v>0</v>
      </c>
      <c r="E21" s="849">
        <f t="shared" si="2"/>
        <v>0</v>
      </c>
      <c r="F21" s="869">
        <f t="shared" si="2"/>
        <v>0</v>
      </c>
      <c r="G21" s="858">
        <f t="shared" si="2"/>
        <v>0</v>
      </c>
      <c r="H21" s="858">
        <f t="shared" si="2"/>
        <v>0</v>
      </c>
      <c r="I21" s="858">
        <f t="shared" si="2"/>
        <v>0</v>
      </c>
      <c r="J21" s="858">
        <f t="shared" si="2"/>
        <v>0</v>
      </c>
      <c r="K21" s="859">
        <f>SUM(K13:K15)</f>
        <v>0</v>
      </c>
      <c r="L21" s="314"/>
    </row>
    <row r="22" spans="1:16" ht="15" customHeight="1" x14ac:dyDescent="0.25">
      <c r="A22" s="350" t="s">
        <v>172</v>
      </c>
      <c r="B22" s="851">
        <f>SUM(B16:B18)</f>
        <v>0</v>
      </c>
      <c r="C22" s="852">
        <f>SUM(C16:C18)</f>
        <v>0</v>
      </c>
      <c r="D22" s="852">
        <f t="shared" ref="D22:J22" si="3">SUM(D16:D18)</f>
        <v>0</v>
      </c>
      <c r="E22" s="852">
        <f t="shared" si="3"/>
        <v>0</v>
      </c>
      <c r="F22" s="870">
        <f t="shared" si="3"/>
        <v>0</v>
      </c>
      <c r="G22" s="861">
        <f t="shared" si="3"/>
        <v>0</v>
      </c>
      <c r="H22" s="861">
        <f t="shared" si="3"/>
        <v>0</v>
      </c>
      <c r="I22" s="861">
        <f t="shared" si="3"/>
        <v>0</v>
      </c>
      <c r="J22" s="861">
        <f t="shared" si="3"/>
        <v>0</v>
      </c>
      <c r="K22" s="862">
        <f>SUM(K16:K18)</f>
        <v>0</v>
      </c>
      <c r="L22" s="329"/>
    </row>
    <row r="23" spans="1:16" ht="15" customHeight="1" x14ac:dyDescent="0.25">
      <c r="A23" s="296" t="s">
        <v>173</v>
      </c>
      <c r="B23" s="838">
        <f>SUM(B7:B12)</f>
        <v>406728.03300477361</v>
      </c>
      <c r="C23" s="867">
        <f>SUM(C7:C12)</f>
        <v>2634073.0335093383</v>
      </c>
      <c r="D23" s="867">
        <f t="shared" ref="D23:J23" si="4">SUM(D7:D12)</f>
        <v>129488.106</v>
      </c>
      <c r="E23" s="867">
        <f t="shared" si="4"/>
        <v>109984.26450000002</v>
      </c>
      <c r="F23" s="872">
        <f t="shared" si="4"/>
        <v>3280273.4370141118</v>
      </c>
      <c r="G23" s="867">
        <f t="shared" si="4"/>
        <v>4332777.0846348433</v>
      </c>
      <c r="H23" s="867">
        <f t="shared" si="4"/>
        <v>28126693.424900003</v>
      </c>
      <c r="I23" s="867">
        <f t="shared" si="4"/>
        <v>1383337.8431025001</v>
      </c>
      <c r="J23" s="867">
        <f t="shared" si="4"/>
        <v>1170806.5617130001</v>
      </c>
      <c r="K23" s="868">
        <f>SUM(K7:K12)</f>
        <v>35013614.914350338</v>
      </c>
      <c r="L23" s="314"/>
    </row>
    <row r="24" spans="1:16" ht="15" customHeight="1" x14ac:dyDescent="0.25">
      <c r="A24" s="296" t="s">
        <v>174</v>
      </c>
      <c r="B24" s="838">
        <f>SUM(B13:B18)</f>
        <v>0</v>
      </c>
      <c r="C24" s="867">
        <f>SUM(C13:C18)</f>
        <v>0</v>
      </c>
      <c r="D24" s="867">
        <f t="shared" ref="D24:J24" si="5">SUM(D13:D18)</f>
        <v>0</v>
      </c>
      <c r="E24" s="867">
        <f t="shared" si="5"/>
        <v>0</v>
      </c>
      <c r="F24" s="872">
        <f t="shared" si="5"/>
        <v>0</v>
      </c>
      <c r="G24" s="867">
        <f t="shared" si="5"/>
        <v>0</v>
      </c>
      <c r="H24" s="867">
        <f t="shared" si="5"/>
        <v>0</v>
      </c>
      <c r="I24" s="867">
        <f t="shared" si="5"/>
        <v>0</v>
      </c>
      <c r="J24" s="867">
        <f t="shared" si="5"/>
        <v>0</v>
      </c>
      <c r="K24" s="868">
        <f>SUM(K13:K18)</f>
        <v>0</v>
      </c>
      <c r="L24" s="314"/>
    </row>
    <row r="25" spans="1:16" ht="15" customHeight="1" x14ac:dyDescent="0.25">
      <c r="A25" s="335" t="s">
        <v>159</v>
      </c>
      <c r="B25" s="854">
        <f>SUM(B7:B18)</f>
        <v>406728.03300477361</v>
      </c>
      <c r="C25" s="855">
        <f>SUM(C7:C18)</f>
        <v>2634073.0335093383</v>
      </c>
      <c r="D25" s="855">
        <f t="shared" ref="D25:J25" si="6">SUM(D7:D18)</f>
        <v>129488.106</v>
      </c>
      <c r="E25" s="855">
        <f t="shared" si="6"/>
        <v>109984.26450000002</v>
      </c>
      <c r="F25" s="871">
        <f t="shared" si="6"/>
        <v>3280273.4370141118</v>
      </c>
      <c r="G25" s="864">
        <f t="shared" si="6"/>
        <v>4332777.0846348433</v>
      </c>
      <c r="H25" s="864">
        <f t="shared" si="6"/>
        <v>28126693.424900003</v>
      </c>
      <c r="I25" s="864">
        <f t="shared" si="6"/>
        <v>1383337.8431025001</v>
      </c>
      <c r="J25" s="864">
        <f t="shared" si="6"/>
        <v>1170806.5617130001</v>
      </c>
      <c r="K25" s="865">
        <f>SUM(K7:K18)</f>
        <v>35013614.914350338</v>
      </c>
      <c r="L25" s="330"/>
    </row>
    <row r="26" spans="1:16" ht="9.75" customHeight="1" x14ac:dyDescent="0.25">
      <c r="B26" s="314"/>
      <c r="L26" s="314"/>
    </row>
    <row r="27" spans="1:16" x14ac:dyDescent="0.25">
      <c r="L27" s="314"/>
    </row>
    <row r="28" spans="1:16" ht="12" customHeight="1" x14ac:dyDescent="0.25">
      <c r="A28" s="315"/>
      <c r="B28" s="315"/>
      <c r="C28" s="315"/>
      <c r="H28" s="315"/>
      <c r="I28" s="315"/>
      <c r="J28" s="315"/>
      <c r="K28" s="315"/>
      <c r="L28" s="314"/>
    </row>
    <row r="29" spans="1:16" ht="12" customHeight="1" x14ac:dyDescent="0.25">
      <c r="E29" s="316"/>
      <c r="F29" s="316"/>
      <c r="G29" s="316"/>
      <c r="H29" s="316"/>
      <c r="L29" s="314"/>
    </row>
    <row r="30" spans="1:16" ht="12" customHeight="1" x14ac:dyDescent="0.25">
      <c r="E30" s="316"/>
      <c r="F30" s="316"/>
      <c r="G30" s="316"/>
      <c r="L30" s="314"/>
    </row>
    <row r="31" spans="1:16" ht="12" customHeight="1" x14ac:dyDescent="0.25">
      <c r="E31" s="316"/>
      <c r="F31" s="316"/>
      <c r="G31" s="316"/>
      <c r="L31" s="314"/>
    </row>
    <row r="32" spans="1:16" ht="12" customHeight="1" x14ac:dyDescent="0.25">
      <c r="E32" s="316"/>
      <c r="F32" s="316"/>
      <c r="G32" s="316"/>
      <c r="L32" s="314"/>
    </row>
    <row r="33" spans="1:12" ht="12" customHeight="1" x14ac:dyDescent="0.25">
      <c r="E33" s="316" t="str">
        <f>B6</f>
        <v xml:space="preserve"> PP Distribuce</v>
      </c>
      <c r="F33" s="316" t="str">
        <f t="shared" ref="F33:H33" si="7">C6</f>
        <v xml:space="preserve"> GasNet</v>
      </c>
      <c r="G33" s="316" t="str">
        <f t="shared" si="7"/>
        <v xml:space="preserve"> E.ON Distribuce</v>
      </c>
      <c r="H33" s="316" t="str">
        <f t="shared" si="7"/>
        <v xml:space="preserve"> Ostatní společnosti</v>
      </c>
      <c r="L33" s="314"/>
    </row>
    <row r="34" spans="1:12" ht="12" customHeight="1" x14ac:dyDescent="0.25">
      <c r="D34" s="293" t="str">
        <f>A19</f>
        <v>I. čtvrtletí</v>
      </c>
      <c r="E34" s="293">
        <f t="shared" ref="E34:H37" si="8">B19</f>
        <v>406728.03300477361</v>
      </c>
      <c r="F34" s="293">
        <f t="shared" si="8"/>
        <v>2634073.0335093383</v>
      </c>
      <c r="G34" s="293">
        <f t="shared" si="8"/>
        <v>129488.106</v>
      </c>
      <c r="H34" s="293">
        <f t="shared" si="8"/>
        <v>109984.26450000002</v>
      </c>
      <c r="L34" s="314"/>
    </row>
    <row r="35" spans="1:12" ht="12" customHeight="1" x14ac:dyDescent="0.25">
      <c r="D35" s="293" t="str">
        <f t="shared" ref="D35:D37" si="9">A20</f>
        <v>II. čtvrtletí</v>
      </c>
      <c r="E35" s="293">
        <f t="shared" si="8"/>
        <v>0</v>
      </c>
      <c r="F35" s="293">
        <f t="shared" si="8"/>
        <v>0</v>
      </c>
      <c r="G35" s="293">
        <f t="shared" si="8"/>
        <v>0</v>
      </c>
      <c r="H35" s="293">
        <f t="shared" si="8"/>
        <v>0</v>
      </c>
      <c r="L35" s="314"/>
    </row>
    <row r="36" spans="1:12" ht="12" customHeight="1" x14ac:dyDescent="0.25">
      <c r="D36" s="293" t="str">
        <f t="shared" si="9"/>
        <v>III. čtvrtletí</v>
      </c>
      <c r="E36" s="293">
        <f t="shared" si="8"/>
        <v>0</v>
      </c>
      <c r="F36" s="293">
        <f t="shared" si="8"/>
        <v>0</v>
      </c>
      <c r="G36" s="293">
        <f t="shared" si="8"/>
        <v>0</v>
      </c>
      <c r="H36" s="293">
        <f t="shared" si="8"/>
        <v>0</v>
      </c>
      <c r="L36" s="314"/>
    </row>
    <row r="37" spans="1:12" ht="12" customHeight="1" x14ac:dyDescent="0.25">
      <c r="D37" s="293" t="str">
        <f t="shared" si="9"/>
        <v>IV. čtvrtletí</v>
      </c>
      <c r="E37" s="293">
        <f t="shared" si="8"/>
        <v>0</v>
      </c>
      <c r="F37" s="293">
        <f t="shared" si="8"/>
        <v>0</v>
      </c>
      <c r="G37" s="293">
        <f t="shared" si="8"/>
        <v>0</v>
      </c>
      <c r="H37" s="293">
        <f t="shared" si="8"/>
        <v>0</v>
      </c>
      <c r="L37" s="314"/>
    </row>
    <row r="38" spans="1:12" ht="12" customHeight="1" x14ac:dyDescent="0.25">
      <c r="E38" s="316"/>
      <c r="F38" s="316"/>
      <c r="G38" s="316"/>
      <c r="L38" s="314"/>
    </row>
    <row r="39" spans="1:12" ht="12" customHeight="1" x14ac:dyDescent="0.25">
      <c r="E39" s="316"/>
      <c r="F39" s="316"/>
      <c r="G39" s="316"/>
      <c r="L39" s="314"/>
    </row>
    <row r="40" spans="1:12" ht="12" customHeight="1" x14ac:dyDescent="0.25">
      <c r="E40" s="316"/>
      <c r="F40" s="316"/>
      <c r="G40" s="316"/>
      <c r="L40" s="314"/>
    </row>
    <row r="41" spans="1:12" ht="12" customHeight="1" x14ac:dyDescent="0.25">
      <c r="L41" s="314"/>
    </row>
    <row r="42" spans="1:12" ht="12" customHeight="1" x14ac:dyDescent="0.25">
      <c r="L42" s="314"/>
    </row>
    <row r="43" spans="1:12" ht="12" customHeight="1" x14ac:dyDescent="0.25">
      <c r="L43" s="314"/>
    </row>
    <row r="44" spans="1:12" ht="12" customHeight="1" x14ac:dyDescent="0.25">
      <c r="L44" s="314"/>
    </row>
    <row r="45" spans="1:12" ht="12" customHeight="1" x14ac:dyDescent="0.25">
      <c r="L45" s="314"/>
    </row>
    <row r="46" spans="1:12" x14ac:dyDescent="0.25">
      <c r="L46" s="314"/>
    </row>
    <row r="47" spans="1:12" x14ac:dyDescent="0.25">
      <c r="A47" s="404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329"/>
    </row>
    <row r="48" spans="1:12" x14ac:dyDescent="0.25">
      <c r="L48" s="314"/>
    </row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2"/>
  <sheetViews>
    <sheetView view="pageBreakPreview" zoomScaleNormal="100" zoomScaleSheetLayoutView="100" workbookViewId="0">
      <selection activeCell="A17" sqref="A17"/>
    </sheetView>
  </sheetViews>
  <sheetFormatPr defaultRowHeight="12.75" x14ac:dyDescent="0.25"/>
  <cols>
    <col min="1" max="1" width="63.5703125" style="492" customWidth="1"/>
    <col min="2" max="2" width="2.7109375" style="597" customWidth="1"/>
    <col min="3" max="3" width="27.7109375" style="492" customWidth="1"/>
    <col min="4" max="4" width="11.7109375" style="492" customWidth="1"/>
    <col min="5" max="6" width="9.140625" style="492"/>
    <col min="7" max="7" width="11.7109375" style="492" customWidth="1"/>
    <col min="8" max="16384" width="9.140625" style="492"/>
  </cols>
  <sheetData>
    <row r="1" spans="1:6" x14ac:dyDescent="0.25">
      <c r="A1" s="605"/>
      <c r="B1" s="600"/>
      <c r="C1" s="596"/>
    </row>
    <row r="2" spans="1:6" x14ac:dyDescent="0.25">
      <c r="A2" s="606"/>
      <c r="B2" s="600"/>
      <c r="C2" s="596"/>
    </row>
    <row r="3" spans="1:6" ht="15.75" x14ac:dyDescent="0.25">
      <c r="A3" s="607" t="s">
        <v>221</v>
      </c>
      <c r="B3" s="600"/>
      <c r="C3" s="596"/>
    </row>
    <row r="4" spans="1:6" x14ac:dyDescent="0.25">
      <c r="A4" s="608"/>
      <c r="B4" s="601"/>
      <c r="C4" s="599"/>
    </row>
    <row r="5" spans="1:6" ht="30" customHeight="1" x14ac:dyDescent="0.25">
      <c r="A5" s="609" t="str">
        <f>'2'!C3</f>
        <v>Zkratky a pojmy</v>
      </c>
      <c r="B5" s="602" t="s">
        <v>37</v>
      </c>
      <c r="C5" s="494" t="s">
        <v>99</v>
      </c>
    </row>
    <row r="6" spans="1:6" ht="30" customHeight="1" x14ac:dyDescent="0.25">
      <c r="A6" s="668" t="str">
        <f>'3'!A5:D5</f>
        <v>Komentář k Čtvrtletní zprávě o provozu plynárenské soustavy ČR</v>
      </c>
      <c r="B6" s="669" t="s">
        <v>37</v>
      </c>
      <c r="C6" s="670" t="s">
        <v>100</v>
      </c>
      <c r="F6" s="674"/>
    </row>
    <row r="7" spans="1:6" ht="30" customHeight="1" x14ac:dyDescent="0.25">
      <c r="A7" s="609" t="str">
        <f>'4'!A2:L2</f>
        <v>Čtvrtletní bilance plynárenské soustavy ČR</v>
      </c>
      <c r="B7" s="602" t="s">
        <v>37</v>
      </c>
      <c r="C7" s="494" t="s">
        <v>101</v>
      </c>
      <c r="F7" s="675"/>
    </row>
    <row r="8" spans="1:6" ht="30" customHeight="1" x14ac:dyDescent="0.25">
      <c r="A8" s="668" t="str">
        <f>'5'!A2:T2</f>
        <v>Bilance plynárenské soustavy ČR v průběhu roku</v>
      </c>
      <c r="B8" s="669" t="s">
        <v>37</v>
      </c>
      <c r="C8" s="670" t="s">
        <v>102</v>
      </c>
    </row>
    <row r="9" spans="1:6" ht="30" customHeight="1" x14ac:dyDescent="0.25">
      <c r="A9" s="609" t="str">
        <f>'6'!A2:S2</f>
        <v>Spotřeba zemního plynu v ČR v průběhu roku</v>
      </c>
      <c r="B9" s="602" t="s">
        <v>37</v>
      </c>
      <c r="C9" s="494" t="s">
        <v>103</v>
      </c>
    </row>
    <row r="10" spans="1:6" ht="30" customHeight="1" x14ac:dyDescent="0.25">
      <c r="A10" s="609" t="str">
        <f>'7'!A2:V2</f>
        <v>Spotřeba zemního plynu v ČR podle kategorií zákazníků v průběhu roku</v>
      </c>
      <c r="B10" s="602" t="s">
        <v>37</v>
      </c>
      <c r="C10" s="494" t="s">
        <v>104</v>
      </c>
    </row>
    <row r="11" spans="1:6" ht="30" customHeight="1" x14ac:dyDescent="0.25">
      <c r="A11" s="671" t="str">
        <f>'8'!A3:K3</f>
        <v>Denní průběh spotřeb zemního plynu v ČR</v>
      </c>
      <c r="B11" s="669" t="s">
        <v>37</v>
      </c>
      <c r="C11" s="670" t="s">
        <v>226</v>
      </c>
    </row>
    <row r="12" spans="1:6" ht="30" customHeight="1" x14ac:dyDescent="0.25">
      <c r="A12" s="609" t="str">
        <f>'9'!A3:L3</f>
        <v>Spotřeba zemního plynu podle kategorií zákazníků v ČR</v>
      </c>
      <c r="B12" s="602" t="s">
        <v>37</v>
      </c>
      <c r="C12" s="494" t="s">
        <v>105</v>
      </c>
    </row>
    <row r="13" spans="1:6" ht="30" customHeight="1" x14ac:dyDescent="0.25">
      <c r="A13" s="609" t="str">
        <f>'10'!A3:L3</f>
        <v>Spotřeba zemního plynu podle kategorií zákazníků u společnosti Pražská plynárenská Distribuce, a.s.</v>
      </c>
      <c r="B13" s="602" t="s">
        <v>37</v>
      </c>
      <c r="C13" s="494" t="s">
        <v>106</v>
      </c>
    </row>
    <row r="14" spans="1:6" ht="30" customHeight="1" x14ac:dyDescent="0.25">
      <c r="A14" s="609" t="str">
        <f>'11'!A3:L3</f>
        <v>Spotřeba zemního plynu podle kategorií zákazníků u společnosti GasNet, s.r.o.</v>
      </c>
      <c r="B14" s="602" t="s">
        <v>37</v>
      </c>
      <c r="C14" s="494" t="s">
        <v>107</v>
      </c>
    </row>
    <row r="15" spans="1:6" ht="30" customHeight="1" x14ac:dyDescent="0.25">
      <c r="A15" s="609" t="str">
        <f>'12'!A3:L3</f>
        <v>Spotřeba zemního plynu podle kategorií zákazníků u společnosti E.ON Distribuce, a.s.</v>
      </c>
      <c r="B15" s="602" t="s">
        <v>37</v>
      </c>
      <c r="C15" s="494" t="s">
        <v>236</v>
      </c>
    </row>
    <row r="16" spans="1:6" ht="30" customHeight="1" x14ac:dyDescent="0.25">
      <c r="A16" s="609" t="str">
        <f>'13'!A3:L3</f>
        <v>Spotřeba zemního plynu podle kategorií zákazníků u ostatních společností</v>
      </c>
      <c r="B16" s="602" t="s">
        <v>37</v>
      </c>
      <c r="C16" s="494" t="s">
        <v>237</v>
      </c>
    </row>
    <row r="17" spans="1:3" ht="30" customHeight="1" x14ac:dyDescent="0.25">
      <c r="A17" s="609" t="str">
        <f>'14'!B3</f>
        <v>Spotřeba zemního plynu a teplota ovzduší podle plynárenských soustav v ČR</v>
      </c>
      <c r="B17" s="602" t="s">
        <v>37</v>
      </c>
      <c r="C17" s="494" t="s">
        <v>238</v>
      </c>
    </row>
    <row r="18" spans="1:3" ht="30" customHeight="1" x14ac:dyDescent="0.25">
      <c r="A18" s="668" t="str">
        <f>'18'!A2:L2</f>
        <v>Spotřeba zemního plynu podle plynárenských soustav v ČR v průběhu roku</v>
      </c>
      <c r="B18" s="669" t="s">
        <v>37</v>
      </c>
      <c r="C18" s="670" t="s">
        <v>239</v>
      </c>
    </row>
    <row r="19" spans="1:3" ht="30" customHeight="1" x14ac:dyDescent="0.25">
      <c r="A19" s="609" t="str">
        <f>'19'!A3:L3</f>
        <v>Spotřeba zemního plynu podle krajů a kategorií zákazníků v ČR</v>
      </c>
      <c r="B19" s="602" t="s">
        <v>37</v>
      </c>
      <c r="C19" s="494" t="s">
        <v>240</v>
      </c>
    </row>
    <row r="20" spans="1:3" ht="30" customHeight="1" x14ac:dyDescent="0.25">
      <c r="A20" s="609" t="str">
        <f>'26'!B3</f>
        <v>Spotřeba zemního plynu a teplota ovzduší podle krajů v ČR</v>
      </c>
      <c r="B20" s="602" t="s">
        <v>37</v>
      </c>
      <c r="C20" s="494" t="s">
        <v>241</v>
      </c>
    </row>
    <row r="21" spans="1:3" ht="30" customHeight="1" x14ac:dyDescent="0.25">
      <c r="A21" s="668" t="str">
        <f>'31'!A2:S2</f>
        <v>Spotřeba zemního plynu podle krajů v ČR v průběhu roku</v>
      </c>
      <c r="B21" s="669" t="s">
        <v>37</v>
      </c>
      <c r="C21" s="670" t="s">
        <v>218</v>
      </c>
    </row>
    <row r="22" spans="1:3" ht="30" customHeight="1" x14ac:dyDescent="0.25">
      <c r="A22" s="610" t="str">
        <f>'32'!D2</f>
        <v>Schéma toků plynu v plynárenské soustavě ČR</v>
      </c>
      <c r="B22" s="602" t="s">
        <v>37</v>
      </c>
      <c r="C22" s="494" t="s">
        <v>219</v>
      </c>
    </row>
    <row r="23" spans="1:3" ht="30" customHeight="1" x14ac:dyDescent="0.25">
      <c r="A23" s="668" t="str">
        <f>'33'!A2:I2</f>
        <v xml:space="preserve">Schéma přepravní soustavy a zásobníků plynu v ČR </v>
      </c>
      <c r="B23" s="669" t="s">
        <v>37</v>
      </c>
      <c r="C23" s="670" t="s">
        <v>220</v>
      </c>
    </row>
    <row r="24" spans="1:3" ht="9" customHeight="1" x14ac:dyDescent="0.25">
      <c r="A24" s="609"/>
      <c r="B24" s="602"/>
      <c r="C24" s="494"/>
    </row>
    <row r="25" spans="1:3" ht="9" customHeight="1" x14ac:dyDescent="0.25">
      <c r="A25" s="609"/>
      <c r="B25" s="602"/>
      <c r="C25" s="494"/>
    </row>
    <row r="26" spans="1:3" ht="9" customHeight="1" x14ac:dyDescent="0.25">
      <c r="A26" s="611"/>
      <c r="B26" s="603"/>
      <c r="C26" s="494"/>
    </row>
    <row r="27" spans="1:3" ht="9" customHeight="1" x14ac:dyDescent="0.25">
      <c r="A27" s="611"/>
      <c r="B27" s="603"/>
      <c r="C27" s="494"/>
    </row>
    <row r="28" spans="1:3" ht="9" customHeight="1" x14ac:dyDescent="0.25">
      <c r="A28" s="611"/>
      <c r="B28" s="603"/>
      <c r="C28" s="494"/>
    </row>
    <row r="29" spans="1:3" ht="9" customHeight="1" x14ac:dyDescent="0.25">
      <c r="A29" s="611"/>
      <c r="B29" s="603"/>
      <c r="C29" s="494"/>
    </row>
    <row r="30" spans="1:3" ht="9" customHeight="1" x14ac:dyDescent="0.25">
      <c r="A30" s="611"/>
      <c r="B30" s="603"/>
      <c r="C30" s="494"/>
    </row>
    <row r="31" spans="1:3" ht="9" customHeight="1" x14ac:dyDescent="0.25">
      <c r="A31" s="676"/>
      <c r="B31" s="604"/>
      <c r="C31" s="494"/>
    </row>
    <row r="32" spans="1:3" ht="9" customHeight="1" x14ac:dyDescent="0.25">
      <c r="A32" s="676"/>
      <c r="B32" s="604"/>
      <c r="C32" s="494"/>
    </row>
    <row r="33" spans="1:3" ht="9" customHeight="1" x14ac:dyDescent="0.25">
      <c r="A33" s="676"/>
      <c r="B33" s="604"/>
      <c r="C33" s="494"/>
    </row>
    <row r="34" spans="1:3" ht="9" customHeight="1" x14ac:dyDescent="0.25">
      <c r="A34" s="676"/>
      <c r="B34" s="604"/>
      <c r="C34" s="494"/>
    </row>
    <row r="35" spans="1:3" ht="9" customHeight="1" x14ac:dyDescent="0.25">
      <c r="A35" s="494"/>
      <c r="B35" s="604"/>
      <c r="C35" s="494"/>
    </row>
    <row r="36" spans="1:3" ht="9" customHeight="1" x14ac:dyDescent="0.25">
      <c r="A36" s="672" t="str">
        <f>T!J20</f>
        <v>leden</v>
      </c>
      <c r="B36" s="942">
        <f>T!G17</f>
        <v>2017</v>
      </c>
      <c r="C36" s="943"/>
    </row>
    <row r="37" spans="1:3" ht="9" customHeight="1" x14ac:dyDescent="0.25">
      <c r="A37" s="672" t="str">
        <f>T!J21</f>
        <v>únor</v>
      </c>
      <c r="B37" s="942">
        <f>T!G17</f>
        <v>2017</v>
      </c>
      <c r="C37" s="943"/>
    </row>
    <row r="38" spans="1:3" ht="9" customHeight="1" x14ac:dyDescent="0.25">
      <c r="A38" s="672" t="str">
        <f>T!J22</f>
        <v>březen</v>
      </c>
      <c r="B38" s="942">
        <f>T!G17</f>
        <v>2017</v>
      </c>
      <c r="C38" s="943"/>
    </row>
    <row r="39" spans="1:3" ht="9" customHeight="1" x14ac:dyDescent="0.25">
      <c r="A39" s="673" t="str">
        <f>T!E17</f>
        <v>I. čtvrtletí</v>
      </c>
      <c r="B39" s="942">
        <f>T!G17</f>
        <v>2017</v>
      </c>
      <c r="C39" s="943"/>
    </row>
    <row r="40" spans="1:3" ht="20.100000000000001" customHeight="1" x14ac:dyDescent="0.25">
      <c r="A40" s="494"/>
      <c r="B40" s="604"/>
      <c r="C40" s="494"/>
    </row>
    <row r="41" spans="1:3" ht="20.100000000000001" customHeight="1" x14ac:dyDescent="0.25"/>
    <row r="42" spans="1:3" ht="20.100000000000001" customHeight="1" x14ac:dyDescent="0.25"/>
  </sheetData>
  <mergeCells count="4">
    <mergeCell ref="B36:C36"/>
    <mergeCell ref="B37:C37"/>
    <mergeCell ref="B38:C38"/>
    <mergeCell ref="B39:C39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264</v>
      </c>
      <c r="L1" s="1048"/>
    </row>
    <row r="2" spans="1:17" ht="6.75" customHeight="1" x14ac:dyDescent="0.2"/>
    <row r="3" spans="1:17" ht="30" customHeight="1" x14ac:dyDescent="0.2">
      <c r="A3" s="1061" t="s">
        <v>227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111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208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34" t="str">
        <f>T!J20</f>
        <v>leden</v>
      </c>
      <c r="B10" s="1035"/>
      <c r="C10" s="153" t="s">
        <v>6</v>
      </c>
      <c r="D10" s="132">
        <v>119</v>
      </c>
      <c r="E10" s="151">
        <v>12858.138999999999</v>
      </c>
      <c r="F10" s="133">
        <v>137548.63699999999</v>
      </c>
      <c r="G10" s="737">
        <f>E10/$E$15</f>
        <v>0.25753298882209152</v>
      </c>
      <c r="H10" s="233">
        <f>(E10-I10)/I10</f>
        <v>0.24457527174336485</v>
      </c>
      <c r="I10" s="685">
        <v>10331.347000000002</v>
      </c>
      <c r="J10" s="185">
        <v>110117.78700000001</v>
      </c>
      <c r="K10" s="192">
        <f>I10/$I$15</f>
        <v>0.25461948419586</v>
      </c>
      <c r="L10" s="148"/>
    </row>
    <row r="11" spans="1:17" ht="11.1" customHeight="1" x14ac:dyDescent="0.2">
      <c r="A11" s="1036"/>
      <c r="B11" s="1037"/>
      <c r="C11" s="154" t="s">
        <v>7</v>
      </c>
      <c r="D11" s="132">
        <v>315</v>
      </c>
      <c r="E11" s="151">
        <v>3056.4580000000001</v>
      </c>
      <c r="F11" s="133">
        <v>32694.58798</v>
      </c>
      <c r="G11" s="738">
        <f>E11/$E$15</f>
        <v>6.1217160893127086E-2</v>
      </c>
      <c r="H11" s="233">
        <f>(E11-I11)/I11</f>
        <v>0.39520779592483263</v>
      </c>
      <c r="I11" s="685">
        <v>2190.683</v>
      </c>
      <c r="J11" s="185">
        <v>23350.979639999998</v>
      </c>
      <c r="K11" s="193">
        <f>I11/$I$15</f>
        <v>5.3990111405283273E-2</v>
      </c>
      <c r="L11" s="149"/>
      <c r="M11" s="134"/>
      <c r="O11" s="134"/>
      <c r="P11" s="134"/>
      <c r="Q11" s="134"/>
    </row>
    <row r="12" spans="1:17" ht="11.1" customHeight="1" x14ac:dyDescent="0.2">
      <c r="A12" s="1036"/>
      <c r="B12" s="1037"/>
      <c r="C12" s="154" t="s">
        <v>8</v>
      </c>
      <c r="D12" s="132">
        <v>8956</v>
      </c>
      <c r="E12" s="151">
        <v>10881.553058</v>
      </c>
      <c r="F12" s="133">
        <v>116404.163932</v>
      </c>
      <c r="G12" s="738">
        <f>E12/$E$15</f>
        <v>0.21794436053715935</v>
      </c>
      <c r="H12" s="233">
        <f t="shared" ref="H12:H13" si="0">(E12-I12)/I12</f>
        <v>0.20191381791686683</v>
      </c>
      <c r="I12" s="685">
        <v>9053.5218879999993</v>
      </c>
      <c r="J12" s="185">
        <v>96504.794649999996</v>
      </c>
      <c r="K12" s="193">
        <f>I12/$I$15</f>
        <v>0.22312705916067752</v>
      </c>
      <c r="L12" s="149"/>
      <c r="M12" s="134"/>
      <c r="O12" s="134"/>
      <c r="P12" s="134"/>
      <c r="Q12" s="134"/>
    </row>
    <row r="13" spans="1:17" ht="11.1" customHeight="1" x14ac:dyDescent="0.2">
      <c r="A13" s="1036"/>
      <c r="B13" s="1037"/>
      <c r="C13" s="154" t="s">
        <v>9</v>
      </c>
      <c r="D13" s="132">
        <v>97522</v>
      </c>
      <c r="E13" s="151">
        <v>22850.135942000001</v>
      </c>
      <c r="F13" s="133">
        <v>244437.14206800002</v>
      </c>
      <c r="G13" s="738">
        <f>E13/$E$15</f>
        <v>0.45766061512745798</v>
      </c>
      <c r="H13" s="233">
        <f t="shared" si="0"/>
        <v>0.20263353638710846</v>
      </c>
      <c r="I13" s="685">
        <v>19000.082112</v>
      </c>
      <c r="J13" s="185">
        <v>202528.03035000002</v>
      </c>
      <c r="K13" s="193">
        <f>I13/$I$15</f>
        <v>0.46826334523817909</v>
      </c>
      <c r="L13" s="149"/>
      <c r="M13" s="134"/>
      <c r="O13" s="134"/>
      <c r="P13" s="134"/>
      <c r="Q13" s="134"/>
    </row>
    <row r="14" spans="1:17" ht="11.1" customHeight="1" x14ac:dyDescent="0.2">
      <c r="A14" s="1036"/>
      <c r="B14" s="1037"/>
      <c r="C14" s="154" t="s">
        <v>336</v>
      </c>
      <c r="D14" s="132">
        <v>9</v>
      </c>
      <c r="E14" s="151">
        <v>281.83800000000002</v>
      </c>
      <c r="F14" s="133">
        <v>3014.9769999999999</v>
      </c>
      <c r="G14" s="738">
        <f>E14/$E$15</f>
        <v>5.6448746201639786E-3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38"/>
      <c r="B15" s="1039"/>
      <c r="C15" s="156" t="s">
        <v>2</v>
      </c>
      <c r="D15" s="145">
        <v>106921</v>
      </c>
      <c r="E15" s="146">
        <v>49928.124000000003</v>
      </c>
      <c r="F15" s="147">
        <v>534099.50797999999</v>
      </c>
      <c r="G15" s="739">
        <f>SUM(G10:G14)</f>
        <v>0.99999999999999989</v>
      </c>
      <c r="H15" s="731">
        <f>(E15-I15)/I15</f>
        <v>0.23049522775170922</v>
      </c>
      <c r="I15" s="686">
        <v>40575.634000000005</v>
      </c>
      <c r="J15" s="186">
        <v>432501.59164</v>
      </c>
      <c r="K15" s="194">
        <f>SUM(K10:K13)</f>
        <v>0.99999999999999978</v>
      </c>
      <c r="L15" s="166"/>
      <c r="M15" s="134"/>
    </row>
    <row r="16" spans="1:17" ht="11.1" customHeight="1" x14ac:dyDescent="0.2">
      <c r="A16" s="1040" t="str">
        <f>T!J21</f>
        <v>únor</v>
      </c>
      <c r="B16" s="1041"/>
      <c r="C16" s="154" t="s">
        <v>6</v>
      </c>
      <c r="D16" s="132">
        <v>119</v>
      </c>
      <c r="E16" s="151">
        <v>10252.624</v>
      </c>
      <c r="F16" s="133">
        <v>109407.935</v>
      </c>
      <c r="G16" s="738">
        <f>E16/$E$21</f>
        <v>0.2998752633437467</v>
      </c>
      <c r="H16" s="233">
        <f>(E16-I16)/I16</f>
        <v>-4.0152817244966235E-2</v>
      </c>
      <c r="I16" s="685">
        <v>10681.517</v>
      </c>
      <c r="J16" s="185">
        <v>113914.09999999999</v>
      </c>
      <c r="K16" s="193">
        <f>I16/$I$21</f>
        <v>0.34513491566204019</v>
      </c>
      <c r="L16" s="149"/>
      <c r="M16" s="134"/>
      <c r="N16" s="134"/>
    </row>
    <row r="17" spans="1:21" ht="11.1" customHeight="1" x14ac:dyDescent="0.2">
      <c r="A17" s="1040"/>
      <c r="B17" s="1041"/>
      <c r="C17" s="154" t="s">
        <v>7</v>
      </c>
      <c r="D17" s="132">
        <v>315</v>
      </c>
      <c r="E17" s="151">
        <v>2067.645</v>
      </c>
      <c r="F17" s="133">
        <v>22064.319900000002</v>
      </c>
      <c r="G17" s="738">
        <f>E17/$E$21</f>
        <v>6.0475795159988424E-2</v>
      </c>
      <c r="H17" s="233">
        <f>(E17-I17)/I17</f>
        <v>0.10650848941545671</v>
      </c>
      <c r="I17" s="685">
        <v>1868.6209999999999</v>
      </c>
      <c r="J17" s="185">
        <v>19928.29148</v>
      </c>
      <c r="K17" s="193">
        <f>I17/$I$21</f>
        <v>6.0377786342456524E-2</v>
      </c>
      <c r="L17" s="150"/>
      <c r="M17" s="137"/>
      <c r="N17" s="134"/>
    </row>
    <row r="18" spans="1:21" ht="11.1" customHeight="1" x14ac:dyDescent="0.2">
      <c r="A18" s="1040"/>
      <c r="B18" s="1041"/>
      <c r="C18" s="154" t="s">
        <v>8</v>
      </c>
      <c r="D18" s="132">
        <v>8956</v>
      </c>
      <c r="E18" s="151">
        <v>6971.0574939999997</v>
      </c>
      <c r="F18" s="133">
        <v>74390.461942000009</v>
      </c>
      <c r="G18" s="738">
        <f>E18/$E$21</f>
        <v>0.20389392040492746</v>
      </c>
      <c r="H18" s="233">
        <f t="shared" ref="H18:H21" si="1">(E18-I18)/I18</f>
        <v>0.17382905711299509</v>
      </c>
      <c r="I18" s="685">
        <v>5938.7331160000003</v>
      </c>
      <c r="J18" s="185">
        <v>63335.527370000003</v>
      </c>
      <c r="K18" s="193">
        <f>I18/$I$21</f>
        <v>0.19188886308283976</v>
      </c>
      <c r="L18" s="149"/>
      <c r="M18" s="134"/>
      <c r="N18" s="134"/>
      <c r="O18" s="134"/>
      <c r="P18" s="134"/>
    </row>
    <row r="19" spans="1:21" ht="11.1" customHeight="1" x14ac:dyDescent="0.2">
      <c r="A19" s="1040"/>
      <c r="B19" s="1041"/>
      <c r="C19" s="154" t="s">
        <v>9</v>
      </c>
      <c r="D19" s="132">
        <v>97525</v>
      </c>
      <c r="E19" s="151">
        <v>14642.569506</v>
      </c>
      <c r="F19" s="133">
        <v>156256.24905800002</v>
      </c>
      <c r="G19" s="738">
        <f>E19/$E$21</f>
        <v>0.42827517976284563</v>
      </c>
      <c r="H19" s="233">
        <f t="shared" si="1"/>
        <v>0.17517129026812486</v>
      </c>
      <c r="I19" s="685">
        <v>12459.944883999999</v>
      </c>
      <c r="J19" s="185">
        <v>132884.05763</v>
      </c>
      <c r="K19" s="193">
        <f>I19/$I$21</f>
        <v>0.40259843491266351</v>
      </c>
      <c r="L19" s="149"/>
      <c r="M19" s="134"/>
      <c r="N19" s="134"/>
      <c r="O19" s="134"/>
      <c r="P19" s="134"/>
    </row>
    <row r="20" spans="1:21" ht="11.1" customHeight="1" x14ac:dyDescent="0.2">
      <c r="A20" s="1040"/>
      <c r="B20" s="1041"/>
      <c r="C20" s="154" t="s">
        <v>336</v>
      </c>
      <c r="D20" s="132">
        <v>9</v>
      </c>
      <c r="E20" s="151">
        <v>255.733</v>
      </c>
      <c r="F20" s="133">
        <v>2728.9630000000002</v>
      </c>
      <c r="G20" s="738">
        <f>E20/$E$21</f>
        <v>7.4798413284917478E-3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40"/>
      <c r="B21" s="1041"/>
      <c r="C21" s="156" t="s">
        <v>2</v>
      </c>
      <c r="D21" s="145">
        <v>106924</v>
      </c>
      <c r="E21" s="146">
        <v>34189.629000000001</v>
      </c>
      <c r="F21" s="147">
        <v>364847.92890000006</v>
      </c>
      <c r="G21" s="739">
        <f>SUM(G16:G20)</f>
        <v>1</v>
      </c>
      <c r="H21" s="731">
        <f t="shared" si="1"/>
        <v>0.10471524984994586</v>
      </c>
      <c r="I21" s="686">
        <v>30948.815999999999</v>
      </c>
      <c r="J21" s="186">
        <v>330061.97647999995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40" t="str">
        <f>T!J22</f>
        <v>březen</v>
      </c>
      <c r="B22" s="1041"/>
      <c r="C22" s="153" t="s">
        <v>6</v>
      </c>
      <c r="D22" s="171">
        <v>119</v>
      </c>
      <c r="E22" s="173">
        <v>9759.9889999999996</v>
      </c>
      <c r="F22" s="172">
        <v>104156.6293396</v>
      </c>
      <c r="G22" s="737">
        <f>E22/$E$27</f>
        <v>0.35586690460674242</v>
      </c>
      <c r="H22" s="656">
        <f>(E22-I22)/I22</f>
        <v>-0.10569374099450457</v>
      </c>
      <c r="I22" s="684">
        <v>10913.475</v>
      </c>
      <c r="J22" s="187">
        <v>116497.20599999999</v>
      </c>
      <c r="K22" s="192">
        <f>I22/$I$27</f>
        <v>0.34461196606889793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40"/>
      <c r="B23" s="1041"/>
      <c r="C23" s="154" t="s">
        <v>7</v>
      </c>
      <c r="D23" s="132">
        <v>316</v>
      </c>
      <c r="E23" s="151">
        <v>1709.3630000000001</v>
      </c>
      <c r="F23" s="133">
        <v>18242.50966</v>
      </c>
      <c r="G23" s="738">
        <f>E23/$E$27</f>
        <v>6.2326475947800254E-2</v>
      </c>
      <c r="H23" s="233">
        <f t="shared" ref="H23:H27" si="2">(E23-I23)/I23</f>
        <v>-0.13717123942830173</v>
      </c>
      <c r="I23" s="685">
        <v>1981.115</v>
      </c>
      <c r="J23" s="185">
        <v>21147.935970000002</v>
      </c>
      <c r="K23" s="193">
        <f>I23/$I$27</f>
        <v>6.2557153899980039E-2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40"/>
      <c r="B24" s="1041"/>
      <c r="C24" s="154" t="s">
        <v>8</v>
      </c>
      <c r="D24" s="132">
        <v>8956</v>
      </c>
      <c r="E24" s="151">
        <v>5488.6894000000002</v>
      </c>
      <c r="F24" s="133">
        <v>58576.226950000004</v>
      </c>
      <c r="G24" s="738">
        <f>E24/$E$27</f>
        <v>0.20012757259519845</v>
      </c>
      <c r="H24" s="233">
        <f t="shared" si="2"/>
        <v>-0.16587948578856471</v>
      </c>
      <c r="I24" s="685">
        <v>6580.2115000000003</v>
      </c>
      <c r="J24" s="185">
        <v>70242.864650000003</v>
      </c>
      <c r="K24" s="193">
        <f>I24/$I$27</f>
        <v>0.20778162978924422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40"/>
      <c r="B25" s="1041"/>
      <c r="C25" s="154" t="s">
        <v>9</v>
      </c>
      <c r="D25" s="132">
        <v>97529</v>
      </c>
      <c r="E25" s="151">
        <v>10177.194600000001</v>
      </c>
      <c r="F25" s="133">
        <v>108611.65005</v>
      </c>
      <c r="G25" s="738">
        <f>E25/$E$27</f>
        <v>0.37107897763844344</v>
      </c>
      <c r="H25" s="233">
        <f t="shared" si="2"/>
        <v>-0.16539863180313288</v>
      </c>
      <c r="I25" s="685">
        <v>12194.0785</v>
      </c>
      <c r="J25" s="185">
        <v>130170.33435</v>
      </c>
      <c r="K25" s="193">
        <f>I25/$I$27</f>
        <v>0.38504925024187781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35"/>
      <c r="B26" s="1095"/>
      <c r="C26" s="154" t="s">
        <v>336</v>
      </c>
      <c r="D26" s="132">
        <v>9</v>
      </c>
      <c r="E26" s="151">
        <v>290.71699999999998</v>
      </c>
      <c r="F26" s="133">
        <v>3102.5410000000002</v>
      </c>
      <c r="G26" s="738">
        <f>E26/$E$27</f>
        <v>1.0600069211815539E-2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42"/>
      <c r="B27" s="1043"/>
      <c r="C27" s="174" t="s">
        <v>2</v>
      </c>
      <c r="D27" s="175">
        <v>106929</v>
      </c>
      <c r="E27" s="176">
        <v>27425.952999999998</v>
      </c>
      <c r="F27" s="177">
        <v>292689.55699960003</v>
      </c>
      <c r="G27" s="745">
        <f>SUM(G22:G26)</f>
        <v>1</v>
      </c>
      <c r="H27" s="744">
        <f t="shared" si="2"/>
        <v>-0.13397780407769405</v>
      </c>
      <c r="I27" s="693">
        <v>31668.880000000001</v>
      </c>
      <c r="J27" s="188">
        <v>338058.34097000002</v>
      </c>
      <c r="K27" s="195">
        <f>SUM(K22:K25)</f>
        <v>1</v>
      </c>
      <c r="L27" s="178"/>
    </row>
    <row r="28" spans="1:21" ht="11.1" customHeight="1" thickTop="1" x14ac:dyDescent="0.2">
      <c r="A28" s="1062" t="str">
        <f>T!E17</f>
        <v>I. čtvrtletí</v>
      </c>
      <c r="B28" s="1063"/>
      <c r="C28" s="154" t="s">
        <v>6</v>
      </c>
      <c r="D28" s="132">
        <f>D22</f>
        <v>119</v>
      </c>
      <c r="E28" s="151">
        <f>E10+E16+E22</f>
        <v>32870.752</v>
      </c>
      <c r="F28" s="133">
        <f>F10+F16+F22</f>
        <v>351113.20133959997</v>
      </c>
      <c r="G28" s="738">
        <f>E28/$E$33</f>
        <v>0.29468943769897693</v>
      </c>
      <c r="H28" s="233">
        <f>(E28-I28)/I28</f>
        <v>2.9580998936332804E-2</v>
      </c>
      <c r="I28" s="688">
        <v>31926.339</v>
      </c>
      <c r="J28" s="185">
        <v>340529.09299999999</v>
      </c>
      <c r="K28" s="193">
        <f>I28/$I$33</f>
        <v>0.30938374602311991</v>
      </c>
      <c r="L28" s="148"/>
    </row>
    <row r="29" spans="1:21" ht="11.1" customHeight="1" x14ac:dyDescent="0.2">
      <c r="A29" s="1040"/>
      <c r="B29" s="1041"/>
      <c r="C29" s="154" t="s">
        <v>7</v>
      </c>
      <c r="D29" s="132">
        <f>D23</f>
        <v>316</v>
      </c>
      <c r="E29" s="151">
        <f t="shared" ref="E29:F29" si="3">E11+E17+E23</f>
        <v>6833.4660000000003</v>
      </c>
      <c r="F29" s="133">
        <f t="shared" si="3"/>
        <v>73001.417539999995</v>
      </c>
      <c r="G29" s="738">
        <f>E29/$E$33</f>
        <v>6.1262676712570407E-2</v>
      </c>
      <c r="H29" s="233">
        <f t="shared" ref="H29:H31" si="4">(E29-I29)/I29</f>
        <v>0.13129006448062636</v>
      </c>
      <c r="I29" s="685">
        <v>6040.4189999999999</v>
      </c>
      <c r="J29" s="185">
        <v>64427.207089999996</v>
      </c>
      <c r="K29" s="193">
        <f>I29/$I$33</f>
        <v>5.8534975080269239E-2</v>
      </c>
      <c r="L29" s="148"/>
    </row>
    <row r="30" spans="1:21" ht="11.1" customHeight="1" x14ac:dyDescent="0.2">
      <c r="A30" s="1040"/>
      <c r="B30" s="1041"/>
      <c r="C30" s="154" t="s">
        <v>8</v>
      </c>
      <c r="D30" s="132">
        <f>D24</f>
        <v>8956</v>
      </c>
      <c r="E30" s="151">
        <f t="shared" ref="E30:F30" si="5">E12+E18+E24</f>
        <v>23341.299951999998</v>
      </c>
      <c r="F30" s="133">
        <f t="shared" si="5"/>
        <v>249370.85282400003</v>
      </c>
      <c r="G30" s="738">
        <f>E30/$E$33</f>
        <v>0.20925698803659973</v>
      </c>
      <c r="H30" s="233">
        <f t="shared" si="4"/>
        <v>8.1994956287080936E-2</v>
      </c>
      <c r="I30" s="685">
        <v>21572.466504</v>
      </c>
      <c r="J30" s="185">
        <v>230083.18667</v>
      </c>
      <c r="K30" s="193">
        <f>I30/$I$33</f>
        <v>0.20904903935167127</v>
      </c>
      <c r="L30" s="148"/>
    </row>
    <row r="31" spans="1:21" ht="11.1" customHeight="1" x14ac:dyDescent="0.2">
      <c r="A31" s="1040"/>
      <c r="B31" s="1041"/>
      <c r="C31" s="154" t="s">
        <v>9</v>
      </c>
      <c r="D31" s="132">
        <f>D25</f>
        <v>97529</v>
      </c>
      <c r="E31" s="151">
        <f t="shared" ref="E31:F32" si="6">E13+E19+E25</f>
        <v>47669.900048000003</v>
      </c>
      <c r="F31" s="133">
        <f t="shared" si="6"/>
        <v>509305.04117600003</v>
      </c>
      <c r="G31" s="738">
        <f>E31/$E$33</f>
        <v>0.42736521635743391</v>
      </c>
      <c r="H31" s="233">
        <f t="shared" si="4"/>
        <v>9.1991222964537989E-2</v>
      </c>
      <c r="I31" s="685">
        <v>43654.105496000004</v>
      </c>
      <c r="J31" s="185">
        <v>465582.42233000003</v>
      </c>
      <c r="K31" s="193">
        <f>I31/$I$33</f>
        <v>0.42303223954493963</v>
      </c>
      <c r="L31" s="148"/>
    </row>
    <row r="32" spans="1:21" ht="11.1" customHeight="1" x14ac:dyDescent="0.2">
      <c r="A32" s="1040"/>
      <c r="B32" s="1041"/>
      <c r="C32" s="154" t="s">
        <v>336</v>
      </c>
      <c r="D32" s="132">
        <f>D26</f>
        <v>9</v>
      </c>
      <c r="E32" s="151">
        <f>E14+E20+E26</f>
        <v>828.28800000000001</v>
      </c>
      <c r="F32" s="133">
        <f t="shared" si="6"/>
        <v>8846.4809999999998</v>
      </c>
      <c r="G32" s="738">
        <f>E32/$E$33</f>
        <v>7.4256811944189835E-3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40"/>
      <c r="B33" s="1041"/>
      <c r="C33" s="157" t="s">
        <v>2</v>
      </c>
      <c r="D33" s="158">
        <f>SUM(D28:D32)</f>
        <v>106929</v>
      </c>
      <c r="E33" s="159">
        <f>SUM(E28:E32)</f>
        <v>111543.70600000001</v>
      </c>
      <c r="F33" s="160">
        <f>SUM(F28:F32)</f>
        <v>1191636.9938796</v>
      </c>
      <c r="G33" s="743">
        <f>SUM(G28:G32)</f>
        <v>0.99999999999999989</v>
      </c>
      <c r="H33" s="733">
        <f>(E33-I33)/I33</f>
        <v>8.0919726110205023E-2</v>
      </c>
      <c r="I33" s="689">
        <v>103193.33</v>
      </c>
      <c r="J33" s="189">
        <v>1100621.90909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746"/>
      <c r="H34" s="165"/>
      <c r="I34" s="691"/>
      <c r="J34" s="198"/>
      <c r="K34" s="199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5"/>
      <c r="I35" s="198"/>
      <c r="J35" s="198"/>
      <c r="K35" s="200"/>
      <c r="L35" s="126"/>
    </row>
    <row r="36" spans="1:12" ht="12.95" customHeight="1" x14ac:dyDescent="0.2">
      <c r="A36" s="1096" t="s">
        <v>112</v>
      </c>
      <c r="B36" s="1096"/>
      <c r="C36" s="1096"/>
      <c r="D36" s="1097"/>
      <c r="E36" s="169"/>
      <c r="F36" s="141"/>
      <c r="G36" s="165"/>
      <c r="H36" s="125"/>
      <c r="I36" s="198"/>
      <c r="J36" s="198"/>
      <c r="K36" s="201"/>
      <c r="L36" s="126"/>
    </row>
    <row r="37" spans="1:12" ht="24.95" customHeight="1" x14ac:dyDescent="0.25">
      <c r="A37" s="123"/>
      <c r="B37" s="127"/>
      <c r="C37" s="128"/>
      <c r="D37" s="128"/>
      <c r="E37" s="1051">
        <f>T!G17</f>
        <v>2017</v>
      </c>
      <c r="F37" s="1052"/>
      <c r="G37" s="1052"/>
      <c r="H37" s="692"/>
      <c r="I37" s="1053">
        <f>E37-1</f>
        <v>2016</v>
      </c>
      <c r="J37" s="1054"/>
      <c r="K37" s="1055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5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57" t="s">
        <v>0</v>
      </c>
      <c r="E39" s="1024" t="s">
        <v>39</v>
      </c>
      <c r="F39" s="1025"/>
      <c r="G39" s="729" t="s">
        <v>108</v>
      </c>
      <c r="H39" s="1025"/>
      <c r="I39" s="1059" t="s">
        <v>39</v>
      </c>
      <c r="J39" s="1060"/>
      <c r="K39" s="190" t="s">
        <v>108</v>
      </c>
      <c r="L39" s="148"/>
    </row>
    <row r="40" spans="1:12" ht="15" customHeight="1" x14ac:dyDescent="0.25">
      <c r="A40" s="1056" t="s">
        <v>157</v>
      </c>
      <c r="B40" s="1056"/>
      <c r="C40" s="208" t="s">
        <v>45</v>
      </c>
      <c r="D40" s="1058"/>
      <c r="E40" s="163" t="s">
        <v>148</v>
      </c>
      <c r="F40" s="728" t="s">
        <v>1</v>
      </c>
      <c r="G40" s="730" t="s">
        <v>66</v>
      </c>
      <c r="H40" s="1056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34" t="str">
        <f>T!J20</f>
        <v>leden</v>
      </c>
      <c r="B41" s="1035"/>
      <c r="C41" s="153" t="s">
        <v>6</v>
      </c>
      <c r="D41" s="132">
        <v>205</v>
      </c>
      <c r="E41" s="151">
        <v>67118.725000000006</v>
      </c>
      <c r="F41" s="133">
        <v>716938.92896000005</v>
      </c>
      <c r="G41" s="737">
        <f>E41/$E$46</f>
        <v>0.31458237852268189</v>
      </c>
      <c r="H41" s="233">
        <f>(E41-I41)/I41</f>
        <v>0.23429017771762325</v>
      </c>
      <c r="I41" s="685">
        <v>54378.400000000001</v>
      </c>
      <c r="J41" s="185">
        <v>580207.42478000012</v>
      </c>
      <c r="K41" s="192">
        <f>I41/$I$46</f>
        <v>0.31319488920937566</v>
      </c>
      <c r="L41" s="148"/>
    </row>
    <row r="42" spans="1:12" ht="11.1" customHeight="1" x14ac:dyDescent="0.2">
      <c r="A42" s="1036"/>
      <c r="B42" s="1037"/>
      <c r="C42" s="154" t="s">
        <v>7</v>
      </c>
      <c r="D42" s="132">
        <v>906</v>
      </c>
      <c r="E42" s="151">
        <v>21918.246999999999</v>
      </c>
      <c r="F42" s="133">
        <v>234122.97080000016</v>
      </c>
      <c r="G42" s="738">
        <f t="shared" ref="G42:G43" si="7">E42/$E$46</f>
        <v>0.10272981607305019</v>
      </c>
      <c r="H42" s="233">
        <f>(E42-I42)/I42</f>
        <v>0.20317544052258876</v>
      </c>
      <c r="I42" s="685">
        <v>18217</v>
      </c>
      <c r="J42" s="185">
        <v>194371.69794000013</v>
      </c>
      <c r="K42" s="193">
        <f t="shared" ref="K42:K44" si="8">I42/$I$46</f>
        <v>0.10492164713796648</v>
      </c>
      <c r="L42" s="149"/>
    </row>
    <row r="43" spans="1:12" ht="11.1" customHeight="1" x14ac:dyDescent="0.2">
      <c r="A43" s="1036"/>
      <c r="B43" s="1037"/>
      <c r="C43" s="154" t="s">
        <v>8</v>
      </c>
      <c r="D43" s="132">
        <v>24270</v>
      </c>
      <c r="E43" s="151">
        <v>34523.911999999997</v>
      </c>
      <c r="F43" s="133">
        <v>368772.86180999997</v>
      </c>
      <c r="G43" s="738">
        <f t="shared" si="7"/>
        <v>0.16181198842599823</v>
      </c>
      <c r="H43" s="233">
        <f t="shared" ref="H43:H44" si="9">(E43-I43)/I43</f>
        <v>0.28489275785195628</v>
      </c>
      <c r="I43" s="685">
        <v>26869.1</v>
      </c>
      <c r="J43" s="185">
        <v>286688.59999999998</v>
      </c>
      <c r="K43" s="193">
        <f t="shared" si="8"/>
        <v>0.15475381397127599</v>
      </c>
      <c r="L43" s="149"/>
    </row>
    <row r="44" spans="1:12" ht="11.1" customHeight="1" x14ac:dyDescent="0.2">
      <c r="A44" s="1036"/>
      <c r="B44" s="1037"/>
      <c r="C44" s="154" t="s">
        <v>9</v>
      </c>
      <c r="D44" s="132">
        <v>362844</v>
      </c>
      <c r="E44" s="151">
        <v>89080.4</v>
      </c>
      <c r="F44" s="133">
        <v>951526.40000000002</v>
      </c>
      <c r="G44" s="738">
        <f>E44/$E$46</f>
        <v>0.41751573963527927</v>
      </c>
      <c r="H44" s="233">
        <f t="shared" si="9"/>
        <v>0.20118715808862681</v>
      </c>
      <c r="I44" s="685">
        <v>74160.3</v>
      </c>
      <c r="J44" s="185">
        <v>791276.9</v>
      </c>
      <c r="K44" s="193">
        <f t="shared" si="8"/>
        <v>0.42712964968138195</v>
      </c>
      <c r="L44" s="149"/>
    </row>
    <row r="45" spans="1:12" ht="11.1" customHeight="1" x14ac:dyDescent="0.2">
      <c r="A45" s="1036"/>
      <c r="B45" s="1037"/>
      <c r="C45" s="154" t="s">
        <v>336</v>
      </c>
      <c r="D45" s="132">
        <v>20</v>
      </c>
      <c r="E45" s="151">
        <v>716.9</v>
      </c>
      <c r="F45" s="133">
        <v>7657.8443200000002</v>
      </c>
      <c r="G45" s="738">
        <f>E45/$E$46</f>
        <v>3.3600773429905088E-3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38"/>
      <c r="B46" s="1039"/>
      <c r="C46" s="156" t="s">
        <v>2</v>
      </c>
      <c r="D46" s="145">
        <v>388245</v>
      </c>
      <c r="E46" s="146">
        <v>213358.18399999998</v>
      </c>
      <c r="F46" s="147">
        <v>2279019.0058900001</v>
      </c>
      <c r="G46" s="739">
        <f>SUM(G41:G45)</f>
        <v>1</v>
      </c>
      <c r="H46" s="731">
        <f>(E46-I46)/I46</f>
        <v>0.22884624777105572</v>
      </c>
      <c r="I46" s="686">
        <v>173624.8</v>
      </c>
      <c r="J46" s="186">
        <v>1852544.6227200003</v>
      </c>
      <c r="K46" s="194">
        <f>SUM(K41:K44)</f>
        <v>1</v>
      </c>
      <c r="L46" s="166"/>
    </row>
    <row r="47" spans="1:12" ht="11.1" customHeight="1" x14ac:dyDescent="0.2">
      <c r="A47" s="1034" t="str">
        <f>T!J21</f>
        <v>únor</v>
      </c>
      <c r="B47" s="1035"/>
      <c r="C47" s="154" t="s">
        <v>6</v>
      </c>
      <c r="D47" s="132">
        <v>197</v>
      </c>
      <c r="E47" s="151">
        <v>47432.929919676571</v>
      </c>
      <c r="F47" s="133">
        <v>506329.93140000006</v>
      </c>
      <c r="G47" s="738">
        <f>E47/$E$52</f>
        <v>0.32430676536591108</v>
      </c>
      <c r="H47" s="233">
        <f>(E47-I47)/I47</f>
        <v>9.8694062129861024E-2</v>
      </c>
      <c r="I47" s="685">
        <v>43172.1</v>
      </c>
      <c r="J47" s="185">
        <v>460611.37863000011</v>
      </c>
      <c r="K47" s="193">
        <f>I47/$I$52</f>
        <v>0.33774563991353757</v>
      </c>
      <c r="L47" s="149"/>
    </row>
    <row r="48" spans="1:12" ht="11.1" customHeight="1" x14ac:dyDescent="0.2">
      <c r="A48" s="1036"/>
      <c r="B48" s="1037"/>
      <c r="C48" s="154" t="s">
        <v>7</v>
      </c>
      <c r="D48" s="132">
        <v>908</v>
      </c>
      <c r="E48" s="151">
        <v>14465.821950866577</v>
      </c>
      <c r="F48" s="133">
        <v>154418.07746999996</v>
      </c>
      <c r="G48" s="738">
        <f t="shared" ref="G48:G51" si="10">E48/$E$52</f>
        <v>9.890521064562402E-2</v>
      </c>
      <c r="H48" s="233">
        <f>(E48-I48)/I48</f>
        <v>9.0566696887675907E-2</v>
      </c>
      <c r="I48" s="685">
        <v>13264.5</v>
      </c>
      <c r="J48" s="185">
        <v>141521.61938000011</v>
      </c>
      <c r="K48" s="193">
        <f t="shared" ref="K48:K50" si="11">I48/$I$52</f>
        <v>0.10377134864028202</v>
      </c>
      <c r="L48" s="150"/>
    </row>
    <row r="49" spans="1:12" ht="11.1" customHeight="1" x14ac:dyDescent="0.2">
      <c r="A49" s="1036"/>
      <c r="B49" s="1037"/>
      <c r="C49" s="154" t="s">
        <v>8</v>
      </c>
      <c r="D49" s="132">
        <v>24285</v>
      </c>
      <c r="E49" s="151">
        <v>22682.700553024475</v>
      </c>
      <c r="F49" s="133">
        <v>242130.50866999998</v>
      </c>
      <c r="G49" s="738">
        <f t="shared" si="10"/>
        <v>0.15508536492626365</v>
      </c>
      <c r="H49" s="233">
        <f t="shared" ref="H49:H50" si="12">(E49-I49)/I49</f>
        <v>0.1947192403282704</v>
      </c>
      <c r="I49" s="685">
        <v>18985.8</v>
      </c>
      <c r="J49" s="185">
        <v>202563.1</v>
      </c>
      <c r="K49" s="193">
        <f t="shared" si="11"/>
        <v>0.14853044374191762</v>
      </c>
      <c r="L49" s="149"/>
    </row>
    <row r="50" spans="1:12" ht="11.1" customHeight="1" x14ac:dyDescent="0.2">
      <c r="A50" s="1036"/>
      <c r="B50" s="1037"/>
      <c r="C50" s="154" t="s">
        <v>9</v>
      </c>
      <c r="D50" s="132">
        <v>362752</v>
      </c>
      <c r="E50" s="151">
        <v>61024.7</v>
      </c>
      <c r="F50" s="133">
        <v>651418</v>
      </c>
      <c r="G50" s="738">
        <f t="shared" si="10"/>
        <v>0.41723593920803403</v>
      </c>
      <c r="H50" s="233">
        <f t="shared" si="12"/>
        <v>0.16455128535415692</v>
      </c>
      <c r="I50" s="685">
        <v>52401.9</v>
      </c>
      <c r="J50" s="185">
        <v>559085.6</v>
      </c>
      <c r="K50" s="193">
        <f t="shared" si="11"/>
        <v>0.40995256770426286</v>
      </c>
      <c r="L50" s="149"/>
    </row>
    <row r="51" spans="1:12" ht="11.1" customHeight="1" x14ac:dyDescent="0.2">
      <c r="A51" s="1036"/>
      <c r="B51" s="1037"/>
      <c r="C51" s="154" t="s">
        <v>336</v>
      </c>
      <c r="D51" s="132">
        <v>20</v>
      </c>
      <c r="E51" s="151">
        <v>653.29999999999995</v>
      </c>
      <c r="F51" s="133">
        <v>6974.2594300000019</v>
      </c>
      <c r="G51" s="738">
        <f t="shared" si="10"/>
        <v>4.4667198541673888E-3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38"/>
      <c r="B52" s="1039"/>
      <c r="C52" s="156" t="s">
        <v>2</v>
      </c>
      <c r="D52" s="145">
        <v>388162</v>
      </c>
      <c r="E52" s="146">
        <v>146259.45242356759</v>
      </c>
      <c r="F52" s="147">
        <v>1561270.77697</v>
      </c>
      <c r="G52" s="739">
        <f>SUM(G47:G51)</f>
        <v>1.0000000000000002</v>
      </c>
      <c r="H52" s="731">
        <f t="shared" ref="H52" si="13">(E52-I52)/I52</f>
        <v>0.14422259635740314</v>
      </c>
      <c r="I52" s="686">
        <v>127824.29999999999</v>
      </c>
      <c r="J52" s="186">
        <v>1363781.6980100002</v>
      </c>
      <c r="K52" s="194">
        <f>SUM(K47:K50)</f>
        <v>1</v>
      </c>
      <c r="L52" s="166"/>
    </row>
    <row r="53" spans="1:12" ht="11.1" customHeight="1" x14ac:dyDescent="0.2">
      <c r="A53" s="1034" t="str">
        <f>T!J22</f>
        <v>březen</v>
      </c>
      <c r="B53" s="1035"/>
      <c r="C53" s="153" t="s">
        <v>6</v>
      </c>
      <c r="D53" s="171">
        <v>197</v>
      </c>
      <c r="E53" s="173">
        <v>41057.294599605601</v>
      </c>
      <c r="F53" s="172">
        <v>438323.83979000023</v>
      </c>
      <c r="G53" s="737">
        <f>E53/$E$58</f>
        <v>0.36876475568802319</v>
      </c>
      <c r="H53" s="656">
        <f>(E53-I53)/I53</f>
        <v>-2.8514835891818753E-2</v>
      </c>
      <c r="I53" s="684">
        <v>42262.400000000001</v>
      </c>
      <c r="J53" s="187">
        <v>451673.93138000031</v>
      </c>
      <c r="K53" s="192">
        <f>I53/$I$58</f>
        <v>0.33180395001711532</v>
      </c>
      <c r="L53" s="173"/>
    </row>
    <row r="54" spans="1:12" ht="11.1" customHeight="1" x14ac:dyDescent="0.2">
      <c r="A54" s="1036"/>
      <c r="B54" s="1037"/>
      <c r="C54" s="154" t="s">
        <v>7</v>
      </c>
      <c r="D54" s="132">
        <v>873</v>
      </c>
      <c r="E54" s="151">
        <v>10464.048711495978</v>
      </c>
      <c r="F54" s="133">
        <v>111713.87430999982</v>
      </c>
      <c r="G54" s="738">
        <f t="shared" ref="G54:G57" si="14">E54/$E$58</f>
        <v>9.3985061710311901E-2</v>
      </c>
      <c r="H54" s="233">
        <f t="shared" ref="H54:H56" si="15">(E54-I54)/I54</f>
        <v>-0.22010771828192122</v>
      </c>
      <c r="I54" s="685">
        <v>13417.3</v>
      </c>
      <c r="J54" s="185">
        <v>143396.15189000004</v>
      </c>
      <c r="K54" s="193">
        <f t="shared" ref="K54:K56" si="16">I54/$I$58</f>
        <v>0.10533980887419174</v>
      </c>
      <c r="L54" s="151"/>
    </row>
    <row r="55" spans="1:12" ht="11.1" customHeight="1" x14ac:dyDescent="0.2">
      <c r="A55" s="1036"/>
      <c r="B55" s="1037"/>
      <c r="C55" s="154" t="s">
        <v>8</v>
      </c>
      <c r="D55" s="132">
        <v>24294</v>
      </c>
      <c r="E55" s="151">
        <v>16561.417340414362</v>
      </c>
      <c r="F55" s="133">
        <v>176807.46492</v>
      </c>
      <c r="G55" s="738">
        <f t="shared" si="14"/>
        <v>0.14874986476688018</v>
      </c>
      <c r="H55" s="233">
        <f t="shared" si="15"/>
        <v>-0.1313957139717748</v>
      </c>
      <c r="I55" s="685">
        <v>19066.7</v>
      </c>
      <c r="J55" s="185">
        <v>203773</v>
      </c>
      <c r="K55" s="193">
        <f t="shared" si="16"/>
        <v>0.14969349525325898</v>
      </c>
      <c r="L55" s="151"/>
    </row>
    <row r="56" spans="1:12" ht="11.1" customHeight="1" x14ac:dyDescent="0.2">
      <c r="A56" s="1036"/>
      <c r="B56" s="1037"/>
      <c r="C56" s="154" t="s">
        <v>9</v>
      </c>
      <c r="D56" s="132">
        <v>362578</v>
      </c>
      <c r="E56" s="151">
        <v>42542.400000000001</v>
      </c>
      <c r="F56" s="133">
        <v>454177.9</v>
      </c>
      <c r="G56" s="738">
        <f t="shared" si="14"/>
        <v>0.38210354324059287</v>
      </c>
      <c r="H56" s="233">
        <f t="shared" si="15"/>
        <v>-0.19159642148628406</v>
      </c>
      <c r="I56" s="685">
        <v>52625.2</v>
      </c>
      <c r="J56" s="185">
        <v>562425.1</v>
      </c>
      <c r="K56" s="193">
        <f t="shared" si="16"/>
        <v>0.413162745855434</v>
      </c>
      <c r="L56" s="151"/>
    </row>
    <row r="57" spans="1:12" ht="11.1" customHeight="1" x14ac:dyDescent="0.2">
      <c r="A57" s="1036"/>
      <c r="B57" s="1037"/>
      <c r="C57" s="154" t="s">
        <v>336</v>
      </c>
      <c r="D57" s="132">
        <v>20</v>
      </c>
      <c r="E57" s="151">
        <v>712.2</v>
      </c>
      <c r="F57" s="133">
        <v>7602.9087299999983</v>
      </c>
      <c r="G57" s="738">
        <f t="shared" si="14"/>
        <v>6.3967745941919179E-3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38"/>
      <c r="B58" s="1039"/>
      <c r="C58" s="174" t="s">
        <v>2</v>
      </c>
      <c r="D58" s="175">
        <v>387962</v>
      </c>
      <c r="E58" s="176">
        <v>111337.36065151593</v>
      </c>
      <c r="F58" s="177">
        <v>1188625.9877500001</v>
      </c>
      <c r="G58" s="745">
        <f>SUM(G53:G57)</f>
        <v>1</v>
      </c>
      <c r="H58" s="744">
        <f t="shared" ref="H58" si="17">(E58-I58)/I58</f>
        <v>-0.12588551410584509</v>
      </c>
      <c r="I58" s="693">
        <v>127371.59999999999</v>
      </c>
      <c r="J58" s="188">
        <v>1361268.1832700004</v>
      </c>
      <c r="K58" s="195">
        <f>SUM(K53:K56)</f>
        <v>1</v>
      </c>
      <c r="L58" s="178"/>
    </row>
    <row r="59" spans="1:12" ht="11.1" customHeight="1" thickTop="1" x14ac:dyDescent="0.2">
      <c r="A59" s="1062" t="str">
        <f>T!E17</f>
        <v>I. čtvrtletí</v>
      </c>
      <c r="B59" s="1063"/>
      <c r="C59" s="154" t="s">
        <v>6</v>
      </c>
      <c r="D59" s="132">
        <f>D53</f>
        <v>197</v>
      </c>
      <c r="E59" s="151">
        <f>E41+E47+E53</f>
        <v>155608.94951928218</v>
      </c>
      <c r="F59" s="133">
        <f>F41+F47+F53</f>
        <v>1661592.7001500004</v>
      </c>
      <c r="G59" s="738">
        <f>E59/$E$64</f>
        <v>0.33041150531517499</v>
      </c>
      <c r="H59" s="233">
        <f>(E59-I59)/I59</f>
        <v>0.11297991472376429</v>
      </c>
      <c r="I59" s="688">
        <v>139812.9</v>
      </c>
      <c r="J59" s="185">
        <v>1492492.7347900006</v>
      </c>
      <c r="K59" s="193">
        <f>I59/$I$64</f>
        <v>0.3260404639981232</v>
      </c>
      <c r="L59" s="148"/>
    </row>
    <row r="60" spans="1:12" ht="11.1" customHeight="1" x14ac:dyDescent="0.2">
      <c r="A60" s="1040"/>
      <c r="B60" s="1041"/>
      <c r="C60" s="154" t="s">
        <v>7</v>
      </c>
      <c r="D60" s="132">
        <f>D54</f>
        <v>873</v>
      </c>
      <c r="E60" s="151">
        <f t="shared" ref="E60:F60" si="18">E42+E48+E54</f>
        <v>46848.117662362551</v>
      </c>
      <c r="F60" s="133">
        <f t="shared" si="18"/>
        <v>500254.92257999995</v>
      </c>
      <c r="G60" s="738">
        <f t="shared" ref="G60:G63" si="19">E60/$E$64</f>
        <v>9.9474722538921562E-2</v>
      </c>
      <c r="H60" s="233">
        <f t="shared" ref="H60:H62" si="20">(E60-I60)/I60</f>
        <v>4.3415807602041646E-2</v>
      </c>
      <c r="I60" s="685">
        <v>44898.8</v>
      </c>
      <c r="J60" s="185">
        <v>479289.4692100003</v>
      </c>
      <c r="K60" s="193">
        <f t="shared" ref="K60:K62" si="21">I60/$I$64</f>
        <v>0.1047029679304194</v>
      </c>
      <c r="L60" s="148"/>
    </row>
    <row r="61" spans="1:12" ht="11.1" customHeight="1" x14ac:dyDescent="0.2">
      <c r="A61" s="1040"/>
      <c r="B61" s="1041"/>
      <c r="C61" s="154" t="s">
        <v>8</v>
      </c>
      <c r="D61" s="132">
        <f>D55</f>
        <v>24294</v>
      </c>
      <c r="E61" s="151">
        <f>E43+E49+E55</f>
        <v>73768.029893438841</v>
      </c>
      <c r="F61" s="133">
        <f t="shared" ref="F61" si="22">F43+F49+F55</f>
        <v>787710.83539999998</v>
      </c>
      <c r="G61" s="738">
        <f t="shared" si="19"/>
        <v>0.15663498710403986</v>
      </c>
      <c r="H61" s="233">
        <f t="shared" si="20"/>
        <v>0.13626327591185139</v>
      </c>
      <c r="I61" s="685">
        <v>64921.599999999991</v>
      </c>
      <c r="J61" s="185">
        <v>693024.7</v>
      </c>
      <c r="K61" s="193">
        <f t="shared" si="21"/>
        <v>0.15139567656132269</v>
      </c>
      <c r="L61" s="148"/>
    </row>
    <row r="62" spans="1:12" ht="11.1" customHeight="1" x14ac:dyDescent="0.2">
      <c r="A62" s="1040"/>
      <c r="B62" s="1041"/>
      <c r="C62" s="154" t="s">
        <v>9</v>
      </c>
      <c r="D62" s="132">
        <f>D56</f>
        <v>362578</v>
      </c>
      <c r="E62" s="151">
        <f t="shared" ref="E62:F62" si="23">E44+E50+E56</f>
        <v>192647.49999999997</v>
      </c>
      <c r="F62" s="133">
        <f t="shared" si="23"/>
        <v>2057122.2999999998</v>
      </c>
      <c r="G62" s="738">
        <f t="shared" si="19"/>
        <v>0.4090571311408901</v>
      </c>
      <c r="H62" s="233">
        <f t="shared" si="20"/>
        <v>7.5117446874054458E-2</v>
      </c>
      <c r="I62" s="685">
        <v>179187.40000000002</v>
      </c>
      <c r="J62" s="185">
        <v>1912787.6</v>
      </c>
      <c r="K62" s="193">
        <f t="shared" si="21"/>
        <v>0.41786089151013472</v>
      </c>
      <c r="L62" s="148"/>
    </row>
    <row r="63" spans="1:12" ht="11.1" customHeight="1" x14ac:dyDescent="0.2">
      <c r="A63" s="1040"/>
      <c r="B63" s="1041"/>
      <c r="C63" s="154" t="s">
        <v>336</v>
      </c>
      <c r="D63" s="132">
        <f>D57</f>
        <v>20</v>
      </c>
      <c r="E63" s="151">
        <f>E45+E51+E57</f>
        <v>2082.3999999999996</v>
      </c>
      <c r="F63" s="133">
        <f t="shared" ref="F63" si="24">F45+F51+F57</f>
        <v>22235.012480000001</v>
      </c>
      <c r="G63" s="738">
        <f t="shared" si="19"/>
        <v>4.4216539009734853E-3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40"/>
      <c r="B64" s="1041"/>
      <c r="C64" s="157" t="s">
        <v>2</v>
      </c>
      <c r="D64" s="158">
        <f>SUM(D59:D63)</f>
        <v>387962</v>
      </c>
      <c r="E64" s="159">
        <f>SUM(E59:E63)</f>
        <v>470954.99707508355</v>
      </c>
      <c r="F64" s="160">
        <f>SUM(F59:F63)</f>
        <v>5028915.77061</v>
      </c>
      <c r="G64" s="743">
        <f>SUM(G59:G63)</f>
        <v>1</v>
      </c>
      <c r="H64" s="733">
        <f>(E64-I64)/I64</f>
        <v>9.8256210754479753E-2</v>
      </c>
      <c r="I64" s="689">
        <v>428820.7</v>
      </c>
      <c r="J64" s="189">
        <v>4577594.5040000007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E37:G37"/>
    <mergeCell ref="I37:K37"/>
    <mergeCell ref="D39:D40"/>
    <mergeCell ref="E39:F39"/>
    <mergeCell ref="E8:F8"/>
    <mergeCell ref="I8:J8"/>
    <mergeCell ref="H38:H40"/>
    <mergeCell ref="I39:J39"/>
    <mergeCell ref="A36:D36"/>
    <mergeCell ref="A47:B52"/>
    <mergeCell ref="A53:B58"/>
    <mergeCell ref="A59:B64"/>
    <mergeCell ref="A41:B46"/>
    <mergeCell ref="D8:D9"/>
    <mergeCell ref="A40:B40"/>
    <mergeCell ref="A10:B15"/>
    <mergeCell ref="A16:B21"/>
    <mergeCell ref="A22:B27"/>
    <mergeCell ref="A28:B33"/>
    <mergeCell ref="K1:L1"/>
    <mergeCell ref="A3:L3"/>
    <mergeCell ref="A5:D5"/>
    <mergeCell ref="A9:B9"/>
    <mergeCell ref="H7:H9"/>
    <mergeCell ref="I6:K6"/>
    <mergeCell ref="E6:G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265</v>
      </c>
      <c r="L1" s="1048"/>
    </row>
    <row r="2" spans="1:17" ht="6.75" customHeight="1" x14ac:dyDescent="0.2"/>
    <row r="3" spans="1:17" ht="30" customHeight="1" x14ac:dyDescent="0.2">
      <c r="A3" s="1061" t="s">
        <v>227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113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208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34" t="str">
        <f>T!J20</f>
        <v>leden</v>
      </c>
      <c r="B10" s="1035"/>
      <c r="C10" s="153" t="s">
        <v>6</v>
      </c>
      <c r="D10" s="132">
        <v>49</v>
      </c>
      <c r="E10" s="151">
        <v>13044.946</v>
      </c>
      <c r="F10" s="133">
        <v>139341.80160000004</v>
      </c>
      <c r="G10" s="737">
        <f>E10/$E$15</f>
        <v>0.36280676036529569</v>
      </c>
      <c r="H10" s="233">
        <f>(E10-I10)/I10</f>
        <v>0.25685962038732052</v>
      </c>
      <c r="I10" s="685">
        <v>10379</v>
      </c>
      <c r="J10" s="185">
        <v>110742.09503000001</v>
      </c>
      <c r="K10" s="192">
        <f>I10/$I$15</f>
        <v>0.35059214570905484</v>
      </c>
      <c r="L10" s="148"/>
    </row>
    <row r="11" spans="1:17" ht="11.1" customHeight="1" x14ac:dyDescent="0.2">
      <c r="A11" s="1036"/>
      <c r="B11" s="1037"/>
      <c r="C11" s="154" t="s">
        <v>7</v>
      </c>
      <c r="D11" s="132">
        <v>195</v>
      </c>
      <c r="E11" s="151">
        <v>3958.4</v>
      </c>
      <c r="F11" s="133">
        <v>42282.729070000038</v>
      </c>
      <c r="G11" s="738">
        <f>E11/$E$15</f>
        <v>0.11009123995070477</v>
      </c>
      <c r="H11" s="233">
        <f>(E11-I11)/I11</f>
        <v>0.2187567351211552</v>
      </c>
      <c r="I11" s="685">
        <v>3247.9</v>
      </c>
      <c r="J11" s="185">
        <v>34654.482860000011</v>
      </c>
      <c r="K11" s="193">
        <f>I11/$I$15</f>
        <v>0.10971078428060885</v>
      </c>
      <c r="L11" s="149"/>
      <c r="M11" s="134"/>
      <c r="O11" s="134"/>
      <c r="P11" s="134"/>
      <c r="Q11" s="134"/>
    </row>
    <row r="12" spans="1:17" ht="11.1" customHeight="1" x14ac:dyDescent="0.2">
      <c r="A12" s="1036"/>
      <c r="B12" s="1037"/>
      <c r="C12" s="154" t="s">
        <v>8</v>
      </c>
      <c r="D12" s="132">
        <v>5959</v>
      </c>
      <c r="E12" s="151">
        <v>7942.7850000000008</v>
      </c>
      <c r="F12" s="133">
        <v>84842.264410000003</v>
      </c>
      <c r="G12" s="738">
        <f>E12/$E$15</f>
        <v>0.22090517616002897</v>
      </c>
      <c r="H12" s="233">
        <f t="shared" ref="H12:H13" si="0">(E12-I12)/I12</f>
        <v>0.18914648022277469</v>
      </c>
      <c r="I12" s="685">
        <v>6679.4</v>
      </c>
      <c r="J12" s="185">
        <v>71268.3</v>
      </c>
      <c r="K12" s="193">
        <f>I12/$I$15</f>
        <v>0.22562339127556227</v>
      </c>
      <c r="L12" s="149"/>
      <c r="M12" s="134"/>
      <c r="O12" s="134"/>
      <c r="P12" s="134"/>
      <c r="Q12" s="134"/>
    </row>
    <row r="13" spans="1:17" ht="11.1" customHeight="1" x14ac:dyDescent="0.2">
      <c r="A13" s="1036"/>
      <c r="B13" s="1037"/>
      <c r="C13" s="154" t="s">
        <v>9</v>
      </c>
      <c r="D13" s="132">
        <v>79434</v>
      </c>
      <c r="E13" s="151">
        <v>10889.7</v>
      </c>
      <c r="F13" s="133">
        <v>116320.2</v>
      </c>
      <c r="G13" s="738">
        <f>E13/$E$15</f>
        <v>0.30286493929142833</v>
      </c>
      <c r="H13" s="233">
        <f t="shared" si="0"/>
        <v>0.17119994837543975</v>
      </c>
      <c r="I13" s="685">
        <v>9297.9</v>
      </c>
      <c r="J13" s="185">
        <v>99207.1</v>
      </c>
      <c r="K13" s="193">
        <f>I13/$I$15</f>
        <v>0.31407367873477415</v>
      </c>
      <c r="L13" s="149"/>
      <c r="M13" s="134"/>
      <c r="O13" s="134"/>
      <c r="P13" s="134"/>
      <c r="Q13" s="134"/>
    </row>
    <row r="14" spans="1:17" ht="11.1" customHeight="1" x14ac:dyDescent="0.2">
      <c r="A14" s="1036"/>
      <c r="B14" s="1037"/>
      <c r="C14" s="154" t="s">
        <v>336</v>
      </c>
      <c r="D14" s="132">
        <v>3</v>
      </c>
      <c r="E14" s="151">
        <v>119.8</v>
      </c>
      <c r="F14" s="133">
        <v>1279.33257</v>
      </c>
      <c r="G14" s="738">
        <f>E14/$E$15</f>
        <v>3.3318842325420453E-3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38"/>
      <c r="B15" s="1039"/>
      <c r="C15" s="156" t="s">
        <v>2</v>
      </c>
      <c r="D15" s="145">
        <v>85640</v>
      </c>
      <c r="E15" s="146">
        <v>35955.631000000008</v>
      </c>
      <c r="F15" s="147">
        <v>384066.32765000011</v>
      </c>
      <c r="G15" s="739">
        <f>SUM(G10:G14)</f>
        <v>0.99999999999999989</v>
      </c>
      <c r="H15" s="731">
        <f>(E15-I15)/I15</f>
        <v>0.21454492943568859</v>
      </c>
      <c r="I15" s="686">
        <v>29604.199999999997</v>
      </c>
      <c r="J15" s="186">
        <v>315871.97788999998</v>
      </c>
      <c r="K15" s="194">
        <f>SUM(K10:K13)</f>
        <v>1.0000000000000002</v>
      </c>
      <c r="L15" s="166"/>
      <c r="M15" s="134"/>
    </row>
    <row r="16" spans="1:17" ht="11.1" customHeight="1" x14ac:dyDescent="0.2">
      <c r="A16" s="1040" t="str">
        <f>T!J21</f>
        <v>únor</v>
      </c>
      <c r="B16" s="1041"/>
      <c r="C16" s="154" t="s">
        <v>6</v>
      </c>
      <c r="D16" s="132">
        <v>49</v>
      </c>
      <c r="E16" s="151">
        <v>10329.503411991103</v>
      </c>
      <c r="F16" s="133">
        <v>110264.37857999998</v>
      </c>
      <c r="G16" s="738">
        <f>E16/$E$21</f>
        <v>0.39795742107904192</v>
      </c>
      <c r="H16" s="233">
        <f>(E16-I16)/I16</f>
        <v>3.5082611378550184E-2</v>
      </c>
      <c r="I16" s="685">
        <v>9979.4</v>
      </c>
      <c r="J16" s="185">
        <v>106471.91196</v>
      </c>
      <c r="K16" s="193">
        <f>I16/$I$21</f>
        <v>0.41409329692855418</v>
      </c>
      <c r="L16" s="149"/>
      <c r="M16" s="134"/>
      <c r="N16" s="134"/>
    </row>
    <row r="17" spans="1:21" ht="11.1" customHeight="1" x14ac:dyDescent="0.2">
      <c r="A17" s="1040"/>
      <c r="B17" s="1041"/>
      <c r="C17" s="154" t="s">
        <v>7</v>
      </c>
      <c r="D17" s="132">
        <v>195</v>
      </c>
      <c r="E17" s="151">
        <v>2836.9</v>
      </c>
      <c r="F17" s="133">
        <v>30282.655299999999</v>
      </c>
      <c r="G17" s="738">
        <f>E17/$E$21</f>
        <v>0.10929522580423021</v>
      </c>
      <c r="H17" s="233">
        <f>(E17-I17)/I17</f>
        <v>2.296495195025438E-3</v>
      </c>
      <c r="I17" s="685">
        <v>2830.4</v>
      </c>
      <c r="J17" s="185">
        <v>30197.629780000003</v>
      </c>
      <c r="K17" s="193">
        <f>I17/$I$21</f>
        <v>0.11744690739188528</v>
      </c>
      <c r="L17" s="150"/>
      <c r="M17" s="137"/>
      <c r="N17" s="134"/>
    </row>
    <row r="18" spans="1:21" ht="11.1" customHeight="1" x14ac:dyDescent="0.2">
      <c r="A18" s="1040"/>
      <c r="B18" s="1041"/>
      <c r="C18" s="154" t="s">
        <v>8</v>
      </c>
      <c r="D18" s="132">
        <v>5963</v>
      </c>
      <c r="E18" s="151">
        <v>5218.2996115413271</v>
      </c>
      <c r="F18" s="133">
        <v>55703.436959999999</v>
      </c>
      <c r="G18" s="738">
        <f>E18/$E$21</f>
        <v>0.20104171255861542</v>
      </c>
      <c r="H18" s="233">
        <f t="shared" ref="H18:H21" si="1">(E18-I18)/I18</f>
        <v>0.10564222546800163</v>
      </c>
      <c r="I18" s="685">
        <v>4719.7</v>
      </c>
      <c r="J18" s="185">
        <v>50355.4</v>
      </c>
      <c r="K18" s="193">
        <f>I18/$I$21</f>
        <v>0.19584305003444066</v>
      </c>
      <c r="L18" s="149"/>
      <c r="M18" s="134"/>
      <c r="N18" s="134"/>
      <c r="O18" s="134"/>
      <c r="P18" s="134"/>
    </row>
    <row r="19" spans="1:21" ht="11.1" customHeight="1" x14ac:dyDescent="0.2">
      <c r="A19" s="1040"/>
      <c r="B19" s="1041"/>
      <c r="C19" s="154" t="s">
        <v>9</v>
      </c>
      <c r="D19" s="132">
        <v>79414</v>
      </c>
      <c r="E19" s="151">
        <v>7460</v>
      </c>
      <c r="F19" s="133">
        <v>79633.2</v>
      </c>
      <c r="G19" s="738">
        <f>E19/$E$21</f>
        <v>0.28740610684181933</v>
      </c>
      <c r="H19" s="233">
        <f t="shared" si="1"/>
        <v>0.13548151417829807</v>
      </c>
      <c r="I19" s="685">
        <v>6569.9</v>
      </c>
      <c r="J19" s="185">
        <v>70095.899999999994</v>
      </c>
      <c r="K19" s="193">
        <f>I19/$I$21</f>
        <v>0.27261674564511978</v>
      </c>
      <c r="L19" s="149"/>
      <c r="M19" s="134"/>
      <c r="N19" s="134"/>
      <c r="O19" s="134"/>
      <c r="P19" s="134"/>
    </row>
    <row r="20" spans="1:21" ht="11.1" customHeight="1" x14ac:dyDescent="0.2">
      <c r="A20" s="1040"/>
      <c r="B20" s="1041"/>
      <c r="C20" s="154" t="s">
        <v>336</v>
      </c>
      <c r="D20" s="132">
        <v>3</v>
      </c>
      <c r="E20" s="151">
        <v>111.6</v>
      </c>
      <c r="F20" s="133">
        <v>1191.2591300000001</v>
      </c>
      <c r="G20" s="738">
        <f>E20/$E$21</f>
        <v>4.2995337162931684E-3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40"/>
      <c r="B21" s="1041"/>
      <c r="C21" s="156" t="s">
        <v>2</v>
      </c>
      <c r="D21" s="145">
        <v>85624</v>
      </c>
      <c r="E21" s="146">
        <v>25956.30302353243</v>
      </c>
      <c r="F21" s="147">
        <v>277074.92997</v>
      </c>
      <c r="G21" s="739">
        <f>SUM(G16:G20)</f>
        <v>1</v>
      </c>
      <c r="H21" s="731">
        <f t="shared" si="1"/>
        <v>7.7051836291875647E-2</v>
      </c>
      <c r="I21" s="686">
        <v>24099.4</v>
      </c>
      <c r="J21" s="186">
        <v>257120.84174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40" t="str">
        <f>T!J22</f>
        <v>březen</v>
      </c>
      <c r="B22" s="1041"/>
      <c r="C22" s="153" t="s">
        <v>6</v>
      </c>
      <c r="D22" s="171">
        <v>49</v>
      </c>
      <c r="E22" s="173">
        <v>9790.1323649988681</v>
      </c>
      <c r="F22" s="172">
        <v>104518.60438</v>
      </c>
      <c r="G22" s="737">
        <f>E22/$E$27</f>
        <v>0.45829750551393794</v>
      </c>
      <c r="H22" s="656">
        <f>(E22-I22)/I22</f>
        <v>-5.9726050230611977E-2</v>
      </c>
      <c r="I22" s="684">
        <v>10412</v>
      </c>
      <c r="J22" s="187">
        <v>111276.36914000001</v>
      </c>
      <c r="K22" s="192">
        <f>I22/$I$27</f>
        <v>0.42467971595567205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40"/>
      <c r="B23" s="1041"/>
      <c r="C23" s="154" t="s">
        <v>7</v>
      </c>
      <c r="D23" s="132">
        <v>193</v>
      </c>
      <c r="E23" s="151">
        <v>2442.3000000000002</v>
      </c>
      <c r="F23" s="133">
        <v>26073.673539999996</v>
      </c>
      <c r="G23" s="738">
        <f>E23/$E$27</f>
        <v>0.11432940393312242</v>
      </c>
      <c r="H23" s="233">
        <f t="shared" ref="H23:H27" si="2">(E23-I23)/I23</f>
        <v>-0.11753866165630862</v>
      </c>
      <c r="I23" s="685">
        <v>2767.6</v>
      </c>
      <c r="J23" s="185">
        <v>29578.819410000018</v>
      </c>
      <c r="K23" s="193">
        <f>I23/$I$27</f>
        <v>0.11288355569332674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40"/>
      <c r="B24" s="1041"/>
      <c r="C24" s="154" t="s">
        <v>8</v>
      </c>
      <c r="D24" s="132">
        <v>5965</v>
      </c>
      <c r="E24" s="151">
        <v>3782.9262911368346</v>
      </c>
      <c r="F24" s="133">
        <v>40385.743419999999</v>
      </c>
      <c r="G24" s="738">
        <f>E24/$E$27</f>
        <v>0.17708705236400599</v>
      </c>
      <c r="H24" s="233">
        <f t="shared" si="2"/>
        <v>-0.20188060864660229</v>
      </c>
      <c r="I24" s="685">
        <v>4739.8</v>
      </c>
      <c r="J24" s="185">
        <v>50656.2</v>
      </c>
      <c r="K24" s="193">
        <f>I24/$I$27</f>
        <v>0.19332471356960185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40"/>
      <c r="B25" s="1041"/>
      <c r="C25" s="154" t="s">
        <v>9</v>
      </c>
      <c r="D25" s="132">
        <v>79375</v>
      </c>
      <c r="E25" s="151">
        <v>5200.6000000000004</v>
      </c>
      <c r="F25" s="133">
        <v>55521.4</v>
      </c>
      <c r="G25" s="738">
        <f>E25/$E$27</f>
        <v>0.24345145890946912</v>
      </c>
      <c r="H25" s="233">
        <f t="shared" si="2"/>
        <v>-0.21177950560026665</v>
      </c>
      <c r="I25" s="685">
        <v>6597.9</v>
      </c>
      <c r="J25" s="185">
        <v>70514.600000000006</v>
      </c>
      <c r="K25" s="193">
        <f>I25/$I$27</f>
        <v>0.26911201478139923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35"/>
      <c r="B26" s="1095"/>
      <c r="C26" s="154" t="s">
        <v>336</v>
      </c>
      <c r="D26" s="132">
        <v>3</v>
      </c>
      <c r="E26" s="151">
        <v>146</v>
      </c>
      <c r="F26" s="133">
        <v>1558.9408399999998</v>
      </c>
      <c r="G26" s="738">
        <f>E26/$E$27</f>
        <v>6.8345792794643869E-3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42"/>
      <c r="B27" s="1043"/>
      <c r="C27" s="174" t="s">
        <v>2</v>
      </c>
      <c r="D27" s="175">
        <v>85585</v>
      </c>
      <c r="E27" s="176">
        <v>21361.958656135706</v>
      </c>
      <c r="F27" s="177">
        <v>228058.36217999997</v>
      </c>
      <c r="G27" s="745">
        <f>SUM(G22:G26)</f>
        <v>1</v>
      </c>
      <c r="H27" s="744">
        <f t="shared" si="2"/>
        <v>-0.12869856566034171</v>
      </c>
      <c r="I27" s="693">
        <v>24517.300000000003</v>
      </c>
      <c r="J27" s="188">
        <v>262025.98855000004</v>
      </c>
      <c r="K27" s="195">
        <f>SUM(K22:K25)</f>
        <v>0.99999999999999978</v>
      </c>
      <c r="L27" s="178"/>
    </row>
    <row r="28" spans="1:21" ht="11.1" customHeight="1" thickTop="1" x14ac:dyDescent="0.2">
      <c r="A28" s="1062" t="str">
        <f>T!E17</f>
        <v>I. čtvrtletí</v>
      </c>
      <c r="B28" s="1063"/>
      <c r="C28" s="154" t="s">
        <v>6</v>
      </c>
      <c r="D28" s="132">
        <f>D22</f>
        <v>49</v>
      </c>
      <c r="E28" s="151">
        <f>E10+E16+E22</f>
        <v>33164.581776989973</v>
      </c>
      <c r="F28" s="133">
        <f>F10+F16+F22</f>
        <v>354124.78456000006</v>
      </c>
      <c r="G28" s="738">
        <f>E28/$E$33</f>
        <v>0.3982590546663291</v>
      </c>
      <c r="H28" s="233">
        <f>(E28-I28)/I28</f>
        <v>7.7807951050034171E-2</v>
      </c>
      <c r="I28" s="688">
        <v>30770.400000000001</v>
      </c>
      <c r="J28" s="185">
        <v>328490.37613000005</v>
      </c>
      <c r="K28" s="193">
        <f>I28/$I$33</f>
        <v>0.39337824034241492</v>
      </c>
      <c r="L28" s="148"/>
    </row>
    <row r="29" spans="1:21" ht="11.1" customHeight="1" x14ac:dyDescent="0.2">
      <c r="A29" s="1040"/>
      <c r="B29" s="1041"/>
      <c r="C29" s="154" t="s">
        <v>7</v>
      </c>
      <c r="D29" s="132">
        <f>D23</f>
        <v>193</v>
      </c>
      <c r="E29" s="151">
        <f t="shared" ref="E29:F32" si="3">E11+E17+E23</f>
        <v>9237.6</v>
      </c>
      <c r="F29" s="133">
        <f t="shared" si="3"/>
        <v>98639.057910000032</v>
      </c>
      <c r="G29" s="738">
        <f>E29/$E$33</f>
        <v>0.11093032525253164</v>
      </c>
      <c r="H29" s="233">
        <f t="shared" ref="H29:H31" si="4">(E29-I29)/I29</f>
        <v>4.4280401089770487E-2</v>
      </c>
      <c r="I29" s="685">
        <v>8845.9</v>
      </c>
      <c r="J29" s="185">
        <v>94430.932050000032</v>
      </c>
      <c r="K29" s="193">
        <f>I29/$I$33</f>
        <v>0.11308870135730988</v>
      </c>
      <c r="L29" s="148"/>
    </row>
    <row r="30" spans="1:21" ht="11.1" customHeight="1" x14ac:dyDescent="0.2">
      <c r="A30" s="1040"/>
      <c r="B30" s="1041"/>
      <c r="C30" s="154" t="s">
        <v>8</v>
      </c>
      <c r="D30" s="132">
        <f>D24</f>
        <v>5965</v>
      </c>
      <c r="E30" s="151">
        <f t="shared" si="3"/>
        <v>16944.010902678161</v>
      </c>
      <c r="F30" s="133">
        <f t="shared" si="3"/>
        <v>180931.44478999998</v>
      </c>
      <c r="G30" s="738">
        <f>E30/$E$33</f>
        <v>0.20347326583923647</v>
      </c>
      <c r="H30" s="233">
        <f t="shared" si="4"/>
        <v>4.9886355493755051E-2</v>
      </c>
      <c r="I30" s="685">
        <v>16138.899999999998</v>
      </c>
      <c r="J30" s="185">
        <v>172279.90000000002</v>
      </c>
      <c r="K30" s="193">
        <f>I30/$I$33</f>
        <v>0.20632465236273168</v>
      </c>
      <c r="L30" s="148"/>
    </row>
    <row r="31" spans="1:21" ht="11.1" customHeight="1" x14ac:dyDescent="0.2">
      <c r="A31" s="1040"/>
      <c r="B31" s="1041"/>
      <c r="C31" s="154" t="s">
        <v>9</v>
      </c>
      <c r="D31" s="132">
        <f>D25</f>
        <v>79375</v>
      </c>
      <c r="E31" s="151">
        <f t="shared" si="3"/>
        <v>23550.300000000003</v>
      </c>
      <c r="F31" s="133">
        <f t="shared" si="3"/>
        <v>251474.8</v>
      </c>
      <c r="G31" s="738">
        <f>E31/$E$33</f>
        <v>0.2828053215981095</v>
      </c>
      <c r="H31" s="233">
        <f t="shared" si="4"/>
        <v>4.8278041636806594E-2</v>
      </c>
      <c r="I31" s="685">
        <v>22465.699999999997</v>
      </c>
      <c r="J31" s="185">
        <v>239817.60000000001</v>
      </c>
      <c r="K31" s="193">
        <f>I31/$I$33</f>
        <v>0.28720840593754354</v>
      </c>
      <c r="L31" s="148"/>
    </row>
    <row r="32" spans="1:21" ht="11.1" customHeight="1" x14ac:dyDescent="0.2">
      <c r="A32" s="1040"/>
      <c r="B32" s="1041"/>
      <c r="C32" s="154" t="s">
        <v>336</v>
      </c>
      <c r="D32" s="132">
        <f>D26</f>
        <v>3</v>
      </c>
      <c r="E32" s="151">
        <f>E14+E20+E26</f>
        <v>377.4</v>
      </c>
      <c r="F32" s="133">
        <f t="shared" si="3"/>
        <v>4029.5325399999997</v>
      </c>
      <c r="G32" s="738">
        <f>E32/$E$33</f>
        <v>4.5320326437933486E-3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40"/>
      <c r="B33" s="1041"/>
      <c r="C33" s="157" t="s">
        <v>2</v>
      </c>
      <c r="D33" s="158">
        <f>SUM(D28:D32)</f>
        <v>85585</v>
      </c>
      <c r="E33" s="159">
        <f>SUM(E28:E32)</f>
        <v>83273.892679668133</v>
      </c>
      <c r="F33" s="160">
        <f>SUM(F28:F32)</f>
        <v>889199.61980000022</v>
      </c>
      <c r="G33" s="743">
        <f>SUM(G28:G32)</f>
        <v>0.99999999999999989</v>
      </c>
      <c r="H33" s="733">
        <f>(E33-I33)/I33</f>
        <v>6.4599009723336598E-2</v>
      </c>
      <c r="I33" s="689">
        <v>78220.899999999994</v>
      </c>
      <c r="J33" s="189">
        <v>835018.80818000005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6" t="s">
        <v>114</v>
      </c>
      <c r="B36" s="1096"/>
      <c r="C36" s="1096"/>
      <c r="D36" s="1097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51">
        <f>T!G17</f>
        <v>2017</v>
      </c>
      <c r="F37" s="1052"/>
      <c r="G37" s="1052"/>
      <c r="H37" s="680"/>
      <c r="I37" s="1053">
        <f>E37-1</f>
        <v>2016</v>
      </c>
      <c r="J37" s="1054"/>
      <c r="K37" s="1055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5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57" t="s">
        <v>0</v>
      </c>
      <c r="E39" s="1024" t="s">
        <v>39</v>
      </c>
      <c r="F39" s="1025"/>
      <c r="G39" s="729" t="s">
        <v>108</v>
      </c>
      <c r="H39" s="1025"/>
      <c r="I39" s="1059" t="s">
        <v>39</v>
      </c>
      <c r="J39" s="1060"/>
      <c r="K39" s="190" t="s">
        <v>108</v>
      </c>
      <c r="L39" s="148"/>
    </row>
    <row r="40" spans="1:12" ht="15" customHeight="1" x14ac:dyDescent="0.25">
      <c r="A40" s="1056" t="s">
        <v>157</v>
      </c>
      <c r="B40" s="1056"/>
      <c r="C40" s="208" t="s">
        <v>45</v>
      </c>
      <c r="D40" s="1058"/>
      <c r="E40" s="163" t="s">
        <v>148</v>
      </c>
      <c r="F40" s="728" t="s">
        <v>1</v>
      </c>
      <c r="G40" s="730" t="s">
        <v>66</v>
      </c>
      <c r="H40" s="1056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34" t="str">
        <f>T!J20</f>
        <v>leden</v>
      </c>
      <c r="B41" s="1035"/>
      <c r="C41" s="153" t="s">
        <v>6</v>
      </c>
      <c r="D41" s="132">
        <v>82</v>
      </c>
      <c r="E41" s="151">
        <v>17936.975999999999</v>
      </c>
      <c r="F41" s="133">
        <v>191596.73692999993</v>
      </c>
      <c r="G41" s="737">
        <f>E41/$E$46</f>
        <v>0.2939659800420481</v>
      </c>
      <c r="H41" s="233">
        <f>(E41-I41)/I41</f>
        <v>0.23541400922928568</v>
      </c>
      <c r="I41" s="685">
        <v>14519</v>
      </c>
      <c r="J41" s="185">
        <v>154915.03318</v>
      </c>
      <c r="K41" s="192">
        <f>I41/$I$46</f>
        <v>0.29387475862962348</v>
      </c>
      <c r="L41" s="148"/>
    </row>
    <row r="42" spans="1:12" ht="11.1" customHeight="1" x14ac:dyDescent="0.2">
      <c r="A42" s="1036"/>
      <c r="B42" s="1037"/>
      <c r="C42" s="154" t="s">
        <v>7</v>
      </c>
      <c r="D42" s="132">
        <v>251</v>
      </c>
      <c r="E42" s="151">
        <v>5476.2740000000003</v>
      </c>
      <c r="F42" s="133">
        <v>58495.355199999962</v>
      </c>
      <c r="G42" s="738">
        <f t="shared" ref="G42" si="5">E42/$E$46</f>
        <v>8.9749702145377641E-2</v>
      </c>
      <c r="H42" s="233">
        <f>(E42-I42)/I42</f>
        <v>0.13176555686444719</v>
      </c>
      <c r="I42" s="685">
        <v>4838.7</v>
      </c>
      <c r="J42" s="185">
        <v>51628.445629999995</v>
      </c>
      <c r="K42" s="193">
        <f t="shared" ref="K42:K44" si="6">I42/$I$46</f>
        <v>9.7938686864188926E-2</v>
      </c>
      <c r="L42" s="149"/>
    </row>
    <row r="43" spans="1:12" ht="11.1" customHeight="1" x14ac:dyDescent="0.2">
      <c r="A43" s="1036"/>
      <c r="B43" s="1037"/>
      <c r="C43" s="154" t="s">
        <v>8</v>
      </c>
      <c r="D43" s="132">
        <v>9503</v>
      </c>
      <c r="E43" s="151">
        <v>13572.133</v>
      </c>
      <c r="F43" s="133">
        <v>144972.79446999999</v>
      </c>
      <c r="G43" s="738">
        <f>E43/$E$46</f>
        <v>0.22243132725416051</v>
      </c>
      <c r="H43" s="233">
        <f t="shared" ref="H43:H44" si="7">(E43-I43)/I43</f>
        <v>0.31029175234840362</v>
      </c>
      <c r="I43" s="685">
        <v>10358.1</v>
      </c>
      <c r="J43" s="185">
        <v>110519.4</v>
      </c>
      <c r="K43" s="193">
        <f t="shared" si="6"/>
        <v>0.20965521987475053</v>
      </c>
      <c r="L43" s="149"/>
    </row>
    <row r="44" spans="1:12" ht="11.1" customHeight="1" x14ac:dyDescent="0.2">
      <c r="A44" s="1036"/>
      <c r="B44" s="1037"/>
      <c r="C44" s="154" t="s">
        <v>9</v>
      </c>
      <c r="D44" s="132">
        <v>108612</v>
      </c>
      <c r="E44" s="151">
        <v>23874.5</v>
      </c>
      <c r="F44" s="133">
        <v>255019.1</v>
      </c>
      <c r="G44" s="738">
        <f>E44/$E$46</f>
        <v>0.39127502821623211</v>
      </c>
      <c r="H44" s="233">
        <f t="shared" si="7"/>
        <v>0.21254367788070869</v>
      </c>
      <c r="I44" s="685">
        <v>19689.599999999999</v>
      </c>
      <c r="J44" s="185">
        <v>210084.3</v>
      </c>
      <c r="K44" s="193">
        <f t="shared" si="6"/>
        <v>0.39853133463143703</v>
      </c>
      <c r="L44" s="149"/>
    </row>
    <row r="45" spans="1:12" ht="11.1" customHeight="1" x14ac:dyDescent="0.2">
      <c r="A45" s="1036"/>
      <c r="B45" s="1037"/>
      <c r="C45" s="154" t="s">
        <v>336</v>
      </c>
      <c r="D45" s="132">
        <v>16</v>
      </c>
      <c r="E45" s="151">
        <v>157.30000000000001</v>
      </c>
      <c r="F45" s="133">
        <v>1680.40599</v>
      </c>
      <c r="G45" s="738">
        <f>E45/$E$46</f>
        <v>2.5779623421815457E-3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38"/>
      <c r="B46" s="1039"/>
      <c r="C46" s="156" t="s">
        <v>2</v>
      </c>
      <c r="D46" s="145">
        <v>118464</v>
      </c>
      <c r="E46" s="146">
        <v>61017.183000000005</v>
      </c>
      <c r="F46" s="147">
        <v>651764.39258999983</v>
      </c>
      <c r="G46" s="739">
        <f>SUM(G41:G45)</f>
        <v>1</v>
      </c>
      <c r="H46" s="731">
        <f>(E46-I46)/I46</f>
        <v>0.23503064442348412</v>
      </c>
      <c r="I46" s="686">
        <v>49405.4</v>
      </c>
      <c r="J46" s="186">
        <v>527147.17880999995</v>
      </c>
      <c r="K46" s="194">
        <f>SUM(K41:K44)</f>
        <v>1</v>
      </c>
      <c r="L46" s="166"/>
    </row>
    <row r="47" spans="1:12" ht="11.1" customHeight="1" x14ac:dyDescent="0.2">
      <c r="A47" s="1040" t="str">
        <f>T!J21</f>
        <v>únor</v>
      </c>
      <c r="B47" s="1041"/>
      <c r="C47" s="154" t="s">
        <v>6</v>
      </c>
      <c r="D47" s="132">
        <v>82</v>
      </c>
      <c r="E47" s="151">
        <v>13276.345995794027</v>
      </c>
      <c r="F47" s="133">
        <v>141720.77853000004</v>
      </c>
      <c r="G47" s="738">
        <f>E47/$E$52</f>
        <v>0.31243508975448564</v>
      </c>
      <c r="H47" s="233">
        <f>(E47-I47)/I47</f>
        <v>0.12156876954998416</v>
      </c>
      <c r="I47" s="685">
        <v>11837.3</v>
      </c>
      <c r="J47" s="185">
        <v>126294.12661000008</v>
      </c>
      <c r="K47" s="193">
        <f>I47/$I$52</f>
        <v>0.32326628033360821</v>
      </c>
      <c r="L47" s="149"/>
    </row>
    <row r="48" spans="1:12" ht="11.1" customHeight="1" x14ac:dyDescent="0.2">
      <c r="A48" s="1040"/>
      <c r="B48" s="1041"/>
      <c r="C48" s="154" t="s">
        <v>7</v>
      </c>
      <c r="D48" s="132">
        <v>251</v>
      </c>
      <c r="E48" s="151">
        <v>3805.6770394361497</v>
      </c>
      <c r="F48" s="133">
        <v>40623.772350000007</v>
      </c>
      <c r="G48" s="738">
        <f t="shared" ref="G48:G51" si="8">E48/$E$52</f>
        <v>8.9559811695891681E-2</v>
      </c>
      <c r="H48" s="233">
        <f>(E48-I48)/I48</f>
        <v>7.2414416388015296E-2</v>
      </c>
      <c r="I48" s="685">
        <v>3548.7</v>
      </c>
      <c r="J48" s="185">
        <v>37862.249910000013</v>
      </c>
      <c r="K48" s="193">
        <f t="shared" ref="K48:K50" si="9">I48/$I$52</f>
        <v>9.6911884384097341E-2</v>
      </c>
      <c r="L48" s="150"/>
    </row>
    <row r="49" spans="1:12" ht="11.1" customHeight="1" x14ac:dyDescent="0.2">
      <c r="A49" s="1040"/>
      <c r="B49" s="1041"/>
      <c r="C49" s="154" t="s">
        <v>8</v>
      </c>
      <c r="D49" s="132">
        <v>9509</v>
      </c>
      <c r="E49" s="151">
        <v>8916.9105184519667</v>
      </c>
      <c r="F49" s="133">
        <v>95184.558179999993</v>
      </c>
      <c r="G49" s="738">
        <f t="shared" si="8"/>
        <v>0.20984356230606324</v>
      </c>
      <c r="H49" s="233">
        <f t="shared" ref="H49:H50" si="10">(E49-I49)/I49</f>
        <v>0.21830696649205042</v>
      </c>
      <c r="I49" s="685">
        <v>7319.1</v>
      </c>
      <c r="J49" s="185">
        <v>78088.7</v>
      </c>
      <c r="K49" s="193">
        <f t="shared" si="9"/>
        <v>0.19987820131193026</v>
      </c>
      <c r="L49" s="149"/>
    </row>
    <row r="50" spans="1:12" ht="11.1" customHeight="1" x14ac:dyDescent="0.2">
      <c r="A50" s="1040"/>
      <c r="B50" s="1041"/>
      <c r="C50" s="154" t="s">
        <v>9</v>
      </c>
      <c r="D50" s="132">
        <v>108584</v>
      </c>
      <c r="E50" s="151">
        <v>16355.3</v>
      </c>
      <c r="F50" s="133">
        <v>174586.9</v>
      </c>
      <c r="G50" s="738">
        <f t="shared" si="8"/>
        <v>0.38489277283677203</v>
      </c>
      <c r="H50" s="233">
        <f t="shared" si="10"/>
        <v>0.17556620929079175</v>
      </c>
      <c r="I50" s="685">
        <v>13912.7</v>
      </c>
      <c r="J50" s="185">
        <v>148437.4</v>
      </c>
      <c r="K50" s="193">
        <f t="shared" si="9"/>
        <v>0.37994363397036413</v>
      </c>
      <c r="L50" s="149"/>
    </row>
    <row r="51" spans="1:12" ht="11.1" customHeight="1" x14ac:dyDescent="0.2">
      <c r="A51" s="1040"/>
      <c r="B51" s="1041"/>
      <c r="C51" s="154" t="s">
        <v>336</v>
      </c>
      <c r="D51" s="132">
        <v>16</v>
      </c>
      <c r="E51" s="151">
        <v>138.9</v>
      </c>
      <c r="F51" s="133">
        <v>1482.3512899999998</v>
      </c>
      <c r="G51" s="738">
        <f t="shared" si="8"/>
        <v>3.268763406787258E-3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40"/>
      <c r="B52" s="1041"/>
      <c r="C52" s="156" t="s">
        <v>2</v>
      </c>
      <c r="D52" s="145">
        <v>118442</v>
      </c>
      <c r="E52" s="146">
        <v>42493.13355368215</v>
      </c>
      <c r="F52" s="147">
        <v>453598.36035000009</v>
      </c>
      <c r="G52" s="739">
        <f>SUM(G47:G51)</f>
        <v>0.99999999999999989</v>
      </c>
      <c r="H52" s="731">
        <f t="shared" ref="H52" si="11">(E52-I52)/I52</f>
        <v>0.16045020601134274</v>
      </c>
      <c r="I52" s="686">
        <v>36617.800000000003</v>
      </c>
      <c r="J52" s="186">
        <v>390682.47652000014</v>
      </c>
      <c r="K52" s="194">
        <f>SUM(K47:K50)</f>
        <v>0.99999999999999989</v>
      </c>
      <c r="L52" s="166"/>
    </row>
    <row r="53" spans="1:12" ht="11.1" customHeight="1" x14ac:dyDescent="0.2">
      <c r="A53" s="1040" t="str">
        <f>T!J22</f>
        <v>březen</v>
      </c>
      <c r="B53" s="1041"/>
      <c r="C53" s="153" t="s">
        <v>6</v>
      </c>
      <c r="D53" s="171">
        <v>82</v>
      </c>
      <c r="E53" s="173">
        <v>12263.323433783122</v>
      </c>
      <c r="F53" s="172">
        <v>130921.8248</v>
      </c>
      <c r="G53" s="737">
        <f>E53/$E$58</f>
        <v>0.36694902007759989</v>
      </c>
      <c r="H53" s="656">
        <f>(E53-I53)/I53</f>
        <v>-2.2193030622490815E-3</v>
      </c>
      <c r="I53" s="684">
        <v>12290.6</v>
      </c>
      <c r="J53" s="187">
        <v>131354.05598000006</v>
      </c>
      <c r="K53" s="192">
        <f>I53/$I$58</f>
        <v>0.33126873234577486</v>
      </c>
      <c r="L53" s="173"/>
    </row>
    <row r="54" spans="1:12" ht="11.1" customHeight="1" x14ac:dyDescent="0.2">
      <c r="A54" s="1040"/>
      <c r="B54" s="1041"/>
      <c r="C54" s="154" t="s">
        <v>7</v>
      </c>
      <c r="D54" s="132">
        <v>240</v>
      </c>
      <c r="E54" s="151">
        <v>3081.8973956411328</v>
      </c>
      <c r="F54" s="133">
        <v>32902.344810000002</v>
      </c>
      <c r="G54" s="738">
        <f t="shared" ref="G54:G57" si="12">E54/$E$58</f>
        <v>9.2218005617857937E-2</v>
      </c>
      <c r="H54" s="233">
        <f t="shared" ref="H54:H56" si="13">(E54-I54)/I54</f>
        <v>-0.11660578563902516</v>
      </c>
      <c r="I54" s="685">
        <v>3488.7</v>
      </c>
      <c r="J54" s="185">
        <v>37284.656580000003</v>
      </c>
      <c r="K54" s="193">
        <f t="shared" ref="K54:K56" si="14">I54/$I$58</f>
        <v>9.4030985186622673E-2</v>
      </c>
      <c r="L54" s="151"/>
    </row>
    <row r="55" spans="1:12" ht="11.1" customHeight="1" x14ac:dyDescent="0.2">
      <c r="A55" s="1040"/>
      <c r="B55" s="1041"/>
      <c r="C55" s="154" t="s">
        <v>8</v>
      </c>
      <c r="D55" s="132">
        <v>9512</v>
      </c>
      <c r="E55" s="151">
        <v>6510.571724025699</v>
      </c>
      <c r="F55" s="133">
        <v>69506.281390000004</v>
      </c>
      <c r="G55" s="738">
        <f t="shared" si="12"/>
        <v>0.19481243621894437</v>
      </c>
      <c r="H55" s="233">
        <f t="shared" si="13"/>
        <v>-0.11424408200676178</v>
      </c>
      <c r="I55" s="685">
        <v>7350.3</v>
      </c>
      <c r="J55" s="185">
        <v>78555.199999999997</v>
      </c>
      <c r="K55" s="193">
        <f t="shared" si="14"/>
        <v>0.19811274985445373</v>
      </c>
      <c r="L55" s="151"/>
    </row>
    <row r="56" spans="1:12" ht="11.1" customHeight="1" x14ac:dyDescent="0.2">
      <c r="A56" s="1040"/>
      <c r="B56" s="1041"/>
      <c r="C56" s="154" t="s">
        <v>9</v>
      </c>
      <c r="D56" s="132">
        <v>108531</v>
      </c>
      <c r="E56" s="151">
        <v>11401.8</v>
      </c>
      <c r="F56" s="133">
        <v>121724.4</v>
      </c>
      <c r="G56" s="738">
        <f t="shared" si="12"/>
        <v>0.34117010447551166</v>
      </c>
      <c r="H56" s="233">
        <f t="shared" si="13"/>
        <v>-0.18395362152877187</v>
      </c>
      <c r="I56" s="685">
        <v>13972</v>
      </c>
      <c r="J56" s="185">
        <v>149324.1</v>
      </c>
      <c r="K56" s="193">
        <f t="shared" si="14"/>
        <v>0.37658753261314876</v>
      </c>
      <c r="L56" s="151"/>
    </row>
    <row r="57" spans="1:12" ht="11.1" customHeight="1" x14ac:dyDescent="0.2">
      <c r="A57" s="1035"/>
      <c r="B57" s="1095"/>
      <c r="C57" s="154" t="s">
        <v>336</v>
      </c>
      <c r="D57" s="132">
        <v>16</v>
      </c>
      <c r="E57" s="151">
        <v>162.1</v>
      </c>
      <c r="F57" s="133">
        <v>1730.4409300000002</v>
      </c>
      <c r="G57" s="738">
        <f t="shared" si="12"/>
        <v>4.8504336100861651E-3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42"/>
      <c r="B58" s="1043"/>
      <c r="C58" s="174" t="s">
        <v>2</v>
      </c>
      <c r="D58" s="175">
        <v>118381</v>
      </c>
      <c r="E58" s="176">
        <v>33419.692553449953</v>
      </c>
      <c r="F58" s="177">
        <v>356785.29193000001</v>
      </c>
      <c r="G58" s="745">
        <f>SUM(G53:G57)</f>
        <v>1</v>
      </c>
      <c r="H58" s="744">
        <f t="shared" ref="H58" si="15">(E58-I58)/I58</f>
        <v>-9.9238508488853461E-2</v>
      </c>
      <c r="I58" s="693">
        <v>37101.599999999999</v>
      </c>
      <c r="J58" s="188">
        <v>396518.01256000006</v>
      </c>
      <c r="K58" s="195">
        <f>SUM(K53:K56)</f>
        <v>1</v>
      </c>
      <c r="L58" s="178"/>
    </row>
    <row r="59" spans="1:12" ht="11.1" customHeight="1" thickTop="1" x14ac:dyDescent="0.2">
      <c r="A59" s="1062" t="str">
        <f>T!E17</f>
        <v>I. čtvrtletí</v>
      </c>
      <c r="B59" s="1063"/>
      <c r="C59" s="154" t="s">
        <v>6</v>
      </c>
      <c r="D59" s="132">
        <f>D53</f>
        <v>82</v>
      </c>
      <c r="E59" s="151">
        <f>E41+E47+E53</f>
        <v>43476.645429577147</v>
      </c>
      <c r="F59" s="133">
        <f>F41+F47+F53</f>
        <v>464239.34025999997</v>
      </c>
      <c r="G59" s="738">
        <f>E59/$E$64</f>
        <v>0.31750998713190504</v>
      </c>
      <c r="H59" s="233">
        <f>(E59-I59)/I59</f>
        <v>0.12497109547149049</v>
      </c>
      <c r="I59" s="688">
        <v>38646.9</v>
      </c>
      <c r="J59" s="185">
        <v>412563.21577000013</v>
      </c>
      <c r="K59" s="193">
        <f>I59/$I$64</f>
        <v>0.31388396163892246</v>
      </c>
      <c r="L59" s="148"/>
    </row>
    <row r="60" spans="1:12" ht="11.1" customHeight="1" x14ac:dyDescent="0.2">
      <c r="A60" s="1040"/>
      <c r="B60" s="1041"/>
      <c r="C60" s="154" t="s">
        <v>7</v>
      </c>
      <c r="D60" s="132">
        <f>D54</f>
        <v>240</v>
      </c>
      <c r="E60" s="151">
        <f t="shared" ref="E60:F61" si="16">E42+E48+E54</f>
        <v>12363.848435077281</v>
      </c>
      <c r="F60" s="133">
        <f t="shared" si="16"/>
        <v>132021.47235999999</v>
      </c>
      <c r="G60" s="738">
        <f t="shared" ref="G60:G63" si="17">E60/$E$64</f>
        <v>9.0293198077595851E-2</v>
      </c>
      <c r="H60" s="233">
        <f t="shared" ref="H60:H62" si="18">(E60-I60)/I60</f>
        <v>4.1069748071949796E-2</v>
      </c>
      <c r="I60" s="685">
        <v>11876.099999999999</v>
      </c>
      <c r="J60" s="185">
        <v>126775.35212000003</v>
      </c>
      <c r="K60" s="193">
        <f t="shared" ref="K60:K62" si="19">I60/$I$64</f>
        <v>9.6455791197224264E-2</v>
      </c>
      <c r="L60" s="148"/>
    </row>
    <row r="61" spans="1:12" ht="11.1" customHeight="1" x14ac:dyDescent="0.2">
      <c r="A61" s="1040"/>
      <c r="B61" s="1041"/>
      <c r="C61" s="154" t="s">
        <v>8</v>
      </c>
      <c r="D61" s="132">
        <f>D55</f>
        <v>9512</v>
      </c>
      <c r="E61" s="151">
        <f>E43+E49+E55</f>
        <v>28999.615242477666</v>
      </c>
      <c r="F61" s="133">
        <f t="shared" si="16"/>
        <v>309663.63403999998</v>
      </c>
      <c r="G61" s="738">
        <f t="shared" si="17"/>
        <v>0.21178422050486231</v>
      </c>
      <c r="H61" s="233">
        <f t="shared" si="18"/>
        <v>0.15871002866757233</v>
      </c>
      <c r="I61" s="685">
        <v>25027.5</v>
      </c>
      <c r="J61" s="185">
        <v>267163.3</v>
      </c>
      <c r="K61" s="193">
        <f t="shared" si="19"/>
        <v>0.20326936571673618</v>
      </c>
      <c r="L61" s="148"/>
    </row>
    <row r="62" spans="1:12" ht="11.1" customHeight="1" x14ac:dyDescent="0.2">
      <c r="A62" s="1040"/>
      <c r="B62" s="1041"/>
      <c r="C62" s="154" t="s">
        <v>9</v>
      </c>
      <c r="D62" s="132">
        <f>D56</f>
        <v>108531</v>
      </c>
      <c r="E62" s="151">
        <f t="shared" ref="E62:F63" si="20">E44+E50+E56</f>
        <v>51631.600000000006</v>
      </c>
      <c r="F62" s="133">
        <f t="shared" si="20"/>
        <v>551330.4</v>
      </c>
      <c r="G62" s="738">
        <f t="shared" si="17"/>
        <v>0.37706562890537876</v>
      </c>
      <c r="H62" s="233">
        <f t="shared" si="18"/>
        <v>8.5283440849366204E-2</v>
      </c>
      <c r="I62" s="685">
        <v>47574.3</v>
      </c>
      <c r="J62" s="185">
        <v>507845.79999999993</v>
      </c>
      <c r="K62" s="193">
        <f t="shared" si="19"/>
        <v>0.38639088144711708</v>
      </c>
      <c r="L62" s="148"/>
    </row>
    <row r="63" spans="1:12" ht="11.1" customHeight="1" x14ac:dyDescent="0.2">
      <c r="A63" s="1040"/>
      <c r="B63" s="1041"/>
      <c r="C63" s="154" t="s">
        <v>336</v>
      </c>
      <c r="D63" s="132">
        <f>D57</f>
        <v>16</v>
      </c>
      <c r="E63" s="151">
        <f>E45+E51+E57</f>
        <v>458.30000000000007</v>
      </c>
      <c r="F63" s="133">
        <f t="shared" si="20"/>
        <v>4893.1982100000005</v>
      </c>
      <c r="G63" s="738">
        <f t="shared" si="17"/>
        <v>3.3469653802581192E-3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40"/>
      <c r="B64" s="1041"/>
      <c r="C64" s="157" t="s">
        <v>2</v>
      </c>
      <c r="D64" s="158">
        <f>SUM(D59:D63)</f>
        <v>118381</v>
      </c>
      <c r="E64" s="159">
        <f>SUM(E59:E63)</f>
        <v>136930.00910713209</v>
      </c>
      <c r="F64" s="160">
        <f>SUM(F59:F63)</f>
        <v>1462148.0448699999</v>
      </c>
      <c r="G64" s="743">
        <f>SUM(G59:G63)</f>
        <v>1</v>
      </c>
      <c r="H64" s="733">
        <f>(E64-I64)/I64</f>
        <v>0.11212370787308559</v>
      </c>
      <c r="I64" s="689">
        <v>123124.8</v>
      </c>
      <c r="J64" s="189">
        <v>1314347.6678900002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266</v>
      </c>
      <c r="L1" s="1048"/>
    </row>
    <row r="2" spans="1:17" ht="6.75" customHeight="1" x14ac:dyDescent="0.2"/>
    <row r="3" spans="1:17" ht="30" customHeight="1" x14ac:dyDescent="0.2">
      <c r="A3" s="1061" t="s">
        <v>227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115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183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208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34" t="str">
        <f>T!J20</f>
        <v>leden</v>
      </c>
      <c r="B10" s="1035"/>
      <c r="C10" s="153" t="s">
        <v>6</v>
      </c>
      <c r="D10" s="132">
        <v>97</v>
      </c>
      <c r="E10" s="151">
        <v>21819.359999999997</v>
      </c>
      <c r="F10" s="133">
        <v>233067.06216</v>
      </c>
      <c r="G10" s="737">
        <f>E10/$E$15</f>
        <v>0.3545033325184283</v>
      </c>
      <c r="H10" s="233">
        <f>(E10-I10)/I10</f>
        <v>3.7386963343317502E-2</v>
      </c>
      <c r="I10" s="685">
        <v>21033</v>
      </c>
      <c r="J10" s="185">
        <v>224418.17492000017</v>
      </c>
      <c r="K10" s="192">
        <f>I10/$I$15</f>
        <v>0.40006695362890571</v>
      </c>
      <c r="L10" s="148"/>
    </row>
    <row r="11" spans="1:17" ht="11.1" customHeight="1" x14ac:dyDescent="0.2">
      <c r="A11" s="1036"/>
      <c r="B11" s="1037"/>
      <c r="C11" s="154" t="s">
        <v>7</v>
      </c>
      <c r="D11" s="132">
        <v>314</v>
      </c>
      <c r="E11" s="151">
        <v>6838.0509999999995</v>
      </c>
      <c r="F11" s="133">
        <v>73041.380920000011</v>
      </c>
      <c r="G11" s="738">
        <f>E11/$E$15</f>
        <v>0.11109912790434602</v>
      </c>
      <c r="H11" s="233">
        <f>(E11-I11)/I11</f>
        <v>0.204751845522296</v>
      </c>
      <c r="I11" s="685">
        <v>5675.9</v>
      </c>
      <c r="J11" s="185">
        <v>60560.396310000004</v>
      </c>
      <c r="K11" s="193">
        <f>I11/$I$15</f>
        <v>0.10796082451872324</v>
      </c>
      <c r="L11" s="149"/>
      <c r="M11" s="134"/>
      <c r="O11" s="134"/>
      <c r="P11" s="134"/>
      <c r="Q11" s="134"/>
    </row>
    <row r="12" spans="1:17" ht="11.1" customHeight="1" x14ac:dyDescent="0.2">
      <c r="A12" s="1036"/>
      <c r="B12" s="1037"/>
      <c r="C12" s="154" t="s">
        <v>8</v>
      </c>
      <c r="D12" s="132">
        <v>8701</v>
      </c>
      <c r="E12" s="151">
        <v>14270.885999999999</v>
      </c>
      <c r="F12" s="133">
        <v>152436.5405</v>
      </c>
      <c r="G12" s="738">
        <f>E12/$E$15</f>
        <v>0.23186182569014782</v>
      </c>
      <c r="H12" s="233">
        <f t="shared" ref="H12:H13" si="0">(E12-I12)/I12</f>
        <v>0.31551939971054821</v>
      </c>
      <c r="I12" s="685">
        <v>10848.1</v>
      </c>
      <c r="J12" s="185">
        <v>115747.2</v>
      </c>
      <c r="K12" s="193">
        <f>I12/$I$15</f>
        <v>0.20634081299204737</v>
      </c>
      <c r="L12" s="149"/>
      <c r="M12" s="134"/>
      <c r="O12" s="134"/>
      <c r="P12" s="134"/>
      <c r="Q12" s="134"/>
    </row>
    <row r="13" spans="1:17" ht="11.1" customHeight="1" x14ac:dyDescent="0.2">
      <c r="A13" s="1036"/>
      <c r="B13" s="1037"/>
      <c r="C13" s="154" t="s">
        <v>9</v>
      </c>
      <c r="D13" s="132">
        <v>84094</v>
      </c>
      <c r="E13" s="151">
        <v>18204</v>
      </c>
      <c r="F13" s="133">
        <v>194448.7</v>
      </c>
      <c r="G13" s="738">
        <f>E13/$E$15</f>
        <v>0.2957638842370019</v>
      </c>
      <c r="H13" s="233">
        <f t="shared" si="0"/>
        <v>0.21225036126445884</v>
      </c>
      <c r="I13" s="685">
        <v>15016.7</v>
      </c>
      <c r="J13" s="185">
        <v>160225.29999999999</v>
      </c>
      <c r="K13" s="193">
        <f>I13/$I$15</f>
        <v>0.28563140886032373</v>
      </c>
      <c r="L13" s="149"/>
      <c r="M13" s="134"/>
      <c r="O13" s="134"/>
      <c r="P13" s="134"/>
      <c r="Q13" s="134"/>
    </row>
    <row r="14" spans="1:17" ht="11.1" customHeight="1" x14ac:dyDescent="0.2">
      <c r="A14" s="1036"/>
      <c r="B14" s="1037"/>
      <c r="C14" s="154" t="s">
        <v>336</v>
      </c>
      <c r="D14" s="132">
        <v>6</v>
      </c>
      <c r="E14" s="151">
        <v>416.8</v>
      </c>
      <c r="F14" s="133">
        <v>4452.14167</v>
      </c>
      <c r="G14" s="738">
        <f>E14/$E$15</f>
        <v>6.7718296500759393E-3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38"/>
      <c r="B15" s="1039"/>
      <c r="C15" s="156" t="s">
        <v>2</v>
      </c>
      <c r="D15" s="145">
        <v>93212</v>
      </c>
      <c r="E15" s="146">
        <v>61549.096999999994</v>
      </c>
      <c r="F15" s="147">
        <v>657445.82524999999</v>
      </c>
      <c r="G15" s="739">
        <f>SUM(G10:G14)</f>
        <v>0.99999999999999989</v>
      </c>
      <c r="H15" s="731">
        <f>(E15-I15)/I15</f>
        <v>0.17072028409642079</v>
      </c>
      <c r="I15" s="686">
        <v>52573.7</v>
      </c>
      <c r="J15" s="186">
        <v>560951.07123000012</v>
      </c>
      <c r="K15" s="194">
        <f>SUM(K10:K13)</f>
        <v>1.0000000000000002</v>
      </c>
      <c r="L15" s="166"/>
      <c r="M15" s="134"/>
    </row>
    <row r="16" spans="1:17" ht="11.1" customHeight="1" x14ac:dyDescent="0.2">
      <c r="A16" s="1040" t="str">
        <f>T!J21</f>
        <v>únor</v>
      </c>
      <c r="B16" s="1041"/>
      <c r="C16" s="154" t="s">
        <v>6</v>
      </c>
      <c r="D16" s="132">
        <v>97</v>
      </c>
      <c r="E16" s="151">
        <v>16556.478911844537</v>
      </c>
      <c r="F16" s="133">
        <v>176735.09440000015</v>
      </c>
      <c r="G16" s="738">
        <f>E16/$E$21</f>
        <v>0.37900020358911135</v>
      </c>
      <c r="H16" s="233">
        <f>(E16-I16)/I16</f>
        <v>-4.2380277176240877E-2</v>
      </c>
      <c r="I16" s="685">
        <v>17289.2</v>
      </c>
      <c r="J16" s="185">
        <v>184461.8850500001</v>
      </c>
      <c r="K16" s="193">
        <f>I16/$I$21</f>
        <v>0.43076325112990271</v>
      </c>
      <c r="L16" s="149"/>
      <c r="M16" s="134"/>
      <c r="N16" s="134"/>
    </row>
    <row r="17" spans="1:21" ht="11.1" customHeight="1" x14ac:dyDescent="0.2">
      <c r="A17" s="1040"/>
      <c r="B17" s="1041"/>
      <c r="C17" s="154" t="s">
        <v>7</v>
      </c>
      <c r="D17" s="132">
        <v>315</v>
      </c>
      <c r="E17" s="151">
        <v>4924.9428227490762</v>
      </c>
      <c r="F17" s="133">
        <v>52571.814929999993</v>
      </c>
      <c r="G17" s="738">
        <f>E17/$E$21</f>
        <v>0.11273860477370561</v>
      </c>
      <c r="H17" s="233">
        <f>(E17-I17)/I17</f>
        <v>7.7455823305930246E-2</v>
      </c>
      <c r="I17" s="685">
        <v>4570.8999999999996</v>
      </c>
      <c r="J17" s="185">
        <v>48768.077069999999</v>
      </c>
      <c r="K17" s="193">
        <f>I17/$I$21</f>
        <v>0.11388472251982001</v>
      </c>
      <c r="L17" s="150"/>
      <c r="M17" s="137"/>
      <c r="N17" s="134"/>
    </row>
    <row r="18" spans="1:21" ht="11.1" customHeight="1" x14ac:dyDescent="0.2">
      <c r="A18" s="1040"/>
      <c r="B18" s="1041"/>
      <c r="C18" s="154" t="s">
        <v>8</v>
      </c>
      <c r="D18" s="132">
        <v>8706</v>
      </c>
      <c r="E18" s="151">
        <v>9375.7957274963283</v>
      </c>
      <c r="F18" s="133">
        <v>100083.3496</v>
      </c>
      <c r="G18" s="738">
        <f>E18/$E$21</f>
        <v>0.21462464986977994</v>
      </c>
      <c r="H18" s="233">
        <f t="shared" ref="H18:H21" si="1">(E18-I18)/I18</f>
        <v>0.22314791691079644</v>
      </c>
      <c r="I18" s="685">
        <v>7665.3</v>
      </c>
      <c r="J18" s="185">
        <v>81782.5</v>
      </c>
      <c r="K18" s="193">
        <f>I18/$I$21</f>
        <v>0.19098220558996618</v>
      </c>
      <c r="L18" s="149"/>
      <c r="M18" s="134"/>
      <c r="N18" s="134"/>
      <c r="O18" s="134"/>
      <c r="P18" s="134"/>
    </row>
    <row r="19" spans="1:21" ht="11.1" customHeight="1" x14ac:dyDescent="0.2">
      <c r="A19" s="1040"/>
      <c r="B19" s="1041"/>
      <c r="C19" s="154" t="s">
        <v>9</v>
      </c>
      <c r="D19" s="132">
        <v>84073</v>
      </c>
      <c r="E19" s="151">
        <v>12470.7</v>
      </c>
      <c r="F19" s="133">
        <v>133120.20000000001</v>
      </c>
      <c r="G19" s="738">
        <f>E19/$E$21</f>
        <v>0.28547119614409422</v>
      </c>
      <c r="H19" s="233">
        <f t="shared" si="1"/>
        <v>0.17528367323858726</v>
      </c>
      <c r="I19" s="685">
        <v>10610.8</v>
      </c>
      <c r="J19" s="185">
        <v>113209</v>
      </c>
      <c r="K19" s="193">
        <f>I19/$I$21</f>
        <v>0.26436982076031112</v>
      </c>
      <c r="L19" s="149"/>
      <c r="M19" s="134"/>
      <c r="N19" s="134"/>
      <c r="O19" s="134"/>
      <c r="P19" s="134"/>
    </row>
    <row r="20" spans="1:21" ht="11.1" customHeight="1" x14ac:dyDescent="0.2">
      <c r="A20" s="1040"/>
      <c r="B20" s="1041"/>
      <c r="C20" s="154" t="s">
        <v>336</v>
      </c>
      <c r="D20" s="132">
        <v>6</v>
      </c>
      <c r="E20" s="151">
        <v>356.7</v>
      </c>
      <c r="F20" s="133">
        <v>3807.4627399999999</v>
      </c>
      <c r="G20" s="738">
        <f>E20/$E$21</f>
        <v>8.1653456233089072E-3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40"/>
      <c r="B21" s="1041"/>
      <c r="C21" s="156" t="s">
        <v>2</v>
      </c>
      <c r="D21" s="145">
        <v>93197</v>
      </c>
      <c r="E21" s="146">
        <v>43684.61746208994</v>
      </c>
      <c r="F21" s="147">
        <v>466317.92167000013</v>
      </c>
      <c r="G21" s="739">
        <f>SUM(G16:G20)</f>
        <v>1</v>
      </c>
      <c r="H21" s="731">
        <f t="shared" si="1"/>
        <v>8.840940253661142E-2</v>
      </c>
      <c r="I21" s="686">
        <v>40136.199999999997</v>
      </c>
      <c r="J21" s="186">
        <v>428221.4621200001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40" t="str">
        <f>T!J22</f>
        <v>březen</v>
      </c>
      <c r="B22" s="1041"/>
      <c r="C22" s="153" t="s">
        <v>6</v>
      </c>
      <c r="D22" s="171">
        <v>98</v>
      </c>
      <c r="E22" s="173">
        <v>14767.869734306423</v>
      </c>
      <c r="F22" s="172">
        <v>157660.64364999984</v>
      </c>
      <c r="G22" s="737">
        <f>E22/$E$27</f>
        <v>0.42420111924757992</v>
      </c>
      <c r="H22" s="656">
        <f>(E22-I22)/I22</f>
        <v>-0.14356392971766463</v>
      </c>
      <c r="I22" s="684">
        <v>17243.400000000001</v>
      </c>
      <c r="J22" s="187">
        <v>184286.94494000002</v>
      </c>
      <c r="K22" s="192">
        <f>I22/$I$27</f>
        <v>0.43022347748633366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40"/>
      <c r="B23" s="1041"/>
      <c r="C23" s="154" t="s">
        <v>7</v>
      </c>
      <c r="D23" s="132">
        <v>300</v>
      </c>
      <c r="E23" s="151">
        <v>4107.0564806879484</v>
      </c>
      <c r="F23" s="133">
        <v>43846.346909999993</v>
      </c>
      <c r="G23" s="738">
        <f>E23/$E$27</f>
        <v>0.11797354576290742</v>
      </c>
      <c r="H23" s="233">
        <f t="shared" ref="H23:H27" si="2">(E23-I23)/I23</f>
        <v>-8.377805722394413E-2</v>
      </c>
      <c r="I23" s="685">
        <v>4482.6000000000004</v>
      </c>
      <c r="J23" s="185">
        <v>47906.683239999969</v>
      </c>
      <c r="K23" s="193">
        <f>I23/$I$27</f>
        <v>0.11184103832076268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40"/>
      <c r="B24" s="1041"/>
      <c r="C24" s="154" t="s">
        <v>8</v>
      </c>
      <c r="D24" s="132">
        <v>8709</v>
      </c>
      <c r="E24" s="151">
        <v>6829.7419357090048</v>
      </c>
      <c r="F24" s="133">
        <v>72914.048389999996</v>
      </c>
      <c r="G24" s="738">
        <f>E24/$E$27</f>
        <v>0.19618159053567516</v>
      </c>
      <c r="H24" s="233">
        <f t="shared" si="2"/>
        <v>-0.11279008369589441</v>
      </c>
      <c r="I24" s="685">
        <v>7698</v>
      </c>
      <c r="J24" s="185">
        <v>82271</v>
      </c>
      <c r="K24" s="193">
        <f>I24/$I$27</f>
        <v>0.19206538905841053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40"/>
      <c r="B25" s="1041"/>
      <c r="C25" s="154" t="s">
        <v>9</v>
      </c>
      <c r="D25" s="132">
        <v>84033</v>
      </c>
      <c r="E25" s="151">
        <v>8693.7000000000007</v>
      </c>
      <c r="F25" s="133">
        <v>92813.3</v>
      </c>
      <c r="G25" s="738">
        <f>E25/$E$27</f>
        <v>0.24972303634528828</v>
      </c>
      <c r="H25" s="233">
        <f t="shared" si="2"/>
        <v>-0.18415743095503981</v>
      </c>
      <c r="I25" s="685">
        <v>10656.1</v>
      </c>
      <c r="J25" s="185">
        <v>113885.2</v>
      </c>
      <c r="K25" s="193">
        <f>I25/$I$27</f>
        <v>0.26587009513449322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35"/>
      <c r="B26" s="1095"/>
      <c r="C26" s="154" t="s">
        <v>336</v>
      </c>
      <c r="D26" s="132">
        <v>6</v>
      </c>
      <c r="E26" s="151">
        <v>415</v>
      </c>
      <c r="F26" s="133">
        <v>4430.3214600000001</v>
      </c>
      <c r="G26" s="738">
        <f>E26/$E$27</f>
        <v>1.1920708108549252E-2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42"/>
      <c r="B27" s="1043"/>
      <c r="C27" s="174" t="s">
        <v>2</v>
      </c>
      <c r="D27" s="175">
        <v>93146</v>
      </c>
      <c r="E27" s="176">
        <v>34813.368150703376</v>
      </c>
      <c r="F27" s="177">
        <v>371664.66040999984</v>
      </c>
      <c r="G27" s="745">
        <f>SUM(G22:G26)</f>
        <v>1</v>
      </c>
      <c r="H27" s="744">
        <f t="shared" si="2"/>
        <v>-0.13140515740471262</v>
      </c>
      <c r="I27" s="693">
        <v>40080.1</v>
      </c>
      <c r="J27" s="188">
        <v>428349.82818000001</v>
      </c>
      <c r="K27" s="195">
        <f>SUM(K22:K25)</f>
        <v>1</v>
      </c>
      <c r="L27" s="178"/>
    </row>
    <row r="28" spans="1:21" ht="11.1" customHeight="1" thickTop="1" x14ac:dyDescent="0.2">
      <c r="A28" s="1062" t="str">
        <f>T!E17</f>
        <v>I. čtvrtletí</v>
      </c>
      <c r="B28" s="1063"/>
      <c r="C28" s="154" t="s">
        <v>6</v>
      </c>
      <c r="D28" s="132">
        <f>D22</f>
        <v>98</v>
      </c>
      <c r="E28" s="151">
        <f>E10+E16+E22</f>
        <v>53143.708646150961</v>
      </c>
      <c r="F28" s="133">
        <f>F10+F16+F22</f>
        <v>567462.80021000002</v>
      </c>
      <c r="G28" s="738">
        <f>E28/$E$33</f>
        <v>0.37947030137774734</v>
      </c>
      <c r="H28" s="233">
        <f>(E28-I28)/I28</f>
        <v>-4.3586163990833142E-2</v>
      </c>
      <c r="I28" s="688">
        <v>55565.599999999999</v>
      </c>
      <c r="J28" s="185">
        <v>593167.00491000037</v>
      </c>
      <c r="K28" s="193">
        <f>I28/$I$33</f>
        <v>0.41844717222682432</v>
      </c>
      <c r="L28" s="148"/>
    </row>
    <row r="29" spans="1:21" ht="11.1" customHeight="1" x14ac:dyDescent="0.2">
      <c r="A29" s="1040"/>
      <c r="B29" s="1041"/>
      <c r="C29" s="154" t="s">
        <v>7</v>
      </c>
      <c r="D29" s="132">
        <f>D23</f>
        <v>300</v>
      </c>
      <c r="E29" s="151">
        <f t="shared" ref="E29:F32" si="3">E11+E17+E23</f>
        <v>15870.050303437023</v>
      </c>
      <c r="F29" s="133">
        <f t="shared" si="3"/>
        <v>169459.54275999998</v>
      </c>
      <c r="G29" s="738">
        <f>E29/$E$33</f>
        <v>0.11331939235974697</v>
      </c>
      <c r="H29" s="233">
        <f t="shared" ref="H29:H31" si="4">(E29-I29)/I29</f>
        <v>7.7440377981249989E-2</v>
      </c>
      <c r="I29" s="685">
        <v>14729.4</v>
      </c>
      <c r="J29" s="185">
        <v>157235.15661999997</v>
      </c>
      <c r="K29" s="193">
        <f>I29/$I$33</f>
        <v>0.11092250922509225</v>
      </c>
      <c r="L29" s="148"/>
    </row>
    <row r="30" spans="1:21" ht="11.1" customHeight="1" x14ac:dyDescent="0.2">
      <c r="A30" s="1040"/>
      <c r="B30" s="1041"/>
      <c r="C30" s="154" t="s">
        <v>8</v>
      </c>
      <c r="D30" s="132">
        <f>D24</f>
        <v>8709</v>
      </c>
      <c r="E30" s="151">
        <f t="shared" si="3"/>
        <v>30476.423663205329</v>
      </c>
      <c r="F30" s="133">
        <f t="shared" si="3"/>
        <v>325433.93849000003</v>
      </c>
      <c r="G30" s="738">
        <f>E30/$E$33</f>
        <v>0.21761555538766578</v>
      </c>
      <c r="H30" s="233">
        <f t="shared" si="4"/>
        <v>0.16271636246844226</v>
      </c>
      <c r="I30" s="685">
        <v>26211.4</v>
      </c>
      <c r="J30" s="185">
        <v>279800.7</v>
      </c>
      <c r="K30" s="193">
        <f>I30/$I$33</f>
        <v>0.19738986369455533</v>
      </c>
      <c r="L30" s="148"/>
    </row>
    <row r="31" spans="1:21" ht="11.1" customHeight="1" x14ac:dyDescent="0.2">
      <c r="A31" s="1040"/>
      <c r="B31" s="1041"/>
      <c r="C31" s="154" t="s">
        <v>9</v>
      </c>
      <c r="D31" s="132">
        <f>D25</f>
        <v>84033</v>
      </c>
      <c r="E31" s="151">
        <f t="shared" si="3"/>
        <v>39368.400000000001</v>
      </c>
      <c r="F31" s="133">
        <f t="shared" si="3"/>
        <v>420382.2</v>
      </c>
      <c r="G31" s="738">
        <f>E31/$E$33</f>
        <v>0.28110831918467749</v>
      </c>
      <c r="H31" s="233">
        <f t="shared" si="4"/>
        <v>8.5019127098744415E-2</v>
      </c>
      <c r="I31" s="685">
        <v>36283.599999999999</v>
      </c>
      <c r="J31" s="185">
        <v>387319.5</v>
      </c>
      <c r="K31" s="193">
        <f>I31/$I$33</f>
        <v>0.2732404548535281</v>
      </c>
      <c r="L31" s="148"/>
    </row>
    <row r="32" spans="1:21" ht="11.1" customHeight="1" x14ac:dyDescent="0.2">
      <c r="A32" s="1040"/>
      <c r="B32" s="1041"/>
      <c r="C32" s="154" t="s">
        <v>336</v>
      </c>
      <c r="D32" s="132">
        <f>D26</f>
        <v>6</v>
      </c>
      <c r="E32" s="151">
        <f>E14+E20+E26</f>
        <v>1188.5</v>
      </c>
      <c r="F32" s="133">
        <f t="shared" si="3"/>
        <v>12689.925869999999</v>
      </c>
      <c r="G32" s="738">
        <f>E32/$E$33</f>
        <v>8.4864316901623951E-3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40"/>
      <c r="B33" s="1041"/>
      <c r="C33" s="157" t="s">
        <v>2</v>
      </c>
      <c r="D33" s="158">
        <f>SUM(D28:D32)</f>
        <v>93146</v>
      </c>
      <c r="E33" s="159">
        <f>SUM(E28:E32)</f>
        <v>140047.08261279331</v>
      </c>
      <c r="F33" s="160">
        <f>SUM(F28:F32)</f>
        <v>1495428.4073299998</v>
      </c>
      <c r="G33" s="743">
        <f>SUM(G28:G32)</f>
        <v>1</v>
      </c>
      <c r="H33" s="733">
        <f>(E33-I33)/I33</f>
        <v>5.4650821694354326E-2</v>
      </c>
      <c r="I33" s="689">
        <v>132790</v>
      </c>
      <c r="J33" s="189">
        <v>1417522.3615300003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6" t="s">
        <v>116</v>
      </c>
      <c r="B36" s="1096"/>
      <c r="C36" s="1096"/>
      <c r="D36" s="1097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51">
        <f>T!G17</f>
        <v>2017</v>
      </c>
      <c r="F37" s="1052"/>
      <c r="G37" s="1052"/>
      <c r="H37" s="680"/>
      <c r="I37" s="1053">
        <f>E37-1</f>
        <v>2016</v>
      </c>
      <c r="J37" s="1054"/>
      <c r="K37" s="1055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5" t="s">
        <v>109</v>
      </c>
      <c r="I38" s="681"/>
      <c r="J38" s="182"/>
      <c r="K38" s="183"/>
      <c r="L38" s="148"/>
    </row>
    <row r="39" spans="1:12" ht="24.95" customHeight="1" x14ac:dyDescent="0.25">
      <c r="A39" s="129"/>
      <c r="B39" s="161"/>
      <c r="C39" s="161"/>
      <c r="D39" s="1057" t="s">
        <v>0</v>
      </c>
      <c r="E39" s="1024" t="s">
        <v>39</v>
      </c>
      <c r="F39" s="1025"/>
      <c r="G39" s="729" t="s">
        <v>108</v>
      </c>
      <c r="H39" s="1025"/>
      <c r="I39" s="1059" t="s">
        <v>39</v>
      </c>
      <c r="J39" s="1060"/>
      <c r="K39" s="190" t="s">
        <v>108</v>
      </c>
      <c r="L39" s="148"/>
    </row>
    <row r="40" spans="1:12" ht="15" customHeight="1" x14ac:dyDescent="0.25">
      <c r="A40" s="1056" t="s">
        <v>157</v>
      </c>
      <c r="B40" s="1056"/>
      <c r="C40" s="208" t="s">
        <v>45</v>
      </c>
      <c r="D40" s="1058"/>
      <c r="E40" s="163" t="s">
        <v>148</v>
      </c>
      <c r="F40" s="728" t="s">
        <v>1</v>
      </c>
      <c r="G40" s="730" t="s">
        <v>66</v>
      </c>
      <c r="H40" s="1056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34" t="str">
        <f>T!J20</f>
        <v>leden</v>
      </c>
      <c r="B41" s="1035"/>
      <c r="C41" s="153" t="s">
        <v>6</v>
      </c>
      <c r="D41" s="132">
        <v>168</v>
      </c>
      <c r="E41" s="151">
        <v>48002.699000000008</v>
      </c>
      <c r="F41" s="133">
        <v>512481.46309000003</v>
      </c>
      <c r="G41" s="737">
        <f>E41/$E$46</f>
        <v>0.33634641200041754</v>
      </c>
      <c r="H41" s="233">
        <f>(E41-I41)/I41</f>
        <v>-8.5535669847559795E-2</v>
      </c>
      <c r="I41" s="685">
        <v>52492.697</v>
      </c>
      <c r="J41" s="185">
        <v>559883.58715000004</v>
      </c>
      <c r="K41" s="192">
        <f>I41/$I$46</f>
        <v>0.4180283005988758</v>
      </c>
      <c r="L41" s="148"/>
    </row>
    <row r="42" spans="1:12" ht="11.1" customHeight="1" x14ac:dyDescent="0.2">
      <c r="A42" s="1036"/>
      <c r="B42" s="1037"/>
      <c r="C42" s="154" t="s">
        <v>7</v>
      </c>
      <c r="D42" s="132">
        <v>484</v>
      </c>
      <c r="E42" s="151">
        <v>16584.082999999999</v>
      </c>
      <c r="F42" s="133">
        <v>177109.12177000009</v>
      </c>
      <c r="G42" s="738">
        <f t="shared" ref="G42" si="5">E42/$E$46</f>
        <v>0.11620173301853545</v>
      </c>
      <c r="H42" s="233">
        <f>(E42-I42)/I42</f>
        <v>0.89204912092716315</v>
      </c>
      <c r="I42" s="685">
        <v>8765.1440000000002</v>
      </c>
      <c r="J42" s="185">
        <v>93491.181959999958</v>
      </c>
      <c r="K42" s="193">
        <f t="shared" ref="K42:K44" si="6">I42/$I$46</f>
        <v>6.980167642795021E-2</v>
      </c>
      <c r="L42" s="149"/>
    </row>
    <row r="43" spans="1:12" ht="11.1" customHeight="1" x14ac:dyDescent="0.2">
      <c r="A43" s="1036"/>
      <c r="B43" s="1037"/>
      <c r="C43" s="154" t="s">
        <v>8</v>
      </c>
      <c r="D43" s="132">
        <v>18092</v>
      </c>
      <c r="E43" s="151">
        <v>24490.153000000002</v>
      </c>
      <c r="F43" s="133">
        <v>261583.21604000003</v>
      </c>
      <c r="G43" s="738">
        <f>E43/$E$46</f>
        <v>0.17159816557171631</v>
      </c>
      <c r="H43" s="233">
        <f t="shared" ref="H43:H44" si="7">(E43-I43)/I43</f>
        <v>0.26648713931457679</v>
      </c>
      <c r="I43" s="685">
        <v>19337.072</v>
      </c>
      <c r="J43" s="185">
        <v>206319.82</v>
      </c>
      <c r="K43" s="193">
        <f t="shared" si="6"/>
        <v>0.15399177044986095</v>
      </c>
      <c r="L43" s="149"/>
    </row>
    <row r="44" spans="1:12" ht="11.1" customHeight="1" x14ac:dyDescent="0.2">
      <c r="A44" s="1036"/>
      <c r="B44" s="1037"/>
      <c r="C44" s="154" t="s">
        <v>9</v>
      </c>
      <c r="D44" s="132">
        <v>365688</v>
      </c>
      <c r="E44" s="151">
        <v>52591.3</v>
      </c>
      <c r="F44" s="133">
        <v>561762.5</v>
      </c>
      <c r="G44" s="738">
        <f>E44/$E$46</f>
        <v>0.36849792669861242</v>
      </c>
      <c r="H44" s="233">
        <f t="shared" si="7"/>
        <v>0.16928799480625753</v>
      </c>
      <c r="I44" s="685">
        <v>44977.2</v>
      </c>
      <c r="J44" s="185">
        <v>479898.4</v>
      </c>
      <c r="K44" s="193">
        <f t="shared" si="6"/>
        <v>0.35817825252331303</v>
      </c>
      <c r="L44" s="149"/>
    </row>
    <row r="45" spans="1:12" ht="11.1" customHeight="1" x14ac:dyDescent="0.2">
      <c r="A45" s="1036"/>
      <c r="B45" s="1037"/>
      <c r="C45" s="154" t="s">
        <v>336</v>
      </c>
      <c r="D45" s="132">
        <v>21</v>
      </c>
      <c r="E45" s="151">
        <v>1049.8</v>
      </c>
      <c r="F45" s="133">
        <v>11213.581440000002</v>
      </c>
      <c r="G45" s="738">
        <f>E45/$E$46</f>
        <v>7.3557627107183748E-3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38"/>
      <c r="B46" s="1039"/>
      <c r="C46" s="156" t="s">
        <v>2</v>
      </c>
      <c r="D46" s="145">
        <v>384453</v>
      </c>
      <c r="E46" s="146">
        <v>142718.035</v>
      </c>
      <c r="F46" s="147">
        <v>1524149.8823400002</v>
      </c>
      <c r="G46" s="739">
        <f>SUM(G41:G45)</f>
        <v>1</v>
      </c>
      <c r="H46" s="731">
        <f>(E46-I46)/I46</f>
        <v>0.13654243438588953</v>
      </c>
      <c r="I46" s="686">
        <v>125572.113</v>
      </c>
      <c r="J46" s="186">
        <v>1339592.98911</v>
      </c>
      <c r="K46" s="194">
        <f>SUM(K41:K44)</f>
        <v>1</v>
      </c>
      <c r="L46" s="166"/>
    </row>
    <row r="47" spans="1:12" ht="11.1" customHeight="1" x14ac:dyDescent="0.2">
      <c r="A47" s="1040" t="str">
        <f>T!J21</f>
        <v>únor</v>
      </c>
      <c r="B47" s="1041"/>
      <c r="C47" s="154" t="s">
        <v>6</v>
      </c>
      <c r="D47" s="132">
        <v>168</v>
      </c>
      <c r="E47" s="151">
        <v>39147.44261992634</v>
      </c>
      <c r="F47" s="133">
        <v>417690.8044100001</v>
      </c>
      <c r="G47" s="738">
        <f>E47/$E$52</f>
        <v>0.36713777624581312</v>
      </c>
      <c r="H47" s="233">
        <f>(E47-I47)/I47</f>
        <v>-0.17462100516716084</v>
      </c>
      <c r="I47" s="685">
        <v>47429.657000000007</v>
      </c>
      <c r="J47" s="185">
        <v>505874.17394999997</v>
      </c>
      <c r="K47" s="193">
        <f>I47/$I$52</f>
        <v>0.4775816920820572</v>
      </c>
      <c r="L47" s="149"/>
    </row>
    <row r="48" spans="1:12" ht="11.1" customHeight="1" x14ac:dyDescent="0.2">
      <c r="A48" s="1040"/>
      <c r="B48" s="1041"/>
      <c r="C48" s="154" t="s">
        <v>7</v>
      </c>
      <c r="D48" s="132">
        <v>483</v>
      </c>
      <c r="E48" s="151">
        <v>14440.099385447154</v>
      </c>
      <c r="F48" s="133">
        <v>154120.26787000004</v>
      </c>
      <c r="G48" s="738">
        <f t="shared" ref="G48:G51" si="8">E48/$E$52</f>
        <v>0.13542406916877617</v>
      </c>
      <c r="H48" s="233">
        <f>(E48-I48)/I48</f>
        <v>1.2427410992908008</v>
      </c>
      <c r="I48" s="685">
        <v>6438.5940000000001</v>
      </c>
      <c r="J48" s="185">
        <v>68706.056380000082</v>
      </c>
      <c r="K48" s="193">
        <f t="shared" ref="K48:K50" si="9">I48/$I$52</f>
        <v>6.4831896573685543E-2</v>
      </c>
      <c r="L48" s="150"/>
    </row>
    <row r="49" spans="1:12" ht="11.1" customHeight="1" x14ac:dyDescent="0.2">
      <c r="A49" s="1040"/>
      <c r="B49" s="1041"/>
      <c r="C49" s="154" t="s">
        <v>8</v>
      </c>
      <c r="D49" s="132">
        <v>18102</v>
      </c>
      <c r="E49" s="151">
        <v>16087.80925043732</v>
      </c>
      <c r="F49" s="133">
        <v>171726.13868999999</v>
      </c>
      <c r="G49" s="738">
        <f t="shared" si="8"/>
        <v>0.15087684194895418</v>
      </c>
      <c r="H49" s="233">
        <f t="shared" ref="H49:H50" si="10">(E49-I49)/I49</f>
        <v>0.17748276483355088</v>
      </c>
      <c r="I49" s="685">
        <v>13662.883</v>
      </c>
      <c r="J49" s="185">
        <v>145733.93299999999</v>
      </c>
      <c r="K49" s="193">
        <f t="shared" si="9"/>
        <v>0.13757516276913351</v>
      </c>
      <c r="L49" s="149"/>
    </row>
    <row r="50" spans="1:12" ht="11.1" customHeight="1" x14ac:dyDescent="0.2">
      <c r="A50" s="1040"/>
      <c r="B50" s="1041"/>
      <c r="C50" s="154" t="s">
        <v>9</v>
      </c>
      <c r="D50" s="132">
        <v>365594</v>
      </c>
      <c r="E50" s="151">
        <v>36027.800000000003</v>
      </c>
      <c r="F50" s="133">
        <v>384584.4</v>
      </c>
      <c r="G50" s="738">
        <f t="shared" si="8"/>
        <v>0.33788072706175143</v>
      </c>
      <c r="H50" s="233">
        <f t="shared" si="10"/>
        <v>0.13362700984865181</v>
      </c>
      <c r="I50" s="685">
        <v>31781</v>
      </c>
      <c r="J50" s="185">
        <v>339077.6</v>
      </c>
      <c r="K50" s="193">
        <f t="shared" si="9"/>
        <v>0.32001124857512375</v>
      </c>
      <c r="L50" s="149"/>
    </row>
    <row r="51" spans="1:12" ht="11.1" customHeight="1" x14ac:dyDescent="0.2">
      <c r="A51" s="1040"/>
      <c r="B51" s="1041"/>
      <c r="C51" s="154" t="s">
        <v>336</v>
      </c>
      <c r="D51" s="132">
        <v>22</v>
      </c>
      <c r="E51" s="151">
        <v>925.6</v>
      </c>
      <c r="F51" s="133">
        <v>9880.4518299999982</v>
      </c>
      <c r="G51" s="738">
        <f t="shared" si="8"/>
        <v>8.6805855747050086E-3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40"/>
      <c r="B52" s="1041"/>
      <c r="C52" s="156" t="s">
        <v>2</v>
      </c>
      <c r="D52" s="145">
        <v>384369</v>
      </c>
      <c r="E52" s="146">
        <v>106628.75125581083</v>
      </c>
      <c r="F52" s="147">
        <v>1138002.0628000002</v>
      </c>
      <c r="G52" s="739">
        <f>SUM(G47:G51)</f>
        <v>0.99999999999999978</v>
      </c>
      <c r="H52" s="731">
        <f t="shared" ref="H52" si="11">(E52-I52)/I52</f>
        <v>7.3672943688943615E-2</v>
      </c>
      <c r="I52" s="686">
        <v>99312.134000000005</v>
      </c>
      <c r="J52" s="186">
        <v>1059391.76333</v>
      </c>
      <c r="K52" s="194">
        <f>SUM(K47:K50)</f>
        <v>1</v>
      </c>
      <c r="L52" s="166"/>
    </row>
    <row r="53" spans="1:12" ht="11.1" customHeight="1" x14ac:dyDescent="0.2">
      <c r="A53" s="1040" t="str">
        <f>T!J22</f>
        <v>březen</v>
      </c>
      <c r="B53" s="1041"/>
      <c r="C53" s="153" t="s">
        <v>6</v>
      </c>
      <c r="D53" s="171">
        <v>169</v>
      </c>
      <c r="E53" s="173">
        <v>37992.485969075809</v>
      </c>
      <c r="F53" s="172">
        <v>405367.06821</v>
      </c>
      <c r="G53" s="737">
        <f>E53/$E$58</f>
        <v>0.43385209403087105</v>
      </c>
      <c r="H53" s="656">
        <f>(E53-I53)/I53</f>
        <v>-0.2214523054840965</v>
      </c>
      <c r="I53" s="684">
        <v>48799.175999999999</v>
      </c>
      <c r="J53" s="187">
        <v>521361.9614599999</v>
      </c>
      <c r="K53" s="192">
        <f>I53/$I$58</f>
        <v>0.48366134650024473</v>
      </c>
      <c r="L53" s="173"/>
    </row>
    <row r="54" spans="1:12" ht="11.1" customHeight="1" x14ac:dyDescent="0.2">
      <c r="A54" s="1040"/>
      <c r="B54" s="1041"/>
      <c r="C54" s="154" t="s">
        <v>7</v>
      </c>
      <c r="D54" s="132">
        <v>463</v>
      </c>
      <c r="E54" s="151">
        <v>11731.413222762883</v>
      </c>
      <c r="F54" s="133">
        <v>125223.34250999996</v>
      </c>
      <c r="G54" s="738">
        <f t="shared" ref="G54:G57" si="12">E54/$E$58</f>
        <v>0.13396591622827508</v>
      </c>
      <c r="H54" s="233">
        <f t="shared" ref="H54:H56" si="13">(E54-I54)/I54</f>
        <v>0.81604562799247771</v>
      </c>
      <c r="I54" s="685">
        <v>6459.8670000000002</v>
      </c>
      <c r="J54" s="185">
        <v>69018.862459999975</v>
      </c>
      <c r="K54" s="193">
        <f t="shared" ref="K54:K56" si="14">I54/$I$58</f>
        <v>6.4025424761936484E-2</v>
      </c>
      <c r="L54" s="151"/>
    </row>
    <row r="55" spans="1:12" ht="11.1" customHeight="1" x14ac:dyDescent="0.2">
      <c r="A55" s="1040"/>
      <c r="B55" s="1041"/>
      <c r="C55" s="154" t="s">
        <v>8</v>
      </c>
      <c r="D55" s="132">
        <v>18109</v>
      </c>
      <c r="E55" s="151">
        <v>11740.934712764347</v>
      </c>
      <c r="F55" s="133">
        <v>125339.55738</v>
      </c>
      <c r="G55" s="738">
        <f t="shared" si="12"/>
        <v>0.13407464610656711</v>
      </c>
      <c r="H55" s="233">
        <f t="shared" si="13"/>
        <v>-0.14423407920945577</v>
      </c>
      <c r="I55" s="685">
        <v>13719.797</v>
      </c>
      <c r="J55" s="185">
        <v>146624.25</v>
      </c>
      <c r="K55" s="193">
        <f t="shared" si="14"/>
        <v>0.13598048234933349</v>
      </c>
      <c r="L55" s="151"/>
    </row>
    <row r="56" spans="1:12" ht="11.1" customHeight="1" x14ac:dyDescent="0.2">
      <c r="A56" s="1040"/>
      <c r="B56" s="1041"/>
      <c r="C56" s="154" t="s">
        <v>9</v>
      </c>
      <c r="D56" s="132">
        <v>365417</v>
      </c>
      <c r="E56" s="151">
        <v>25116.2</v>
      </c>
      <c r="F56" s="133">
        <v>268137.7</v>
      </c>
      <c r="G56" s="738">
        <f t="shared" si="12"/>
        <v>0.28681239687678256</v>
      </c>
      <c r="H56" s="233">
        <f t="shared" si="13"/>
        <v>-0.21306534237776698</v>
      </c>
      <c r="I56" s="685">
        <v>31916.5</v>
      </c>
      <c r="J56" s="185">
        <v>341103</v>
      </c>
      <c r="K56" s="193">
        <f t="shared" si="14"/>
        <v>0.31633274638848535</v>
      </c>
      <c r="L56" s="151"/>
    </row>
    <row r="57" spans="1:12" ht="11.1" customHeight="1" x14ac:dyDescent="0.2">
      <c r="A57" s="1035"/>
      <c r="B57" s="1095"/>
      <c r="C57" s="154" t="s">
        <v>336</v>
      </c>
      <c r="D57" s="132">
        <v>22</v>
      </c>
      <c r="E57" s="151">
        <v>989.1</v>
      </c>
      <c r="F57" s="133">
        <v>10560.030749999998</v>
      </c>
      <c r="G57" s="738">
        <f t="shared" si="12"/>
        <v>1.1294946757504145E-2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42"/>
      <c r="B58" s="1043"/>
      <c r="C58" s="174" t="s">
        <v>2</v>
      </c>
      <c r="D58" s="175">
        <v>384180</v>
      </c>
      <c r="E58" s="176">
        <v>87570.133904603048</v>
      </c>
      <c r="F58" s="177">
        <v>934627.69884999993</v>
      </c>
      <c r="G58" s="745">
        <f>SUM(G53:G57)</f>
        <v>1</v>
      </c>
      <c r="H58" s="744">
        <f t="shared" ref="H58" si="15">(E58-I58)/I58</f>
        <v>-0.13206958909496661</v>
      </c>
      <c r="I58" s="693">
        <v>100895.34</v>
      </c>
      <c r="J58" s="188">
        <v>1078108.0739199999</v>
      </c>
      <c r="K58" s="195">
        <f>SUM(K53:K56)</f>
        <v>1</v>
      </c>
      <c r="L58" s="178"/>
    </row>
    <row r="59" spans="1:12" ht="11.1" customHeight="1" thickTop="1" x14ac:dyDescent="0.2">
      <c r="A59" s="1062" t="str">
        <f>T!E17</f>
        <v>I. čtvrtletí</v>
      </c>
      <c r="B59" s="1063"/>
      <c r="C59" s="154" t="s">
        <v>6</v>
      </c>
      <c r="D59" s="132">
        <f>D53</f>
        <v>169</v>
      </c>
      <c r="E59" s="151">
        <f>E41+E47+E53</f>
        <v>125142.62758900216</v>
      </c>
      <c r="F59" s="133">
        <f>F41+F47+F53</f>
        <v>1335539.33571</v>
      </c>
      <c r="G59" s="738">
        <f>E59/$E$64</f>
        <v>0.37143467751461956</v>
      </c>
      <c r="H59" s="233">
        <f>(E59-I59)/I59</f>
        <v>-0.15854397417104191</v>
      </c>
      <c r="I59" s="688">
        <v>148721.53</v>
      </c>
      <c r="J59" s="185">
        <v>1587119.7225599999</v>
      </c>
      <c r="K59" s="193">
        <f>I59/$I$64</f>
        <v>0.45650966461566544</v>
      </c>
      <c r="L59" s="148"/>
    </row>
    <row r="60" spans="1:12" ht="11.1" customHeight="1" x14ac:dyDescent="0.2">
      <c r="A60" s="1040"/>
      <c r="B60" s="1041"/>
      <c r="C60" s="154" t="s">
        <v>7</v>
      </c>
      <c r="D60" s="132">
        <f>D54</f>
        <v>463</v>
      </c>
      <c r="E60" s="151">
        <f t="shared" ref="E60:F61" si="16">E42+E48+E54</f>
        <v>42755.595608210031</v>
      </c>
      <c r="F60" s="133">
        <f t="shared" si="16"/>
        <v>456452.73215000005</v>
      </c>
      <c r="G60" s="738">
        <f t="shared" ref="G60:G63" si="17">E60/$E$64</f>
        <v>0.12690248856558795</v>
      </c>
      <c r="H60" s="233">
        <f t="shared" ref="H60:H62" si="18">(E60-I60)/I60</f>
        <v>0.97361406876694923</v>
      </c>
      <c r="I60" s="685">
        <v>21663.605000000003</v>
      </c>
      <c r="J60" s="185">
        <v>231216.10080000001</v>
      </c>
      <c r="K60" s="193">
        <f t="shared" ref="K60:K62" si="19">I60/$I$64</f>
        <v>6.6497736090505896E-2</v>
      </c>
      <c r="L60" s="148"/>
    </row>
    <row r="61" spans="1:12" ht="11.1" customHeight="1" x14ac:dyDescent="0.2">
      <c r="A61" s="1040"/>
      <c r="B61" s="1041"/>
      <c r="C61" s="154" t="s">
        <v>8</v>
      </c>
      <c r="D61" s="132">
        <f>D55</f>
        <v>18109</v>
      </c>
      <c r="E61" s="151">
        <f>E43+E49+E55</f>
        <v>52318.896963201674</v>
      </c>
      <c r="F61" s="133">
        <f t="shared" si="16"/>
        <v>558648.91211000003</v>
      </c>
      <c r="G61" s="738">
        <f t="shared" si="17"/>
        <v>0.15528723502010955</v>
      </c>
      <c r="H61" s="233">
        <f t="shared" si="18"/>
        <v>0.11984534856267375</v>
      </c>
      <c r="I61" s="685">
        <v>46719.752</v>
      </c>
      <c r="J61" s="185">
        <v>498678.00300000003</v>
      </c>
      <c r="K61" s="193">
        <f t="shared" si="19"/>
        <v>0.14340908351633463</v>
      </c>
      <c r="L61" s="148"/>
    </row>
    <row r="62" spans="1:12" ht="11.1" customHeight="1" x14ac:dyDescent="0.2">
      <c r="A62" s="1040"/>
      <c r="B62" s="1041"/>
      <c r="C62" s="154" t="s">
        <v>9</v>
      </c>
      <c r="D62" s="132">
        <f>D56</f>
        <v>365417</v>
      </c>
      <c r="E62" s="151">
        <f t="shared" ref="E62:F63" si="20">E44+E50+E56</f>
        <v>113735.3</v>
      </c>
      <c r="F62" s="133">
        <f t="shared" si="20"/>
        <v>1214484.6000000001</v>
      </c>
      <c r="G62" s="738">
        <f t="shared" si="17"/>
        <v>0.33757669382068439</v>
      </c>
      <c r="H62" s="233">
        <f t="shared" si="18"/>
        <v>4.6566496157799432E-2</v>
      </c>
      <c r="I62" s="685">
        <v>108674.7</v>
      </c>
      <c r="J62" s="185">
        <v>1160079</v>
      </c>
      <c r="K62" s="193">
        <f t="shared" si="19"/>
        <v>0.33358351577749407</v>
      </c>
      <c r="L62" s="148"/>
    </row>
    <row r="63" spans="1:12" ht="11.1" customHeight="1" x14ac:dyDescent="0.2">
      <c r="A63" s="1040"/>
      <c r="B63" s="1041"/>
      <c r="C63" s="154" t="s">
        <v>336</v>
      </c>
      <c r="D63" s="132">
        <f>D57</f>
        <v>22</v>
      </c>
      <c r="E63" s="151">
        <f>E45+E51+E57</f>
        <v>2964.5</v>
      </c>
      <c r="F63" s="133">
        <f t="shared" si="20"/>
        <v>31654.064019999998</v>
      </c>
      <c r="G63" s="738">
        <f t="shared" si="17"/>
        <v>8.7989050789985066E-3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40"/>
      <c r="B64" s="1041"/>
      <c r="C64" s="157" t="s">
        <v>2</v>
      </c>
      <c r="D64" s="158">
        <f>SUM(D59:D63)</f>
        <v>384180</v>
      </c>
      <c r="E64" s="159">
        <f>SUM(E59:E63)</f>
        <v>336916.92016041389</v>
      </c>
      <c r="F64" s="160">
        <f>SUM(F59:F63)</f>
        <v>3596779.6439900002</v>
      </c>
      <c r="G64" s="743">
        <f>SUM(G59:G63)</f>
        <v>1</v>
      </c>
      <c r="H64" s="733">
        <f>(E64-I64)/I64</f>
        <v>3.4186712749482047E-2</v>
      </c>
      <c r="I64" s="689">
        <v>325779.587</v>
      </c>
      <c r="J64" s="189">
        <v>3477092.8263599998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267</v>
      </c>
      <c r="L1" s="1048"/>
    </row>
    <row r="2" spans="1:17" ht="6.75" customHeight="1" x14ac:dyDescent="0.2"/>
    <row r="3" spans="1:17" ht="30" customHeight="1" x14ac:dyDescent="0.2">
      <c r="A3" s="1061" t="s">
        <v>227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117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208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34" t="str">
        <f>T!J20</f>
        <v>leden</v>
      </c>
      <c r="B10" s="1035"/>
      <c r="C10" s="153" t="s">
        <v>6</v>
      </c>
      <c r="D10" s="132">
        <v>115</v>
      </c>
      <c r="E10" s="151">
        <v>21439.663</v>
      </c>
      <c r="F10" s="133">
        <v>229010.77942000009</v>
      </c>
      <c r="G10" s="737">
        <f>E10/$E$15</f>
        <v>0.25729693393361747</v>
      </c>
      <c r="H10" s="233">
        <f>(E10-I10)/I10</f>
        <v>6.2668857464325253E-2</v>
      </c>
      <c r="I10" s="685">
        <v>20175.3</v>
      </c>
      <c r="J10" s="185">
        <v>215266.41514</v>
      </c>
      <c r="K10" s="192">
        <f>I10/$I$15</f>
        <v>0.28634383741872854</v>
      </c>
      <c r="L10" s="148"/>
    </row>
    <row r="11" spans="1:17" ht="11.1" customHeight="1" x14ac:dyDescent="0.2">
      <c r="A11" s="1036"/>
      <c r="B11" s="1037"/>
      <c r="C11" s="154" t="s">
        <v>7</v>
      </c>
      <c r="D11" s="132">
        <v>398</v>
      </c>
      <c r="E11" s="151">
        <v>8944.4760000000006</v>
      </c>
      <c r="F11" s="133">
        <v>95541.507399999959</v>
      </c>
      <c r="G11" s="738">
        <f>E11/$E$15</f>
        <v>0.10734246384576228</v>
      </c>
      <c r="H11" s="233">
        <f>(E11-I11)/I11</f>
        <v>0.20269947559499807</v>
      </c>
      <c r="I11" s="685">
        <v>7437</v>
      </c>
      <c r="J11" s="185">
        <v>79351.418380000017</v>
      </c>
      <c r="K11" s="193">
        <f>I11/$I$15</f>
        <v>0.10555179446566268</v>
      </c>
      <c r="L11" s="149"/>
      <c r="M11" s="134"/>
      <c r="O11" s="134"/>
      <c r="P11" s="134"/>
      <c r="Q11" s="134"/>
    </row>
    <row r="12" spans="1:17" ht="11.1" customHeight="1" x14ac:dyDescent="0.2">
      <c r="A12" s="1036"/>
      <c r="B12" s="1037"/>
      <c r="C12" s="154" t="s">
        <v>8</v>
      </c>
      <c r="D12" s="132">
        <v>13008</v>
      </c>
      <c r="E12" s="151">
        <v>17669.8</v>
      </c>
      <c r="F12" s="133">
        <v>188743.2</v>
      </c>
      <c r="G12" s="738">
        <f>E12/$E$15</f>
        <v>0.21205488925923108</v>
      </c>
      <c r="H12" s="233">
        <f t="shared" ref="H12:H13" si="0">(E12-I12)/I12</f>
        <v>0.29034095473166882</v>
      </c>
      <c r="I12" s="685">
        <v>13693.9</v>
      </c>
      <c r="J12" s="185">
        <v>146111.5</v>
      </c>
      <c r="K12" s="193">
        <f>I12/$I$15</f>
        <v>0.19435467503473688</v>
      </c>
      <c r="L12" s="149"/>
      <c r="M12" s="134"/>
      <c r="O12" s="134"/>
      <c r="P12" s="134"/>
      <c r="Q12" s="134"/>
    </row>
    <row r="13" spans="1:17" ht="11.1" customHeight="1" x14ac:dyDescent="0.2">
      <c r="A13" s="1036"/>
      <c r="B13" s="1037"/>
      <c r="C13" s="154" t="s">
        <v>9</v>
      </c>
      <c r="D13" s="132">
        <v>175685</v>
      </c>
      <c r="E13" s="151">
        <v>34742.300000000003</v>
      </c>
      <c r="F13" s="133">
        <v>371105.5</v>
      </c>
      <c r="G13" s="738">
        <f>E13/$E$15</f>
        <v>0.41694159408204873</v>
      </c>
      <c r="H13" s="233">
        <f t="shared" si="0"/>
        <v>0.19175977030814262</v>
      </c>
      <c r="I13" s="685">
        <v>29152.1</v>
      </c>
      <c r="J13" s="185">
        <v>311047.90000000002</v>
      </c>
      <c r="K13" s="193">
        <f>I13/$I$15</f>
        <v>0.41374969308087201</v>
      </c>
      <c r="L13" s="149"/>
      <c r="M13" s="134"/>
      <c r="O13" s="134"/>
      <c r="P13" s="134"/>
      <c r="Q13" s="134"/>
    </row>
    <row r="14" spans="1:17" ht="11.1" customHeight="1" x14ac:dyDescent="0.2">
      <c r="A14" s="1036"/>
      <c r="B14" s="1037"/>
      <c r="C14" s="154" t="s">
        <v>336</v>
      </c>
      <c r="D14" s="132">
        <v>11</v>
      </c>
      <c r="E14" s="151">
        <v>530.29999999999995</v>
      </c>
      <c r="F14" s="133">
        <v>5664.0690800000002</v>
      </c>
      <c r="G14" s="738">
        <f>E14/$E$15</f>
        <v>6.3641188793404696E-3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38"/>
      <c r="B15" s="1039"/>
      <c r="C15" s="156" t="s">
        <v>2</v>
      </c>
      <c r="D15" s="145">
        <v>189217</v>
      </c>
      <c r="E15" s="146">
        <v>83326.539000000004</v>
      </c>
      <c r="F15" s="147">
        <v>890065.05590000004</v>
      </c>
      <c r="G15" s="739">
        <f>SUM(G10:G14)</f>
        <v>1</v>
      </c>
      <c r="H15" s="731">
        <f>(E15-I15)/I15</f>
        <v>0.18263624015907307</v>
      </c>
      <c r="I15" s="686">
        <v>70458.299999999988</v>
      </c>
      <c r="J15" s="186">
        <v>751777.23352000001</v>
      </c>
      <c r="K15" s="194">
        <f>SUM(K10:K13)</f>
        <v>1.0000000000000002</v>
      </c>
      <c r="L15" s="166"/>
      <c r="M15" s="134"/>
    </row>
    <row r="16" spans="1:17" ht="11.1" customHeight="1" x14ac:dyDescent="0.2">
      <c r="A16" s="1040" t="str">
        <f>T!J21</f>
        <v>únor</v>
      </c>
      <c r="B16" s="1041"/>
      <c r="C16" s="154" t="s">
        <v>6</v>
      </c>
      <c r="D16" s="132">
        <v>115</v>
      </c>
      <c r="E16" s="151">
        <v>17263.129873284517</v>
      </c>
      <c r="F16" s="133">
        <v>184278.25950000001</v>
      </c>
      <c r="G16" s="738">
        <f>E16/$E$21</f>
        <v>0.29041004709278012</v>
      </c>
      <c r="H16" s="233">
        <f>(E16-I16)/I16</f>
        <v>5.479735024315318E-2</v>
      </c>
      <c r="I16" s="685">
        <v>16366.3</v>
      </c>
      <c r="J16" s="185">
        <v>174615.36478000003</v>
      </c>
      <c r="K16" s="193">
        <f>I16/$I$21</f>
        <v>0.31445594700113749</v>
      </c>
      <c r="L16" s="149"/>
      <c r="M16" s="134"/>
      <c r="N16" s="134"/>
    </row>
    <row r="17" spans="1:21" ht="11.1" customHeight="1" x14ac:dyDescent="0.2">
      <c r="A17" s="1040"/>
      <c r="B17" s="1041"/>
      <c r="C17" s="154" t="s">
        <v>7</v>
      </c>
      <c r="D17" s="132">
        <v>399</v>
      </c>
      <c r="E17" s="151">
        <v>6336.1530264162611</v>
      </c>
      <c r="F17" s="133">
        <v>67636.410070000027</v>
      </c>
      <c r="G17" s="738">
        <f>E17/$E$21</f>
        <v>0.10659031776365302</v>
      </c>
      <c r="H17" s="233">
        <f>(E17-I17)/I17</f>
        <v>0.1722979197425043</v>
      </c>
      <c r="I17" s="685">
        <v>5404.9</v>
      </c>
      <c r="J17" s="185">
        <v>57665.672950000022</v>
      </c>
      <c r="K17" s="193">
        <f>I17/$I$21</f>
        <v>0.10384772049555782</v>
      </c>
      <c r="L17" s="150"/>
      <c r="M17" s="137"/>
      <c r="N17" s="134"/>
    </row>
    <row r="18" spans="1:21" ht="11.1" customHeight="1" x14ac:dyDescent="0.2">
      <c r="A18" s="1040"/>
      <c r="B18" s="1041"/>
      <c r="C18" s="154" t="s">
        <v>8</v>
      </c>
      <c r="D18" s="132">
        <v>13015</v>
      </c>
      <c r="E18" s="151">
        <v>11608.9</v>
      </c>
      <c r="F18" s="133">
        <v>123920.8</v>
      </c>
      <c r="G18" s="738">
        <f>E18/$E$21</f>
        <v>0.19529142284405099</v>
      </c>
      <c r="H18" s="233">
        <f t="shared" ref="H18:H21" si="1">(E18-I18)/I18</f>
        <v>0.19973750025836576</v>
      </c>
      <c r="I18" s="685">
        <v>9676.2000000000007</v>
      </c>
      <c r="J18" s="185">
        <v>103236.7</v>
      </c>
      <c r="K18" s="193">
        <f>I18/$I$21</f>
        <v>0.18591487595683856</v>
      </c>
      <c r="L18" s="149"/>
      <c r="M18" s="134"/>
      <c r="N18" s="134"/>
      <c r="O18" s="134"/>
      <c r="P18" s="134"/>
    </row>
    <row r="19" spans="1:21" ht="11.1" customHeight="1" x14ac:dyDescent="0.2">
      <c r="A19" s="1040"/>
      <c r="B19" s="1041"/>
      <c r="C19" s="154" t="s">
        <v>9</v>
      </c>
      <c r="D19" s="132">
        <v>175640</v>
      </c>
      <c r="E19" s="151">
        <v>23800.3</v>
      </c>
      <c r="F19" s="133">
        <v>254060</v>
      </c>
      <c r="G19" s="738">
        <f>E19/$E$21</f>
        <v>0.40038198719217727</v>
      </c>
      <c r="H19" s="233">
        <f t="shared" si="1"/>
        <v>0.1554104568182921</v>
      </c>
      <c r="I19" s="685">
        <v>20599</v>
      </c>
      <c r="J19" s="185">
        <v>219774.4</v>
      </c>
      <c r="K19" s="193">
        <f>I19/$I$21</f>
        <v>0.39578145654646629</v>
      </c>
      <c r="L19" s="149"/>
      <c r="M19" s="134"/>
      <c r="N19" s="134"/>
      <c r="O19" s="134"/>
      <c r="P19" s="134"/>
    </row>
    <row r="20" spans="1:21" ht="11.1" customHeight="1" x14ac:dyDescent="0.2">
      <c r="A20" s="1040"/>
      <c r="B20" s="1041"/>
      <c r="C20" s="154" t="s">
        <v>336</v>
      </c>
      <c r="D20" s="132">
        <v>11</v>
      </c>
      <c r="E20" s="151">
        <v>435.5</v>
      </c>
      <c r="F20" s="133">
        <v>4648.9944299999997</v>
      </c>
      <c r="G20" s="738">
        <f>E20/$E$21</f>
        <v>7.3262251073386974E-3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40"/>
      <c r="B21" s="1041"/>
      <c r="C21" s="156" t="s">
        <v>2</v>
      </c>
      <c r="D21" s="145">
        <v>189180</v>
      </c>
      <c r="E21" s="146">
        <v>59443.982899700772</v>
      </c>
      <c r="F21" s="147">
        <v>634544.46399999992</v>
      </c>
      <c r="G21" s="739">
        <f>SUM(G16:G20)</f>
        <v>1</v>
      </c>
      <c r="H21" s="731">
        <f t="shared" si="1"/>
        <v>0.14213438200722392</v>
      </c>
      <c r="I21" s="686">
        <v>52046.399999999994</v>
      </c>
      <c r="J21" s="186">
        <v>555292.13773000007</v>
      </c>
      <c r="K21" s="194">
        <f>SUM(K16:K19)</f>
        <v>1.0000000000000002</v>
      </c>
      <c r="L21" s="166"/>
      <c r="M21" s="134"/>
      <c r="N21" s="134"/>
      <c r="O21" s="134"/>
      <c r="P21" s="134"/>
    </row>
    <row r="22" spans="1:21" ht="11.1" customHeight="1" x14ac:dyDescent="0.2">
      <c r="A22" s="1040" t="str">
        <f>T!J22</f>
        <v>březen</v>
      </c>
      <c r="B22" s="1041"/>
      <c r="C22" s="153" t="s">
        <v>6</v>
      </c>
      <c r="D22" s="171">
        <v>115</v>
      </c>
      <c r="E22" s="173">
        <v>15841.851532371946</v>
      </c>
      <c r="F22" s="172">
        <v>169126.42359000002</v>
      </c>
      <c r="G22" s="737">
        <f>E22/$E$27</f>
        <v>0.34485235977884826</v>
      </c>
      <c r="H22" s="656">
        <f>(E22-I22)/I22</f>
        <v>-6.0878572727642369E-2</v>
      </c>
      <c r="I22" s="684">
        <v>16868.8</v>
      </c>
      <c r="J22" s="187">
        <v>180283.64795000001</v>
      </c>
      <c r="K22" s="192">
        <f>I22/$I$27</f>
        <v>0.31968889234227144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40"/>
      <c r="B23" s="1041"/>
      <c r="C23" s="154" t="s">
        <v>7</v>
      </c>
      <c r="D23" s="132">
        <v>383</v>
      </c>
      <c r="E23" s="151">
        <v>4614.1175663323002</v>
      </c>
      <c r="F23" s="133">
        <v>49259.76885</v>
      </c>
      <c r="G23" s="738">
        <f>E23/$E$27</f>
        <v>0.1004421312619439</v>
      </c>
      <c r="H23" s="233">
        <f t="shared" ref="H23:H27" si="2">(E23-I23)/I23</f>
        <v>-0.16004631708949082</v>
      </c>
      <c r="I23" s="685">
        <v>5493.3</v>
      </c>
      <c r="J23" s="185">
        <v>58708.705610000012</v>
      </c>
      <c r="K23" s="193">
        <f>I23/$I$27</f>
        <v>0.10410621931043108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40"/>
      <c r="B24" s="1041"/>
      <c r="C24" s="154" t="s">
        <v>8</v>
      </c>
      <c r="D24" s="132">
        <v>13019</v>
      </c>
      <c r="E24" s="151">
        <v>8476.4</v>
      </c>
      <c r="F24" s="133">
        <v>90493.5</v>
      </c>
      <c r="G24" s="738">
        <f>E24/$E$27</f>
        <v>0.18451798619979634</v>
      </c>
      <c r="H24" s="233">
        <f t="shared" si="2"/>
        <v>-0.12770905797847162</v>
      </c>
      <c r="I24" s="685">
        <v>9717.4</v>
      </c>
      <c r="J24" s="185">
        <v>103853.4</v>
      </c>
      <c r="K24" s="193">
        <f>I24/$I$27</f>
        <v>0.18415920767611144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40"/>
      <c r="B25" s="1041"/>
      <c r="C25" s="154" t="s">
        <v>9</v>
      </c>
      <c r="D25" s="132">
        <v>175558</v>
      </c>
      <c r="E25" s="151">
        <v>16592</v>
      </c>
      <c r="F25" s="133">
        <v>177134.3</v>
      </c>
      <c r="G25" s="738">
        <f>E25/$E$27</f>
        <v>0.36118192003999589</v>
      </c>
      <c r="H25" s="233">
        <f t="shared" si="2"/>
        <v>-0.19794264941895312</v>
      </c>
      <c r="I25" s="685">
        <v>20686.8</v>
      </c>
      <c r="J25" s="185">
        <v>221087.2</v>
      </c>
      <c r="K25" s="193">
        <f>I25/$I$27</f>
        <v>0.39204568067118595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35"/>
      <c r="B26" s="1095"/>
      <c r="C26" s="154" t="s">
        <v>336</v>
      </c>
      <c r="D26" s="132">
        <v>11</v>
      </c>
      <c r="E26" s="151">
        <v>413.7</v>
      </c>
      <c r="F26" s="133">
        <v>4416.4342900000001</v>
      </c>
      <c r="G26" s="738">
        <f>E26/$E$27</f>
        <v>9.0056027194157593E-3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42"/>
      <c r="B27" s="1043"/>
      <c r="C27" s="174" t="s">
        <v>2</v>
      </c>
      <c r="D27" s="175">
        <v>189086</v>
      </c>
      <c r="E27" s="176">
        <v>45938.06909870424</v>
      </c>
      <c r="F27" s="177">
        <v>490430.42673000001</v>
      </c>
      <c r="G27" s="745">
        <f>SUM(G22:G26)</f>
        <v>1.0000000000000002</v>
      </c>
      <c r="H27" s="744">
        <f t="shared" si="2"/>
        <v>-0.12940514876532488</v>
      </c>
      <c r="I27" s="693">
        <v>52766.3</v>
      </c>
      <c r="J27" s="188">
        <v>563932.95356000005</v>
      </c>
      <c r="K27" s="195">
        <f>SUM(K22:K25)</f>
        <v>0.99999999999999989</v>
      </c>
      <c r="L27" s="178"/>
    </row>
    <row r="28" spans="1:21" ht="11.1" customHeight="1" thickTop="1" x14ac:dyDescent="0.2">
      <c r="A28" s="1062" t="str">
        <f>T!E17</f>
        <v>I. čtvrtletí</v>
      </c>
      <c r="B28" s="1063"/>
      <c r="C28" s="154" t="s">
        <v>6</v>
      </c>
      <c r="D28" s="132">
        <f>D22</f>
        <v>115</v>
      </c>
      <c r="E28" s="151">
        <f>E10+E16+E22</f>
        <v>54544.644405656465</v>
      </c>
      <c r="F28" s="133">
        <f>F10+F16+F22</f>
        <v>582415.4625100001</v>
      </c>
      <c r="G28" s="738">
        <f>E28/$E$33</f>
        <v>0.28904166003824106</v>
      </c>
      <c r="H28" s="233">
        <f>(E28-I28)/I28</f>
        <v>2.1236396013818864E-2</v>
      </c>
      <c r="I28" s="688">
        <v>53410.399999999994</v>
      </c>
      <c r="J28" s="185">
        <v>570165.42787000001</v>
      </c>
      <c r="K28" s="193">
        <f>I28/$I$33</f>
        <v>0.30473038894055487</v>
      </c>
      <c r="L28" s="148"/>
    </row>
    <row r="29" spans="1:21" ht="11.1" customHeight="1" x14ac:dyDescent="0.2">
      <c r="A29" s="1040"/>
      <c r="B29" s="1041"/>
      <c r="C29" s="154" t="s">
        <v>7</v>
      </c>
      <c r="D29" s="132">
        <f>D23</f>
        <v>383</v>
      </c>
      <c r="E29" s="151">
        <f t="shared" ref="E29:F32" si="3">E11+E17+E23</f>
        <v>19894.746592748561</v>
      </c>
      <c r="F29" s="133">
        <f t="shared" si="3"/>
        <v>212437.68631999998</v>
      </c>
      <c r="G29" s="738">
        <f>E29/$E$33</f>
        <v>0.10542575983155272</v>
      </c>
      <c r="H29" s="233">
        <f t="shared" ref="H29:H31" si="4">(E29-I29)/I29</f>
        <v>8.5057517384515044E-2</v>
      </c>
      <c r="I29" s="685">
        <v>18335.2</v>
      </c>
      <c r="J29" s="185">
        <v>195725.79694000003</v>
      </c>
      <c r="K29" s="193">
        <f>I29/$I$33</f>
        <v>0.10461057448180247</v>
      </c>
      <c r="L29" s="148"/>
    </row>
    <row r="30" spans="1:21" ht="11.1" customHeight="1" x14ac:dyDescent="0.2">
      <c r="A30" s="1040"/>
      <c r="B30" s="1041"/>
      <c r="C30" s="154" t="s">
        <v>8</v>
      </c>
      <c r="D30" s="132">
        <f>D24</f>
        <v>13019</v>
      </c>
      <c r="E30" s="151">
        <f t="shared" si="3"/>
        <v>37755.1</v>
      </c>
      <c r="F30" s="133">
        <f t="shared" si="3"/>
        <v>403157.5</v>
      </c>
      <c r="G30" s="738">
        <f>E30/$E$33</f>
        <v>0.20007091251250508</v>
      </c>
      <c r="H30" s="233">
        <f t="shared" si="4"/>
        <v>0.14106837929731766</v>
      </c>
      <c r="I30" s="685">
        <v>33087.5</v>
      </c>
      <c r="J30" s="185">
        <v>353201.6</v>
      </c>
      <c r="K30" s="193">
        <f>I30/$I$33</f>
        <v>0.18877909066531257</v>
      </c>
      <c r="L30" s="148"/>
    </row>
    <row r="31" spans="1:21" ht="11.1" customHeight="1" x14ac:dyDescent="0.2">
      <c r="A31" s="1040"/>
      <c r="B31" s="1041"/>
      <c r="C31" s="154" t="s">
        <v>9</v>
      </c>
      <c r="D31" s="132">
        <f>D25</f>
        <v>175558</v>
      </c>
      <c r="E31" s="151">
        <f t="shared" si="3"/>
        <v>75134.600000000006</v>
      </c>
      <c r="F31" s="133">
        <f t="shared" si="3"/>
        <v>802299.8</v>
      </c>
      <c r="G31" s="738">
        <f>E31/$E$33</f>
        <v>0.39815145459188472</v>
      </c>
      <c r="H31" s="233">
        <f t="shared" si="4"/>
        <v>6.6678592064783479E-2</v>
      </c>
      <c r="I31" s="685">
        <v>70437.899999999994</v>
      </c>
      <c r="J31" s="185">
        <v>751909.5</v>
      </c>
      <c r="K31" s="193">
        <f>I31/$I$33</f>
        <v>0.40187994591233001</v>
      </c>
      <c r="L31" s="148"/>
    </row>
    <row r="32" spans="1:21" ht="11.1" customHeight="1" x14ac:dyDescent="0.2">
      <c r="A32" s="1040"/>
      <c r="B32" s="1041"/>
      <c r="C32" s="154" t="s">
        <v>336</v>
      </c>
      <c r="D32" s="132">
        <f>D26</f>
        <v>11</v>
      </c>
      <c r="E32" s="151">
        <f>E14+E20+E26</f>
        <v>1379.5</v>
      </c>
      <c r="F32" s="133">
        <f t="shared" si="3"/>
        <v>14729.497800000001</v>
      </c>
      <c r="G32" s="738">
        <f>E32/$E$33</f>
        <v>7.3102130258164005E-3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40"/>
      <c r="B33" s="1041"/>
      <c r="C33" s="157" t="s">
        <v>2</v>
      </c>
      <c r="D33" s="158">
        <f>SUM(D28:D32)</f>
        <v>189086</v>
      </c>
      <c r="E33" s="159">
        <f>SUM(E28:E32)</f>
        <v>188708.59099840504</v>
      </c>
      <c r="F33" s="160">
        <f>SUM(F28:F32)</f>
        <v>2015039.9466300001</v>
      </c>
      <c r="G33" s="743">
        <f>SUM(G28:G32)</f>
        <v>0.99999999999999989</v>
      </c>
      <c r="H33" s="733">
        <f>(E33-I33)/I33</f>
        <v>7.6667509162411565E-2</v>
      </c>
      <c r="I33" s="689">
        <v>175271</v>
      </c>
      <c r="J33" s="189">
        <v>1871002.3248100001</v>
      </c>
      <c r="K33" s="196">
        <f>SUM(K28:K31)</f>
        <v>0.99999999999999989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6" t="s">
        <v>118</v>
      </c>
      <c r="B36" s="1096"/>
      <c r="C36" s="1096"/>
      <c r="D36" s="1097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51">
        <f>T!G17</f>
        <v>2017</v>
      </c>
      <c r="F37" s="1052"/>
      <c r="G37" s="1052"/>
      <c r="H37" s="680"/>
      <c r="I37" s="1053">
        <f>E37-1</f>
        <v>2016</v>
      </c>
      <c r="J37" s="1054"/>
      <c r="K37" s="1055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5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57" t="s">
        <v>0</v>
      </c>
      <c r="E39" s="1024" t="s">
        <v>39</v>
      </c>
      <c r="F39" s="1025"/>
      <c r="G39" s="729" t="s">
        <v>108</v>
      </c>
      <c r="H39" s="1025"/>
      <c r="I39" s="1059" t="s">
        <v>39</v>
      </c>
      <c r="J39" s="1060"/>
      <c r="K39" s="190" t="s">
        <v>108</v>
      </c>
      <c r="L39" s="148"/>
    </row>
    <row r="40" spans="1:12" ht="15" customHeight="1" x14ac:dyDescent="0.25">
      <c r="A40" s="1056" t="s">
        <v>157</v>
      </c>
      <c r="B40" s="1056"/>
      <c r="C40" s="208" t="s">
        <v>45</v>
      </c>
      <c r="D40" s="1058"/>
      <c r="E40" s="163" t="s">
        <v>148</v>
      </c>
      <c r="F40" s="728" t="s">
        <v>1</v>
      </c>
      <c r="G40" s="730" t="s">
        <v>66</v>
      </c>
      <c r="H40" s="1056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34" t="str">
        <f>T!J20</f>
        <v>leden</v>
      </c>
      <c r="B41" s="1035"/>
      <c r="C41" s="153" t="s">
        <v>6</v>
      </c>
      <c r="D41" s="132">
        <v>77</v>
      </c>
      <c r="E41" s="151">
        <v>17843.118000000002</v>
      </c>
      <c r="F41" s="133">
        <v>190594.08487999998</v>
      </c>
      <c r="G41" s="737">
        <f>E41/$E$46</f>
        <v>0.26924654140520565</v>
      </c>
      <c r="H41" s="233">
        <f>(E41-I41)/I41</f>
        <v>7.4239494280554014E-2</v>
      </c>
      <c r="I41" s="685">
        <v>16610</v>
      </c>
      <c r="J41" s="185">
        <v>177226.02508999995</v>
      </c>
      <c r="K41" s="192">
        <f>I41/$I$46</f>
        <v>0.2994087533347754</v>
      </c>
      <c r="L41" s="148"/>
    </row>
    <row r="42" spans="1:12" ht="11.1" customHeight="1" x14ac:dyDescent="0.2">
      <c r="A42" s="1036"/>
      <c r="B42" s="1037"/>
      <c r="C42" s="154" t="s">
        <v>7</v>
      </c>
      <c r="D42" s="132">
        <v>289</v>
      </c>
      <c r="E42" s="151">
        <v>6879.4380000000001</v>
      </c>
      <c r="F42" s="133">
        <v>73483.794509999949</v>
      </c>
      <c r="G42" s="738">
        <f t="shared" ref="G42" si="5">E42/$E$46</f>
        <v>0.1038083640040684</v>
      </c>
      <c r="H42" s="233">
        <f>(E42-I42)/I42</f>
        <v>0.26646502209131079</v>
      </c>
      <c r="I42" s="685">
        <v>5432</v>
      </c>
      <c r="J42" s="185">
        <v>57958.616280000017</v>
      </c>
      <c r="K42" s="193">
        <f t="shared" ref="K42:K44" si="6">I42/$I$46</f>
        <v>9.7916216021342567E-2</v>
      </c>
      <c r="L42" s="149"/>
    </row>
    <row r="43" spans="1:12" ht="11.1" customHeight="1" x14ac:dyDescent="0.2">
      <c r="A43" s="1036"/>
      <c r="B43" s="1037"/>
      <c r="C43" s="154" t="s">
        <v>8</v>
      </c>
      <c r="D43" s="132">
        <v>10962</v>
      </c>
      <c r="E43" s="151">
        <v>14382.2</v>
      </c>
      <c r="F43" s="133">
        <v>153626.20000000001</v>
      </c>
      <c r="G43" s="738">
        <f>E43/$E$46</f>
        <v>0.21702247375138967</v>
      </c>
      <c r="H43" s="233">
        <f t="shared" ref="H43:H44" si="7">(E43-I43)/I43</f>
        <v>0.31787193490451926</v>
      </c>
      <c r="I43" s="685">
        <v>10913.2</v>
      </c>
      <c r="J43" s="185">
        <v>116442.4</v>
      </c>
      <c r="K43" s="193">
        <f t="shared" si="6"/>
        <v>0.19671930204052204</v>
      </c>
      <c r="L43" s="149"/>
    </row>
    <row r="44" spans="1:12" ht="11.1" customHeight="1" x14ac:dyDescent="0.2">
      <c r="A44" s="1036"/>
      <c r="B44" s="1037"/>
      <c r="C44" s="154" t="s">
        <v>9</v>
      </c>
      <c r="D44" s="132">
        <v>125504</v>
      </c>
      <c r="E44" s="151">
        <v>26996</v>
      </c>
      <c r="F44" s="133">
        <v>288361.8</v>
      </c>
      <c r="G44" s="738">
        <f>E44/$E$46</f>
        <v>0.40736039697629811</v>
      </c>
      <c r="H44" s="233">
        <f t="shared" si="7"/>
        <v>0.19871407765265892</v>
      </c>
      <c r="I44" s="685">
        <v>22520.799999999999</v>
      </c>
      <c r="J44" s="185">
        <v>240292.8</v>
      </c>
      <c r="K44" s="193">
        <f t="shared" si="6"/>
        <v>0.40595572860335999</v>
      </c>
      <c r="L44" s="149"/>
    </row>
    <row r="45" spans="1:12" ht="11.1" customHeight="1" x14ac:dyDescent="0.2">
      <c r="A45" s="1036"/>
      <c r="B45" s="1037"/>
      <c r="C45" s="154" t="s">
        <v>336</v>
      </c>
      <c r="D45" s="132">
        <v>7</v>
      </c>
      <c r="E45" s="151">
        <v>169.8</v>
      </c>
      <c r="F45" s="133">
        <v>1814.2171700000001</v>
      </c>
      <c r="G45" s="738">
        <f>E45/$E$46</f>
        <v>2.5622238630380583E-3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38"/>
      <c r="B46" s="1039"/>
      <c r="C46" s="156" t="s">
        <v>2</v>
      </c>
      <c r="D46" s="145">
        <v>136839</v>
      </c>
      <c r="E46" s="146">
        <v>66270.556000000011</v>
      </c>
      <c r="F46" s="147">
        <v>707880.09655999986</v>
      </c>
      <c r="G46" s="739">
        <f>SUM(G41:G45)</f>
        <v>0.99999999999999989</v>
      </c>
      <c r="H46" s="731">
        <f>(E46-I46)/I46</f>
        <v>0.19458064748720189</v>
      </c>
      <c r="I46" s="686">
        <v>55476</v>
      </c>
      <c r="J46" s="186">
        <v>591919.84137000004</v>
      </c>
      <c r="K46" s="194">
        <f>SUM(K41:K44)</f>
        <v>1</v>
      </c>
      <c r="L46" s="166"/>
    </row>
    <row r="47" spans="1:12" ht="11.1" customHeight="1" x14ac:dyDescent="0.2">
      <c r="A47" s="1040" t="str">
        <f>T!J21</f>
        <v>únor</v>
      </c>
      <c r="B47" s="1041"/>
      <c r="C47" s="154" t="s">
        <v>6</v>
      </c>
      <c r="D47" s="132">
        <v>77</v>
      </c>
      <c r="E47" s="151">
        <v>13755.633157880344</v>
      </c>
      <c r="F47" s="133">
        <v>146836.35789999997</v>
      </c>
      <c r="G47" s="738">
        <f>E47/$E$52</f>
        <v>0.2951520231349431</v>
      </c>
      <c r="H47" s="233">
        <f>(E47-I47)/I47</f>
        <v>3.2914566607371201E-2</v>
      </c>
      <c r="I47" s="685">
        <v>13317.3</v>
      </c>
      <c r="J47" s="185">
        <v>142084.38075000007</v>
      </c>
      <c r="K47" s="193">
        <f>I47/$I$52</f>
        <v>0.32426253058839283</v>
      </c>
      <c r="L47" s="149"/>
    </row>
    <row r="48" spans="1:12" ht="11.1" customHeight="1" x14ac:dyDescent="0.2">
      <c r="A48" s="1040"/>
      <c r="B48" s="1041"/>
      <c r="C48" s="154" t="s">
        <v>7</v>
      </c>
      <c r="D48" s="132">
        <v>289</v>
      </c>
      <c r="E48" s="151">
        <v>4747.0145777629486</v>
      </c>
      <c r="F48" s="133">
        <v>50672.903659999989</v>
      </c>
      <c r="G48" s="738">
        <f t="shared" ref="G48:G51" si="8">E48/$E$52</f>
        <v>0.1018557953964586</v>
      </c>
      <c r="H48" s="233">
        <f>(E48-I48)/I48</f>
        <v>0.15006652237691351</v>
      </c>
      <c r="I48" s="685">
        <v>4127.6000000000004</v>
      </c>
      <c r="J48" s="185">
        <v>44038.180149999978</v>
      </c>
      <c r="K48" s="193">
        <f t="shared" ref="K48:K50" si="9">I48/$I$52</f>
        <v>0.1005028062187268</v>
      </c>
      <c r="L48" s="150"/>
    </row>
    <row r="49" spans="1:12" ht="11.1" customHeight="1" x14ac:dyDescent="0.2">
      <c r="A49" s="1040"/>
      <c r="B49" s="1041"/>
      <c r="C49" s="154" t="s">
        <v>8</v>
      </c>
      <c r="D49" s="132">
        <v>10968</v>
      </c>
      <c r="E49" s="151">
        <v>9449</v>
      </c>
      <c r="F49" s="133">
        <v>100864.5</v>
      </c>
      <c r="G49" s="738">
        <f t="shared" si="8"/>
        <v>0.20274540870584162</v>
      </c>
      <c r="H49" s="233">
        <f t="shared" ref="H49:H50" si="10">(E49-I49)/I49</f>
        <v>0.22534462412304018</v>
      </c>
      <c r="I49" s="685">
        <v>7711.3</v>
      </c>
      <c r="J49" s="185">
        <v>82273.7</v>
      </c>
      <c r="K49" s="193">
        <f t="shared" si="9"/>
        <v>0.1877622079645479</v>
      </c>
      <c r="L49" s="149"/>
    </row>
    <row r="50" spans="1:12" ht="11.1" customHeight="1" x14ac:dyDescent="0.2">
      <c r="A50" s="1040"/>
      <c r="B50" s="1041"/>
      <c r="C50" s="154" t="s">
        <v>9</v>
      </c>
      <c r="D50" s="132">
        <v>125472</v>
      </c>
      <c r="E50" s="151">
        <v>18493.7</v>
      </c>
      <c r="F50" s="133">
        <v>197413.4</v>
      </c>
      <c r="G50" s="738">
        <f t="shared" si="8"/>
        <v>0.39681582865734188</v>
      </c>
      <c r="H50" s="233">
        <f t="shared" si="10"/>
        <v>0.1621536702003985</v>
      </c>
      <c r="I50" s="685">
        <v>15913.3</v>
      </c>
      <c r="J50" s="185">
        <v>169781.6</v>
      </c>
      <c r="K50" s="193">
        <f t="shared" si="9"/>
        <v>0.38747245522833246</v>
      </c>
      <c r="L50" s="149"/>
    </row>
    <row r="51" spans="1:12" ht="11.1" customHeight="1" x14ac:dyDescent="0.2">
      <c r="A51" s="1040"/>
      <c r="B51" s="1041"/>
      <c r="C51" s="154" t="s">
        <v>336</v>
      </c>
      <c r="D51" s="132">
        <v>7</v>
      </c>
      <c r="E51" s="151">
        <v>159.9</v>
      </c>
      <c r="F51" s="133">
        <v>1706.3676400000002</v>
      </c>
      <c r="G51" s="738">
        <f t="shared" si="8"/>
        <v>3.4309441054147611E-3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40"/>
      <c r="B52" s="1041"/>
      <c r="C52" s="156" t="s">
        <v>2</v>
      </c>
      <c r="D52" s="145">
        <v>136813</v>
      </c>
      <c r="E52" s="146">
        <v>46605.247735643294</v>
      </c>
      <c r="F52" s="147">
        <v>497493.52919999993</v>
      </c>
      <c r="G52" s="739">
        <f>SUM(G47:G51)</f>
        <v>1</v>
      </c>
      <c r="H52" s="731">
        <f t="shared" ref="H52" si="11">(E52-I52)/I52</f>
        <v>0.13478975238664442</v>
      </c>
      <c r="I52" s="686">
        <v>41069.5</v>
      </c>
      <c r="J52" s="186">
        <v>438177.86090000009</v>
      </c>
      <c r="K52" s="194">
        <f>SUM(K47:K50)</f>
        <v>1</v>
      </c>
      <c r="L52" s="166"/>
    </row>
    <row r="53" spans="1:12" ht="11.1" customHeight="1" x14ac:dyDescent="0.2">
      <c r="A53" s="1040" t="str">
        <f>T!J22</f>
        <v>březen</v>
      </c>
      <c r="B53" s="1041"/>
      <c r="C53" s="153" t="s">
        <v>6</v>
      </c>
      <c r="D53" s="171">
        <v>77</v>
      </c>
      <c r="E53" s="173">
        <v>14490.584881180985</v>
      </c>
      <c r="F53" s="172">
        <v>154699.58775000001</v>
      </c>
      <c r="G53" s="737">
        <f>E53/$E$58</f>
        <v>0.37776083088946544</v>
      </c>
      <c r="H53" s="656">
        <f>(E53-I53)/I53</f>
        <v>0.20257808401780841</v>
      </c>
      <c r="I53" s="684">
        <v>12049.6</v>
      </c>
      <c r="J53" s="187">
        <v>128778.63506000004</v>
      </c>
      <c r="K53" s="192">
        <f>I53/$I$58</f>
        <v>0.30136431277902137</v>
      </c>
      <c r="L53" s="173"/>
    </row>
    <row r="54" spans="1:12" ht="11.1" customHeight="1" x14ac:dyDescent="0.2">
      <c r="A54" s="1040"/>
      <c r="B54" s="1041"/>
      <c r="C54" s="154" t="s">
        <v>7</v>
      </c>
      <c r="D54" s="132">
        <v>277</v>
      </c>
      <c r="E54" s="151">
        <v>3898.7664555572483</v>
      </c>
      <c r="F54" s="133">
        <v>41623.299690000029</v>
      </c>
      <c r="G54" s="738">
        <f t="shared" ref="G54:G57" si="12">E54/$E$58</f>
        <v>0.10163849615263071</v>
      </c>
      <c r="H54" s="233">
        <f t="shared" ref="H54:H56" si="13">(E54-I54)/I54</f>
        <v>-7.3619147565164675E-2</v>
      </c>
      <c r="I54" s="685">
        <v>4208.6000000000004</v>
      </c>
      <c r="J54" s="185">
        <v>44978.592420000015</v>
      </c>
      <c r="K54" s="193">
        <f t="shared" ref="K54:K56" si="14">I54/$I$58</f>
        <v>0.10525841909787788</v>
      </c>
      <c r="L54" s="151"/>
    </row>
    <row r="55" spans="1:12" ht="11.1" customHeight="1" x14ac:dyDescent="0.2">
      <c r="A55" s="1040"/>
      <c r="B55" s="1041"/>
      <c r="C55" s="154" t="s">
        <v>8</v>
      </c>
      <c r="D55" s="132">
        <v>10972</v>
      </c>
      <c r="E55" s="151">
        <v>6899.3</v>
      </c>
      <c r="F55" s="133">
        <v>73656.5</v>
      </c>
      <c r="G55" s="738">
        <f t="shared" si="12"/>
        <v>0.17986060065391068</v>
      </c>
      <c r="H55" s="233">
        <f t="shared" si="13"/>
        <v>-0.10910100462281445</v>
      </c>
      <c r="I55" s="685">
        <v>7744.2</v>
      </c>
      <c r="J55" s="185">
        <v>82765.100000000006</v>
      </c>
      <c r="K55" s="193">
        <f t="shared" si="14"/>
        <v>0.19368489501919542</v>
      </c>
      <c r="L55" s="151"/>
    </row>
    <row r="56" spans="1:12" ht="11.1" customHeight="1" x14ac:dyDescent="0.2">
      <c r="A56" s="1040"/>
      <c r="B56" s="1041"/>
      <c r="C56" s="154" t="s">
        <v>9</v>
      </c>
      <c r="D56" s="132">
        <v>125411</v>
      </c>
      <c r="E56" s="151">
        <v>12892.6</v>
      </c>
      <c r="F56" s="133">
        <v>137639.4</v>
      </c>
      <c r="G56" s="738">
        <f t="shared" si="12"/>
        <v>0.33610232632159914</v>
      </c>
      <c r="H56" s="233">
        <f t="shared" si="13"/>
        <v>-0.19325953782906058</v>
      </c>
      <c r="I56" s="685">
        <v>15981.1</v>
      </c>
      <c r="J56" s="185">
        <v>170795.7</v>
      </c>
      <c r="K56" s="193">
        <f t="shared" si="14"/>
        <v>0.39969237310390537</v>
      </c>
      <c r="L56" s="151"/>
    </row>
    <row r="57" spans="1:12" ht="11.1" customHeight="1" x14ac:dyDescent="0.2">
      <c r="A57" s="1035"/>
      <c r="B57" s="1095"/>
      <c r="C57" s="154" t="s">
        <v>336</v>
      </c>
      <c r="D57" s="132">
        <v>7</v>
      </c>
      <c r="E57" s="151">
        <v>177.9</v>
      </c>
      <c r="F57" s="133">
        <v>1899.54044</v>
      </c>
      <c r="G57" s="738">
        <f t="shared" si="12"/>
        <v>4.6377459823939695E-3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42"/>
      <c r="B58" s="1043"/>
      <c r="C58" s="174" t="s">
        <v>2</v>
      </c>
      <c r="D58" s="175">
        <v>136744</v>
      </c>
      <c r="E58" s="176">
        <v>38359.151336738236</v>
      </c>
      <c r="F58" s="177">
        <v>409518.32788</v>
      </c>
      <c r="G58" s="745">
        <f>SUM(G53:G57)</f>
        <v>0.99999999999999989</v>
      </c>
      <c r="H58" s="744">
        <f t="shared" ref="H58" si="15">(E58-I58)/I58</f>
        <v>-4.0625474589812402E-2</v>
      </c>
      <c r="I58" s="693">
        <v>39983.5</v>
      </c>
      <c r="J58" s="188">
        <v>427318.02748000005</v>
      </c>
      <c r="K58" s="195">
        <f>SUM(K53:K56)</f>
        <v>1</v>
      </c>
      <c r="L58" s="178"/>
    </row>
    <row r="59" spans="1:12" ht="11.1" customHeight="1" thickTop="1" x14ac:dyDescent="0.2">
      <c r="A59" s="1062" t="str">
        <f>T!E17</f>
        <v>I. čtvrtletí</v>
      </c>
      <c r="B59" s="1063"/>
      <c r="C59" s="154" t="s">
        <v>6</v>
      </c>
      <c r="D59" s="132">
        <f>D53</f>
        <v>77</v>
      </c>
      <c r="E59" s="151">
        <f>E41+E47+E53</f>
        <v>46089.336039061331</v>
      </c>
      <c r="F59" s="133">
        <f>F41+F47+F53</f>
        <v>492130.03052999993</v>
      </c>
      <c r="G59" s="738">
        <f>E59/$E$64</f>
        <v>0.30475319688495844</v>
      </c>
      <c r="H59" s="233">
        <f>(E59-I59)/I59</f>
        <v>9.7969026751888039E-2</v>
      </c>
      <c r="I59" s="688">
        <v>41976.9</v>
      </c>
      <c r="J59" s="185">
        <v>448089.04090000008</v>
      </c>
      <c r="K59" s="193">
        <f>I59/$I$64</f>
        <v>0.30745775622761468</v>
      </c>
      <c r="L59" s="148"/>
    </row>
    <row r="60" spans="1:12" ht="11.1" customHeight="1" x14ac:dyDescent="0.2">
      <c r="A60" s="1040"/>
      <c r="B60" s="1041"/>
      <c r="C60" s="154" t="s">
        <v>7</v>
      </c>
      <c r="D60" s="132">
        <f>D54</f>
        <v>277</v>
      </c>
      <c r="E60" s="151">
        <f t="shared" ref="E60:F61" si="16">E42+E48+E54</f>
        <v>15525.219033320198</v>
      </c>
      <c r="F60" s="133">
        <f t="shared" si="16"/>
        <v>165779.99785999994</v>
      </c>
      <c r="G60" s="738">
        <f t="shared" ref="G60:G63" si="17">E60/$E$64</f>
        <v>0.10265628753544297</v>
      </c>
      <c r="H60" s="233">
        <f t="shared" ref="H60:H62" si="18">(E60-I60)/I60</f>
        <v>0.12761428751181689</v>
      </c>
      <c r="I60" s="685">
        <v>13768.2</v>
      </c>
      <c r="J60" s="185">
        <v>146975.38884999999</v>
      </c>
      <c r="K60" s="193">
        <f t="shared" ref="K60:K62" si="19">I60/$I$64</f>
        <v>0.10084450922514632</v>
      </c>
      <c r="L60" s="148"/>
    </row>
    <row r="61" spans="1:12" ht="11.1" customHeight="1" x14ac:dyDescent="0.2">
      <c r="A61" s="1040"/>
      <c r="B61" s="1041"/>
      <c r="C61" s="154" t="s">
        <v>8</v>
      </c>
      <c r="D61" s="132">
        <f>D55</f>
        <v>10972</v>
      </c>
      <c r="E61" s="151">
        <f>E43+E49+E55</f>
        <v>30730.5</v>
      </c>
      <c r="F61" s="133">
        <f t="shared" si="16"/>
        <v>328147.20000000001</v>
      </c>
      <c r="G61" s="738">
        <f t="shared" si="17"/>
        <v>0.20319707163791786</v>
      </c>
      <c r="H61" s="233">
        <f t="shared" si="18"/>
        <v>0.16541581496243649</v>
      </c>
      <c r="I61" s="685">
        <v>26368.7</v>
      </c>
      <c r="J61" s="185">
        <v>281481.19999999995</v>
      </c>
      <c r="K61" s="193">
        <f t="shared" si="19"/>
        <v>0.19313625676596183</v>
      </c>
      <c r="L61" s="148"/>
    </row>
    <row r="62" spans="1:12" ht="11.1" customHeight="1" x14ac:dyDescent="0.2">
      <c r="A62" s="1040"/>
      <c r="B62" s="1041"/>
      <c r="C62" s="154" t="s">
        <v>9</v>
      </c>
      <c r="D62" s="132">
        <f>D56</f>
        <v>125411</v>
      </c>
      <c r="E62" s="151">
        <f t="shared" ref="E62:F63" si="20">E44+E50+E56</f>
        <v>58382.299999999996</v>
      </c>
      <c r="F62" s="133">
        <f t="shared" si="20"/>
        <v>623414.6</v>
      </c>
      <c r="G62" s="738">
        <f t="shared" si="17"/>
        <v>0.38603707702401235</v>
      </c>
      <c r="H62" s="233">
        <f t="shared" si="18"/>
        <v>7.2904262044428736E-2</v>
      </c>
      <c r="I62" s="685">
        <v>54415.199999999997</v>
      </c>
      <c r="J62" s="185">
        <v>580870.10000000009</v>
      </c>
      <c r="K62" s="193">
        <f t="shared" si="19"/>
        <v>0.39856147778127721</v>
      </c>
      <c r="L62" s="148"/>
    </row>
    <row r="63" spans="1:12" ht="11.1" customHeight="1" x14ac:dyDescent="0.2">
      <c r="A63" s="1040"/>
      <c r="B63" s="1041"/>
      <c r="C63" s="154" t="s">
        <v>336</v>
      </c>
      <c r="D63" s="132">
        <f>D57</f>
        <v>7</v>
      </c>
      <c r="E63" s="151">
        <f>E45+E51+E57</f>
        <v>507.6</v>
      </c>
      <c r="F63" s="133">
        <f t="shared" si="20"/>
        <v>5420.1252500000001</v>
      </c>
      <c r="G63" s="738">
        <f t="shared" si="17"/>
        <v>3.3563669176683462E-3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40"/>
      <c r="B64" s="1041"/>
      <c r="C64" s="157" t="s">
        <v>2</v>
      </c>
      <c r="D64" s="158">
        <f>SUM(D59:D63)</f>
        <v>136744</v>
      </c>
      <c r="E64" s="159">
        <f>SUM(E59:E63)</f>
        <v>151234.95507238153</v>
      </c>
      <c r="F64" s="160">
        <f>SUM(F59:F63)</f>
        <v>1614891.95364</v>
      </c>
      <c r="G64" s="743">
        <f>SUM(G59:G63)</f>
        <v>1</v>
      </c>
      <c r="H64" s="733">
        <f>(E64-I64)/I64</f>
        <v>0.10771305050488565</v>
      </c>
      <c r="I64" s="689">
        <v>136529</v>
      </c>
      <c r="J64" s="189">
        <v>1457415.7297500002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691"/>
      <c r="J65" s="198"/>
      <c r="K65" s="201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>
      <selection activeCell="A35" sqref="A35:XFD35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268</v>
      </c>
      <c r="L1" s="1048"/>
    </row>
    <row r="2" spans="1:17" ht="6.75" customHeight="1" x14ac:dyDescent="0.2"/>
    <row r="3" spans="1:17" ht="30" customHeight="1" x14ac:dyDescent="0.2">
      <c r="A3" s="1061" t="s">
        <v>227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119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208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34" t="str">
        <f>T!J20</f>
        <v>leden</v>
      </c>
      <c r="B10" s="1035"/>
      <c r="C10" s="153" t="s">
        <v>6</v>
      </c>
      <c r="D10" s="132">
        <v>78</v>
      </c>
      <c r="E10" s="151">
        <v>17070</v>
      </c>
      <c r="F10" s="133">
        <v>182336.13976000008</v>
      </c>
      <c r="G10" s="737">
        <f>E10/$E$15</f>
        <v>0.26060473091172248</v>
      </c>
      <c r="H10" s="233">
        <f>(E10-I10)/I10</f>
        <v>0.13567565050197258</v>
      </c>
      <c r="I10" s="685">
        <v>15030.7</v>
      </c>
      <c r="J10" s="185">
        <v>160375.03341999999</v>
      </c>
      <c r="K10" s="192">
        <f>I10/$I$15</f>
        <v>0.27779995638207822</v>
      </c>
      <c r="L10" s="148"/>
    </row>
    <row r="11" spans="1:17" ht="11.1" customHeight="1" x14ac:dyDescent="0.2">
      <c r="A11" s="1036"/>
      <c r="B11" s="1037"/>
      <c r="C11" s="154" t="s">
        <v>7</v>
      </c>
      <c r="D11" s="132">
        <v>349</v>
      </c>
      <c r="E11" s="151">
        <v>8400.2880000000005</v>
      </c>
      <c r="F11" s="133">
        <v>89729.182179999989</v>
      </c>
      <c r="G11" s="738">
        <f>E11/$E$15</f>
        <v>0.12824574070421627</v>
      </c>
      <c r="H11" s="233">
        <f>(E11-I11)/I11</f>
        <v>0.30103893690177491</v>
      </c>
      <c r="I11" s="685">
        <v>6456.6</v>
      </c>
      <c r="J11" s="185">
        <v>68890.557769999927</v>
      </c>
      <c r="K11" s="193">
        <f>I11/$I$15</f>
        <v>0.119331980438471</v>
      </c>
      <c r="L11" s="149"/>
      <c r="M11" s="134"/>
      <c r="O11" s="134"/>
      <c r="P11" s="134"/>
      <c r="Q11" s="134"/>
    </row>
    <row r="12" spans="1:17" ht="11.1" customHeight="1" x14ac:dyDescent="0.2">
      <c r="A12" s="1036"/>
      <c r="B12" s="1037"/>
      <c r="C12" s="154" t="s">
        <v>8</v>
      </c>
      <c r="D12" s="132">
        <v>11551</v>
      </c>
      <c r="E12" s="151">
        <v>15139.708999999999</v>
      </c>
      <c r="F12" s="133">
        <v>161717.3542</v>
      </c>
      <c r="G12" s="738">
        <f>E12/$E$15</f>
        <v>0.23113531283109451</v>
      </c>
      <c r="H12" s="233">
        <f t="shared" ref="H12:H13" si="0">(E12-I12)/I12</f>
        <v>0.26207362515526134</v>
      </c>
      <c r="I12" s="685">
        <v>11995.9</v>
      </c>
      <c r="J12" s="185">
        <v>127993.60000000001</v>
      </c>
      <c r="K12" s="193">
        <f>I12/$I$15</f>
        <v>0.22171026610628725</v>
      </c>
      <c r="L12" s="149"/>
      <c r="M12" s="134"/>
      <c r="O12" s="134"/>
      <c r="P12" s="134"/>
      <c r="Q12" s="134"/>
    </row>
    <row r="13" spans="1:17" ht="11.1" customHeight="1" x14ac:dyDescent="0.2">
      <c r="A13" s="1036"/>
      <c r="B13" s="1037"/>
      <c r="C13" s="154" t="s">
        <v>9</v>
      </c>
      <c r="D13" s="132">
        <v>147852</v>
      </c>
      <c r="E13" s="151">
        <v>24760.7</v>
      </c>
      <c r="F13" s="133">
        <v>264484.7</v>
      </c>
      <c r="G13" s="738">
        <f>E13/$E$15</f>
        <v>0.37801731462717564</v>
      </c>
      <c r="H13" s="233">
        <f t="shared" si="0"/>
        <v>0.20063521311157448</v>
      </c>
      <c r="I13" s="685">
        <v>20623</v>
      </c>
      <c r="J13" s="185">
        <v>220043.4</v>
      </c>
      <c r="K13" s="193">
        <f>I13/$I$15</f>
        <v>0.3811577970731635</v>
      </c>
      <c r="L13" s="149"/>
      <c r="M13" s="134"/>
      <c r="O13" s="134"/>
      <c r="P13" s="134"/>
      <c r="Q13" s="134"/>
    </row>
    <row r="14" spans="1:17" ht="11.1" customHeight="1" x14ac:dyDescent="0.2">
      <c r="A14" s="1036"/>
      <c r="B14" s="1037"/>
      <c r="C14" s="154" t="s">
        <v>336</v>
      </c>
      <c r="D14" s="132">
        <v>10</v>
      </c>
      <c r="E14" s="151">
        <v>130.80000000000001</v>
      </c>
      <c r="F14" s="133">
        <v>1397.1931300000001</v>
      </c>
      <c r="G14" s="738">
        <f>E14/$E$15</f>
        <v>1.9969009257910547E-3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38"/>
      <c r="B15" s="1039"/>
      <c r="C15" s="156" t="s">
        <v>2</v>
      </c>
      <c r="D15" s="145">
        <v>159840</v>
      </c>
      <c r="E15" s="146">
        <v>65501.497000000003</v>
      </c>
      <c r="F15" s="147">
        <v>699664.56927000009</v>
      </c>
      <c r="G15" s="739">
        <f>SUM(G10:G14)</f>
        <v>1</v>
      </c>
      <c r="H15" s="731">
        <f>(E15-I15)/I15</f>
        <v>0.21060981920741056</v>
      </c>
      <c r="I15" s="686">
        <v>54106.200000000004</v>
      </c>
      <c r="J15" s="186">
        <v>577302.59118999995</v>
      </c>
      <c r="K15" s="194">
        <f>SUM(K10:K13)</f>
        <v>1</v>
      </c>
      <c r="L15" s="166"/>
      <c r="M15" s="134"/>
    </row>
    <row r="16" spans="1:17" ht="11.1" customHeight="1" x14ac:dyDescent="0.2">
      <c r="A16" s="1040" t="str">
        <f>T!J21</f>
        <v>únor</v>
      </c>
      <c r="B16" s="1041"/>
      <c r="C16" s="154" t="s">
        <v>6</v>
      </c>
      <c r="D16" s="132">
        <v>77</v>
      </c>
      <c r="E16" s="151">
        <v>13942.6</v>
      </c>
      <c r="F16" s="133">
        <v>148831.95127000005</v>
      </c>
      <c r="G16" s="738">
        <f>E16/$E$21</f>
        <v>0.29948947603028353</v>
      </c>
      <c r="H16" s="233">
        <f>(E16-I16)/I16</f>
        <v>-2.0003936122357201E-2</v>
      </c>
      <c r="I16" s="685">
        <v>14227.2</v>
      </c>
      <c r="J16" s="185">
        <v>151792.62632000004</v>
      </c>
      <c r="K16" s="193">
        <f>I16/$I$21</f>
        <v>0.32159786252432804</v>
      </c>
      <c r="L16" s="149"/>
      <c r="M16" s="134"/>
      <c r="N16" s="134"/>
    </row>
    <row r="17" spans="1:21" ht="11.1" customHeight="1" x14ac:dyDescent="0.2">
      <c r="A17" s="1040"/>
      <c r="B17" s="1041"/>
      <c r="C17" s="154" t="s">
        <v>7</v>
      </c>
      <c r="D17" s="132">
        <v>349</v>
      </c>
      <c r="E17" s="151">
        <v>5584.7323815874206</v>
      </c>
      <c r="F17" s="133">
        <v>59615.574879999986</v>
      </c>
      <c r="G17" s="738">
        <f>E17/$E$21</f>
        <v>0.11996102410819889</v>
      </c>
      <c r="H17" s="233">
        <f>(E17-I17)/I17</f>
        <v>-0.1979761920946361</v>
      </c>
      <c r="I17" s="685">
        <v>6963.3</v>
      </c>
      <c r="J17" s="185">
        <v>74292.573210000046</v>
      </c>
      <c r="K17" s="193">
        <f>I17/$I$21</f>
        <v>0.15740148420740929</v>
      </c>
      <c r="L17" s="150"/>
      <c r="M17" s="137"/>
      <c r="N17" s="134"/>
    </row>
    <row r="18" spans="1:21" ht="11.1" customHeight="1" x14ac:dyDescent="0.2">
      <c r="A18" s="1040"/>
      <c r="B18" s="1041"/>
      <c r="C18" s="154" t="s">
        <v>8</v>
      </c>
      <c r="D18" s="132">
        <v>11558</v>
      </c>
      <c r="E18" s="151">
        <v>9946.4250099055789</v>
      </c>
      <c r="F18" s="133">
        <v>106174.88172</v>
      </c>
      <c r="G18" s="738">
        <f>E18/$E$21</f>
        <v>0.21365094133024895</v>
      </c>
      <c r="H18" s="233">
        <f t="shared" ref="H18:H21" si="1">(E18-I18)/I18</f>
        <v>0.17343947357993225</v>
      </c>
      <c r="I18" s="685">
        <v>8476.2999999999993</v>
      </c>
      <c r="J18" s="185">
        <v>90435.3</v>
      </c>
      <c r="K18" s="193">
        <f>I18/$I$21</f>
        <v>0.19160199913651046</v>
      </c>
      <c r="L18" s="149"/>
      <c r="M18" s="134"/>
      <c r="N18" s="134"/>
      <c r="O18" s="134"/>
      <c r="P18" s="134"/>
    </row>
    <row r="19" spans="1:21" ht="11.1" customHeight="1" x14ac:dyDescent="0.2">
      <c r="A19" s="1040"/>
      <c r="B19" s="1041"/>
      <c r="C19" s="154" t="s">
        <v>9</v>
      </c>
      <c r="D19" s="132">
        <v>147814</v>
      </c>
      <c r="E19" s="151">
        <v>16962.3</v>
      </c>
      <c r="F19" s="133">
        <v>181067</v>
      </c>
      <c r="G19" s="738">
        <f>E19/$E$21</f>
        <v>0.36435315789511841</v>
      </c>
      <c r="H19" s="233">
        <f t="shared" si="1"/>
        <v>0.16400979941395663</v>
      </c>
      <c r="I19" s="685">
        <v>14572.3</v>
      </c>
      <c r="J19" s="185">
        <v>155474.1</v>
      </c>
      <c r="K19" s="193">
        <f>I19/$I$21</f>
        <v>0.32939865413175223</v>
      </c>
      <c r="L19" s="149"/>
      <c r="M19" s="134"/>
      <c r="N19" s="134"/>
      <c r="O19" s="134"/>
      <c r="P19" s="134"/>
    </row>
    <row r="20" spans="1:21" ht="11.1" customHeight="1" x14ac:dyDescent="0.2">
      <c r="A20" s="1040"/>
      <c r="B20" s="1041"/>
      <c r="C20" s="154" t="s">
        <v>336</v>
      </c>
      <c r="D20" s="132">
        <v>10</v>
      </c>
      <c r="E20" s="151">
        <v>118.5</v>
      </c>
      <c r="F20" s="133">
        <v>1265.4013499999999</v>
      </c>
      <c r="G20" s="738">
        <f>E20/$E$21</f>
        <v>2.5454006361502585E-3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40"/>
      <c r="B21" s="1041"/>
      <c r="C21" s="156" t="s">
        <v>2</v>
      </c>
      <c r="D21" s="145">
        <v>159808</v>
      </c>
      <c r="E21" s="146">
        <v>46554.557391492999</v>
      </c>
      <c r="F21" s="147">
        <v>496954.80922000005</v>
      </c>
      <c r="G21" s="739">
        <f>SUM(G16:G20)</f>
        <v>1</v>
      </c>
      <c r="H21" s="731">
        <f t="shared" si="1"/>
        <v>5.2339613407438229E-2</v>
      </c>
      <c r="I21" s="686">
        <v>44239.1</v>
      </c>
      <c r="J21" s="186">
        <v>471994.59953000012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40" t="str">
        <f>T!J22</f>
        <v>březen</v>
      </c>
      <c r="B22" s="1041"/>
      <c r="C22" s="153" t="s">
        <v>6</v>
      </c>
      <c r="D22" s="171">
        <v>77</v>
      </c>
      <c r="E22" s="173">
        <v>14904.4</v>
      </c>
      <c r="F22" s="172">
        <v>159117.49727000002</v>
      </c>
      <c r="G22" s="737">
        <f>E22/$E$27</f>
        <v>0.38639691988748509</v>
      </c>
      <c r="H22" s="656">
        <f>(E22-I22)/I22</f>
        <v>-2.6943742614463619E-2</v>
      </c>
      <c r="I22" s="684">
        <v>15317.1</v>
      </c>
      <c r="J22" s="187">
        <v>163699.48066999996</v>
      </c>
      <c r="K22" s="192">
        <f>I22/$I$27</f>
        <v>0.36463034908301434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40"/>
      <c r="B23" s="1041"/>
      <c r="C23" s="154" t="s">
        <v>7</v>
      </c>
      <c r="D23" s="132">
        <v>335</v>
      </c>
      <c r="E23" s="151">
        <v>4444.7697547368061</v>
      </c>
      <c r="F23" s="133">
        <v>47452.25768000001</v>
      </c>
      <c r="G23" s="738">
        <f>E23/$E$27</f>
        <v>0.1152307602345183</v>
      </c>
      <c r="H23" s="233">
        <f t="shared" ref="H23:H27" si="2">(E23-I23)/I23</f>
        <v>0.25441530627855558</v>
      </c>
      <c r="I23" s="685">
        <v>3543.3</v>
      </c>
      <c r="J23" s="185">
        <v>37868.480710000018</v>
      </c>
      <c r="K23" s="193">
        <f>I23/$I$27</f>
        <v>8.4349825744158141E-2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40"/>
      <c r="B24" s="1041"/>
      <c r="C24" s="154" t="s">
        <v>8</v>
      </c>
      <c r="D24" s="132">
        <v>11562</v>
      </c>
      <c r="E24" s="151">
        <v>7262.1014887296596</v>
      </c>
      <c r="F24" s="133">
        <v>77529.507689999999</v>
      </c>
      <c r="G24" s="738">
        <f>E24/$E$27</f>
        <v>0.18827015157641103</v>
      </c>
      <c r="H24" s="233">
        <f t="shared" si="2"/>
        <v>-0.14687967098237159</v>
      </c>
      <c r="I24" s="685">
        <v>8512.4</v>
      </c>
      <c r="J24" s="185">
        <v>90975.5</v>
      </c>
      <c r="K24" s="193">
        <f>I24/$I$27</f>
        <v>0.2026414519415719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40"/>
      <c r="B25" s="1041"/>
      <c r="C25" s="154" t="s">
        <v>9</v>
      </c>
      <c r="D25" s="132">
        <v>147742</v>
      </c>
      <c r="E25" s="151">
        <v>11825</v>
      </c>
      <c r="F25" s="133">
        <v>126242.5</v>
      </c>
      <c r="G25" s="738">
        <f>E25/$E$27</f>
        <v>0.30656340259718684</v>
      </c>
      <c r="H25" s="233">
        <f t="shared" si="2"/>
        <v>-0.19197233914612144</v>
      </c>
      <c r="I25" s="685">
        <v>14634.4</v>
      </c>
      <c r="J25" s="185">
        <v>156402.79999999999</v>
      </c>
      <c r="K25" s="193">
        <f>I25/$I$27</f>
        <v>0.34837837323125553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35"/>
      <c r="B26" s="1095"/>
      <c r="C26" s="154" t="s">
        <v>336</v>
      </c>
      <c r="D26" s="132">
        <v>10</v>
      </c>
      <c r="E26" s="151">
        <v>136.5</v>
      </c>
      <c r="F26" s="133">
        <v>1457.3972600000002</v>
      </c>
      <c r="G26" s="738">
        <f>E26/$E$27</f>
        <v>3.5387657043988159E-3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42"/>
      <c r="B27" s="1043"/>
      <c r="C27" s="174" t="s">
        <v>2</v>
      </c>
      <c r="D27" s="175">
        <v>159726</v>
      </c>
      <c r="E27" s="176">
        <v>38572.771243466465</v>
      </c>
      <c r="F27" s="177">
        <v>411799.15990000003</v>
      </c>
      <c r="G27" s="745">
        <f>SUM(G22:G26)</f>
        <v>1</v>
      </c>
      <c r="H27" s="744">
        <f t="shared" si="2"/>
        <v>-8.1758097576928229E-2</v>
      </c>
      <c r="I27" s="693">
        <v>42007.200000000004</v>
      </c>
      <c r="J27" s="188">
        <v>448946.26137999998</v>
      </c>
      <c r="K27" s="195">
        <f>SUM(K22:K25)</f>
        <v>0.99999999999999989</v>
      </c>
      <c r="L27" s="178"/>
    </row>
    <row r="28" spans="1:21" ht="11.1" customHeight="1" thickTop="1" x14ac:dyDescent="0.2">
      <c r="A28" s="1062" t="str">
        <f>T!E17</f>
        <v>I. čtvrtletí</v>
      </c>
      <c r="B28" s="1063"/>
      <c r="C28" s="154" t="s">
        <v>6</v>
      </c>
      <c r="D28" s="132">
        <f>D22</f>
        <v>77</v>
      </c>
      <c r="E28" s="151">
        <f>E10+E16+E22</f>
        <v>45917</v>
      </c>
      <c r="F28" s="133">
        <f>F10+F16+F22</f>
        <v>490285.58830000018</v>
      </c>
      <c r="G28" s="738">
        <f>E28/$E$33</f>
        <v>0.30483541119332158</v>
      </c>
      <c r="H28" s="233">
        <f>(E28-I28)/I28</f>
        <v>3.0106561974200786E-2</v>
      </c>
      <c r="I28" s="688">
        <v>44575</v>
      </c>
      <c r="J28" s="185">
        <v>475867.14040999999</v>
      </c>
      <c r="K28" s="193">
        <f>I28/$I$33</f>
        <v>0.31759320282859227</v>
      </c>
      <c r="L28" s="148"/>
    </row>
    <row r="29" spans="1:21" ht="11.1" customHeight="1" x14ac:dyDescent="0.2">
      <c r="A29" s="1040"/>
      <c r="B29" s="1041"/>
      <c r="C29" s="154" t="s">
        <v>7</v>
      </c>
      <c r="D29" s="132">
        <f>D23</f>
        <v>335</v>
      </c>
      <c r="E29" s="151">
        <f t="shared" ref="E29:F32" si="3">E11+E17+E23</f>
        <v>18429.790136324227</v>
      </c>
      <c r="F29" s="133">
        <f t="shared" si="3"/>
        <v>196797.01473999998</v>
      </c>
      <c r="G29" s="738">
        <f>E29/$E$33</f>
        <v>0.12235234563262011</v>
      </c>
      <c r="H29" s="233">
        <f t="shared" ref="H29:H31" si="4">(E29-I29)/I29</f>
        <v>8.6457162346976188E-2</v>
      </c>
      <c r="I29" s="685">
        <v>16963.2</v>
      </c>
      <c r="J29" s="185">
        <v>181051.61168999999</v>
      </c>
      <c r="K29" s="193">
        <f>I29/$I$33</f>
        <v>0.12086140254003314</v>
      </c>
      <c r="L29" s="148"/>
    </row>
    <row r="30" spans="1:21" ht="11.1" customHeight="1" x14ac:dyDescent="0.2">
      <c r="A30" s="1040"/>
      <c r="B30" s="1041"/>
      <c r="C30" s="154" t="s">
        <v>8</v>
      </c>
      <c r="D30" s="132">
        <f>D24</f>
        <v>11562</v>
      </c>
      <c r="E30" s="151">
        <f t="shared" si="3"/>
        <v>32348.235498635237</v>
      </c>
      <c r="F30" s="133">
        <f t="shared" si="3"/>
        <v>345421.74361</v>
      </c>
      <c r="G30" s="738">
        <f>E30/$E$33</f>
        <v>0.21475461527549436</v>
      </c>
      <c r="H30" s="233">
        <f t="shared" si="4"/>
        <v>0.11604905703840102</v>
      </c>
      <c r="I30" s="685">
        <v>28984.6</v>
      </c>
      <c r="J30" s="185">
        <v>309404.40000000002</v>
      </c>
      <c r="K30" s="193">
        <f>I30/$I$33</f>
        <v>0.20651288719474181</v>
      </c>
      <c r="L30" s="148"/>
    </row>
    <row r="31" spans="1:21" ht="11.1" customHeight="1" x14ac:dyDescent="0.2">
      <c r="A31" s="1040"/>
      <c r="B31" s="1041"/>
      <c r="C31" s="154" t="s">
        <v>9</v>
      </c>
      <c r="D31" s="132">
        <f>D25</f>
        <v>147742</v>
      </c>
      <c r="E31" s="151">
        <f t="shared" si="3"/>
        <v>53548</v>
      </c>
      <c r="F31" s="133">
        <f t="shared" si="3"/>
        <v>571794.19999999995</v>
      </c>
      <c r="G31" s="738">
        <f>E31/$E$33</f>
        <v>0.35549636514972632</v>
      </c>
      <c r="H31" s="233">
        <f t="shared" si="4"/>
        <v>7.4620156252194883E-2</v>
      </c>
      <c r="I31" s="685">
        <v>49829.700000000004</v>
      </c>
      <c r="J31" s="185">
        <v>531920.30000000005</v>
      </c>
      <c r="K31" s="193">
        <f>I31/$I$33</f>
        <v>0.35503250743663278</v>
      </c>
      <c r="L31" s="148"/>
    </row>
    <row r="32" spans="1:21" ht="11.1" customHeight="1" x14ac:dyDescent="0.2">
      <c r="A32" s="1040"/>
      <c r="B32" s="1041"/>
      <c r="C32" s="154" t="s">
        <v>336</v>
      </c>
      <c r="D32" s="132">
        <f>D26</f>
        <v>10</v>
      </c>
      <c r="E32" s="151">
        <f>E14+E20+E26</f>
        <v>385.8</v>
      </c>
      <c r="F32" s="133">
        <f t="shared" si="3"/>
        <v>4119.9917399999995</v>
      </c>
      <c r="G32" s="738">
        <f>E32/$E$33</f>
        <v>2.5612627488377608E-3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40"/>
      <c r="B33" s="1041"/>
      <c r="C33" s="157" t="s">
        <v>2</v>
      </c>
      <c r="D33" s="158">
        <f>SUM(D28:D32)</f>
        <v>159726</v>
      </c>
      <c r="E33" s="159">
        <f>SUM(E28:E32)</f>
        <v>150628.82563495944</v>
      </c>
      <c r="F33" s="160">
        <f>SUM(F28:F32)</f>
        <v>1608418.5383900001</v>
      </c>
      <c r="G33" s="743">
        <f>SUM(G28:G32)</f>
        <v>1.0000000000000002</v>
      </c>
      <c r="H33" s="733">
        <f>(E33-I33)/I33</f>
        <v>7.3217973566266678E-2</v>
      </c>
      <c r="I33" s="689">
        <v>140352.5</v>
      </c>
      <c r="J33" s="189">
        <v>1498243.4520999999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6" t="s">
        <v>332</v>
      </c>
      <c r="B36" s="1096"/>
      <c r="C36" s="1096"/>
      <c r="D36" s="1097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51">
        <f>T!G17</f>
        <v>2017</v>
      </c>
      <c r="F37" s="1052"/>
      <c r="G37" s="1052"/>
      <c r="H37" s="680"/>
      <c r="I37" s="1053">
        <f>E37-1</f>
        <v>2016</v>
      </c>
      <c r="J37" s="1054"/>
      <c r="K37" s="1055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5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57" t="s">
        <v>0</v>
      </c>
      <c r="E39" s="1024" t="s">
        <v>39</v>
      </c>
      <c r="F39" s="1025"/>
      <c r="G39" s="729" t="s">
        <v>108</v>
      </c>
      <c r="H39" s="1025"/>
      <c r="I39" s="1059" t="s">
        <v>39</v>
      </c>
      <c r="J39" s="1060"/>
      <c r="K39" s="190" t="s">
        <v>108</v>
      </c>
      <c r="L39" s="148"/>
    </row>
    <row r="40" spans="1:12" ht="15" customHeight="1" x14ac:dyDescent="0.25">
      <c r="A40" s="1056" t="s">
        <v>157</v>
      </c>
      <c r="B40" s="1056"/>
      <c r="C40" s="208" t="s">
        <v>45</v>
      </c>
      <c r="D40" s="1058"/>
      <c r="E40" s="163" t="s">
        <v>148</v>
      </c>
      <c r="F40" s="728" t="s">
        <v>1</v>
      </c>
      <c r="G40" s="730" t="s">
        <v>66</v>
      </c>
      <c r="H40" s="1056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34" t="str">
        <f>T!J20</f>
        <v>leden</v>
      </c>
      <c r="B41" s="1035"/>
      <c r="C41" s="153" t="s">
        <v>6</v>
      </c>
      <c r="D41" s="132">
        <v>182</v>
      </c>
      <c r="E41" s="151">
        <v>45365.997060682304</v>
      </c>
      <c r="F41" s="133">
        <v>482948.18992999999</v>
      </c>
      <c r="G41" s="737">
        <f>E41/$E$46</f>
        <v>0.24338673018632456</v>
      </c>
      <c r="H41" s="233">
        <f>(E41-I41)/I41</f>
        <v>0.28948892774337426</v>
      </c>
      <c r="I41" s="685">
        <v>35181.377741702294</v>
      </c>
      <c r="J41" s="185">
        <v>374952.22100000002</v>
      </c>
      <c r="K41" s="192">
        <f>I41/$I$46</f>
        <v>0.23973559540939027</v>
      </c>
      <c r="L41" s="148"/>
    </row>
    <row r="42" spans="1:12" ht="11.1" customHeight="1" x14ac:dyDescent="0.2">
      <c r="A42" s="1036"/>
      <c r="B42" s="1037"/>
      <c r="C42" s="154" t="s">
        <v>7</v>
      </c>
      <c r="D42" s="132">
        <v>1618</v>
      </c>
      <c r="E42" s="151">
        <v>33535.184704478845</v>
      </c>
      <c r="F42" s="133">
        <v>357002.16229000001</v>
      </c>
      <c r="G42" s="738">
        <f t="shared" ref="G42" si="5">E42/$E$46</f>
        <v>0.17991490279602804</v>
      </c>
      <c r="H42" s="233">
        <f>(E42-I42)/I42</f>
        <v>0.24250088946251513</v>
      </c>
      <c r="I42" s="685">
        <v>26990.068972091922</v>
      </c>
      <c r="J42" s="185">
        <v>287651.78100000002</v>
      </c>
      <c r="K42" s="193">
        <f t="shared" ref="K42:K44" si="6">I42/$I$46</f>
        <v>0.18391776191002249</v>
      </c>
      <c r="L42" s="149"/>
    </row>
    <row r="43" spans="1:12" ht="11.1" customHeight="1" x14ac:dyDescent="0.2">
      <c r="A43" s="1036"/>
      <c r="B43" s="1037"/>
      <c r="C43" s="154" t="s">
        <v>8</v>
      </c>
      <c r="D43" s="132">
        <v>38422</v>
      </c>
      <c r="E43" s="151">
        <v>45511.806261787024</v>
      </c>
      <c r="F43" s="133">
        <v>484500.48474047991</v>
      </c>
      <c r="G43" s="738">
        <f>E43/$E$46</f>
        <v>0.24416899062337585</v>
      </c>
      <c r="H43" s="233">
        <f t="shared" ref="H43:H44" si="7">(E43-I43)/I43</f>
        <v>0.44674420208981069</v>
      </c>
      <c r="I43" s="685">
        <v>31458.087888685212</v>
      </c>
      <c r="J43" s="185">
        <v>335270.54033806239</v>
      </c>
      <c r="K43" s="193">
        <f t="shared" si="6"/>
        <v>0.21436407311290154</v>
      </c>
      <c r="L43" s="149"/>
    </row>
    <row r="44" spans="1:12" ht="11.1" customHeight="1" x14ac:dyDescent="0.2">
      <c r="A44" s="1036"/>
      <c r="B44" s="1037"/>
      <c r="C44" s="154" t="s">
        <v>9</v>
      </c>
      <c r="D44" s="132">
        <v>386344</v>
      </c>
      <c r="E44" s="151">
        <v>61348.019640831859</v>
      </c>
      <c r="F44" s="133">
        <v>653086.47788843967</v>
      </c>
      <c r="G44" s="738">
        <f>E44/$E$46</f>
        <v>0.32912963168904097</v>
      </c>
      <c r="H44" s="233">
        <f t="shared" si="7"/>
        <v>0.15486858664547484</v>
      </c>
      <c r="I44" s="685">
        <v>53121.212534690465</v>
      </c>
      <c r="J44" s="185">
        <v>566149.40148109209</v>
      </c>
      <c r="K44" s="193">
        <f t="shared" si="6"/>
        <v>0.36198256956768582</v>
      </c>
      <c r="L44" s="149"/>
    </row>
    <row r="45" spans="1:12" ht="11.1" customHeight="1" x14ac:dyDescent="0.2">
      <c r="A45" s="1036"/>
      <c r="B45" s="1037"/>
      <c r="C45" s="154" t="s">
        <v>336</v>
      </c>
      <c r="D45" s="132">
        <v>19</v>
      </c>
      <c r="E45" s="151">
        <v>633.69440144284965</v>
      </c>
      <c r="F45" s="133">
        <v>6746.0571200000004</v>
      </c>
      <c r="G45" s="738">
        <f>E45/$E$46</f>
        <v>3.3997447052304601E-3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38"/>
      <c r="B46" s="1039"/>
      <c r="C46" s="156" t="s">
        <v>2</v>
      </c>
      <c r="D46" s="145">
        <v>426585</v>
      </c>
      <c r="E46" s="146">
        <v>186394.7020692229</v>
      </c>
      <c r="F46" s="147">
        <v>1984283.3719689194</v>
      </c>
      <c r="G46" s="739">
        <f>SUM(G41:G45)</f>
        <v>0.99999999999999978</v>
      </c>
      <c r="H46" s="731">
        <f>(E46-I46)/I46</f>
        <v>0.27014482519122912</v>
      </c>
      <c r="I46" s="686">
        <v>146750.74713716988</v>
      </c>
      <c r="J46" s="186">
        <v>1564023.9438191545</v>
      </c>
      <c r="K46" s="194">
        <f>SUM(K41:K44)</f>
        <v>1</v>
      </c>
      <c r="L46" s="166"/>
    </row>
    <row r="47" spans="1:12" ht="11.1" customHeight="1" x14ac:dyDescent="0.2">
      <c r="A47" s="1040" t="str">
        <f>T!J21</f>
        <v>únor</v>
      </c>
      <c r="B47" s="1041"/>
      <c r="C47" s="154" t="s">
        <v>6</v>
      </c>
      <c r="D47" s="132">
        <v>182</v>
      </c>
      <c r="E47" s="151">
        <v>27251.710490771165</v>
      </c>
      <c r="F47" s="133">
        <v>290268.92220000009</v>
      </c>
      <c r="G47" s="738">
        <f>E47/$E$52</f>
        <v>0.22366627843956188</v>
      </c>
      <c r="H47" s="233">
        <f>(E47-I47)/I47</f>
        <v>4.6149147566384233E-2</v>
      </c>
      <c r="I47" s="685">
        <v>26049.546141834318</v>
      </c>
      <c r="J47" s="185">
        <v>277607.86900000001</v>
      </c>
      <c r="K47" s="193">
        <f>I47/$I$52</f>
        <v>0.23802166275069706</v>
      </c>
      <c r="L47" s="149"/>
    </row>
    <row r="48" spans="1:12" ht="11.1" customHeight="1" x14ac:dyDescent="0.2">
      <c r="A48" s="1040"/>
      <c r="B48" s="1041"/>
      <c r="C48" s="154" t="s">
        <v>7</v>
      </c>
      <c r="D48" s="132">
        <v>1620</v>
      </c>
      <c r="E48" s="151">
        <v>22856.638157425314</v>
      </c>
      <c r="F48" s="133">
        <v>243455.19566999999</v>
      </c>
      <c r="G48" s="738">
        <f t="shared" ref="G48:G51" si="8">E48/$E$52</f>
        <v>0.18759406665656012</v>
      </c>
      <c r="H48" s="233">
        <f>(E48-I48)/I48</f>
        <v>8.0522010712055891E-2</v>
      </c>
      <c r="I48" s="685">
        <v>21153.329530384079</v>
      </c>
      <c r="J48" s="185">
        <v>225429.37700000001</v>
      </c>
      <c r="K48" s="193">
        <f t="shared" ref="K48:K50" si="9">I48/$I$52</f>
        <v>0.19328362345052727</v>
      </c>
      <c r="L48" s="150"/>
    </row>
    <row r="49" spans="1:12" ht="11.1" customHeight="1" x14ac:dyDescent="0.2">
      <c r="A49" s="1040"/>
      <c r="B49" s="1041"/>
      <c r="C49" s="154" t="s">
        <v>8</v>
      </c>
      <c r="D49" s="132">
        <v>38346</v>
      </c>
      <c r="E49" s="151">
        <v>29966.641970041965</v>
      </c>
      <c r="F49" s="133">
        <v>319186.69027970498</v>
      </c>
      <c r="G49" s="738">
        <f t="shared" si="8"/>
        <v>0.24594886581669392</v>
      </c>
      <c r="H49" s="233">
        <f t="shared" ref="H49:H50" si="10">(E49-I49)/I49</f>
        <v>0.28563473171179271</v>
      </c>
      <c r="I49" s="685">
        <v>23308.830440619848</v>
      </c>
      <c r="J49" s="185">
        <v>248400.3814756514</v>
      </c>
      <c r="K49" s="193">
        <f t="shared" si="9"/>
        <v>0.2129790111521585</v>
      </c>
      <c r="L49" s="149"/>
    </row>
    <row r="50" spans="1:12" ht="11.1" customHeight="1" x14ac:dyDescent="0.2">
      <c r="A50" s="1040"/>
      <c r="B50" s="1041"/>
      <c r="C50" s="154" t="s">
        <v>9</v>
      </c>
      <c r="D50" s="132">
        <v>386249</v>
      </c>
      <c r="E50" s="151">
        <v>41177.879492199994</v>
      </c>
      <c r="F50" s="133">
        <v>438602.06562321901</v>
      </c>
      <c r="G50" s="738">
        <f t="shared" si="8"/>
        <v>0.33796421927981896</v>
      </c>
      <c r="H50" s="233">
        <f t="shared" si="10"/>
        <v>5.7735949264488912E-2</v>
      </c>
      <c r="I50" s="685">
        <v>38930.207034027342</v>
      </c>
      <c r="J50" s="185">
        <v>414876.16904734407</v>
      </c>
      <c r="K50" s="193">
        <f t="shared" si="9"/>
        <v>0.35571570264661717</v>
      </c>
      <c r="L50" s="149"/>
    </row>
    <row r="51" spans="1:12" ht="11.1" customHeight="1" x14ac:dyDescent="0.2">
      <c r="A51" s="1040"/>
      <c r="B51" s="1041"/>
      <c r="C51" s="154" t="s">
        <v>336</v>
      </c>
      <c r="D51" s="132">
        <v>21</v>
      </c>
      <c r="E51" s="151">
        <v>588.07382128170946</v>
      </c>
      <c r="F51" s="133">
        <v>6263.8095000000003</v>
      </c>
      <c r="G51" s="738">
        <f t="shared" si="8"/>
        <v>4.8265698073651411E-3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40"/>
      <c r="B52" s="1041"/>
      <c r="C52" s="156" t="s">
        <v>2</v>
      </c>
      <c r="D52" s="145">
        <v>426418</v>
      </c>
      <c r="E52" s="146">
        <v>121840.94393172015</v>
      </c>
      <c r="F52" s="147">
        <v>1297776.683272924</v>
      </c>
      <c r="G52" s="739">
        <f>SUM(G47:G51)</f>
        <v>1</v>
      </c>
      <c r="H52" s="731">
        <f t="shared" ref="H52" si="11">(E52-I52)/I52</f>
        <v>0.11329325692813579</v>
      </c>
      <c r="I52" s="686">
        <v>109441.91314686558</v>
      </c>
      <c r="J52" s="186">
        <v>1166313.7965229955</v>
      </c>
      <c r="K52" s="194">
        <f>SUM(K47:K50)</f>
        <v>1</v>
      </c>
      <c r="L52" s="166"/>
    </row>
    <row r="53" spans="1:12" ht="11.1" customHeight="1" x14ac:dyDescent="0.2">
      <c r="A53" s="1040" t="str">
        <f>T!J22</f>
        <v>březen</v>
      </c>
      <c r="B53" s="1041"/>
      <c r="C53" s="153" t="s">
        <v>6</v>
      </c>
      <c r="D53" s="171">
        <v>182</v>
      </c>
      <c r="E53" s="173">
        <v>21862.999999999996</v>
      </c>
      <c r="F53" s="172">
        <v>233258.6</v>
      </c>
      <c r="G53" s="737">
        <f>E53/$E$58</f>
        <v>0.24102800987351625</v>
      </c>
      <c r="H53" s="656">
        <f>(E53-I53)/I53</f>
        <v>-0.17820432280678858</v>
      </c>
      <c r="I53" s="684">
        <v>26603.93648537021</v>
      </c>
      <c r="J53" s="187">
        <v>284466.15399999998</v>
      </c>
      <c r="K53" s="192">
        <f>I53/$I$58</f>
        <v>0.24287819387933618</v>
      </c>
      <c r="L53" s="173"/>
    </row>
    <row r="54" spans="1:12" ht="11.1" customHeight="1" x14ac:dyDescent="0.2">
      <c r="A54" s="1040"/>
      <c r="B54" s="1041"/>
      <c r="C54" s="154" t="s">
        <v>7</v>
      </c>
      <c r="D54" s="132">
        <v>1618</v>
      </c>
      <c r="E54" s="151">
        <v>17023.8</v>
      </c>
      <c r="F54" s="133">
        <v>181628.6</v>
      </c>
      <c r="G54" s="738">
        <f t="shared" ref="G54:G57" si="12">E54/$E$58</f>
        <v>0.1876783897216652</v>
      </c>
      <c r="H54" s="233">
        <f t="shared" ref="H54:H56" si="13">(E54-I54)/I54</f>
        <v>-0.19096161498094821</v>
      </c>
      <c r="I54" s="685">
        <v>21042.017678307206</v>
      </c>
      <c r="J54" s="185">
        <v>224994.56200000001</v>
      </c>
      <c r="K54" s="193">
        <f t="shared" ref="K54:K56" si="14">I54/$I$58</f>
        <v>0.19210116713722861</v>
      </c>
      <c r="L54" s="151"/>
    </row>
    <row r="55" spans="1:12" ht="11.1" customHeight="1" x14ac:dyDescent="0.2">
      <c r="A55" s="1040"/>
      <c r="B55" s="1041"/>
      <c r="C55" s="154" t="s">
        <v>8</v>
      </c>
      <c r="D55" s="132">
        <v>38355</v>
      </c>
      <c r="E55" s="151">
        <v>21555</v>
      </c>
      <c r="F55" s="133">
        <v>229972.5</v>
      </c>
      <c r="G55" s="738">
        <f t="shared" si="12"/>
        <v>0.2376324727998739</v>
      </c>
      <c r="H55" s="233">
        <f t="shared" si="13"/>
        <v>-0.11374897433268062</v>
      </c>
      <c r="I55" s="685">
        <v>24321.551542092442</v>
      </c>
      <c r="J55" s="185">
        <v>260061.41236232175</v>
      </c>
      <c r="K55" s="193">
        <f t="shared" si="14"/>
        <v>0.22204137023613083</v>
      </c>
      <c r="L55" s="151"/>
    </row>
    <row r="56" spans="1:12" ht="11.1" customHeight="1" x14ac:dyDescent="0.2">
      <c r="A56" s="1040"/>
      <c r="B56" s="1041"/>
      <c r="C56" s="154" t="s">
        <v>9</v>
      </c>
      <c r="D56" s="132">
        <v>385985</v>
      </c>
      <c r="E56" s="151">
        <v>29600.3</v>
      </c>
      <c r="F56" s="133">
        <v>315808.90000000002</v>
      </c>
      <c r="G56" s="738">
        <f t="shared" si="12"/>
        <v>0.32632764948355869</v>
      </c>
      <c r="H56" s="233">
        <f t="shared" si="13"/>
        <v>-0.21210042729641565</v>
      </c>
      <c r="I56" s="685">
        <v>37568.620450484654</v>
      </c>
      <c r="J56" s="185">
        <v>401707.45184361265</v>
      </c>
      <c r="K56" s="193">
        <f t="shared" si="14"/>
        <v>0.34297926874730439</v>
      </c>
      <c r="L56" s="151"/>
    </row>
    <row r="57" spans="1:12" ht="11.1" customHeight="1" x14ac:dyDescent="0.2">
      <c r="A57" s="1035"/>
      <c r="B57" s="1095"/>
      <c r="C57" s="154" t="s">
        <v>336</v>
      </c>
      <c r="D57" s="132">
        <v>21</v>
      </c>
      <c r="E57" s="151">
        <v>665.2</v>
      </c>
      <c r="F57" s="133">
        <v>7096.8</v>
      </c>
      <c r="G57" s="738">
        <f t="shared" si="12"/>
        <v>7.3334781213860419E-3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42"/>
      <c r="B58" s="1043"/>
      <c r="C58" s="174" t="s">
        <v>2</v>
      </c>
      <c r="D58" s="175">
        <v>426161</v>
      </c>
      <c r="E58" s="176">
        <v>90707.299999999988</v>
      </c>
      <c r="F58" s="177">
        <v>967765.4</v>
      </c>
      <c r="G58" s="745">
        <f>SUM(G53:G57)</f>
        <v>1</v>
      </c>
      <c r="H58" s="744">
        <f t="shared" ref="H58" si="15">(E58-I58)/I58</f>
        <v>-0.17189603847588139</v>
      </c>
      <c r="I58" s="693">
        <v>109536.12615625451</v>
      </c>
      <c r="J58" s="188">
        <v>1171229.5802059344</v>
      </c>
      <c r="K58" s="195">
        <f>SUM(K53:K56)</f>
        <v>1</v>
      </c>
      <c r="L58" s="178"/>
    </row>
    <row r="59" spans="1:12" ht="11.1" customHeight="1" thickTop="1" x14ac:dyDescent="0.2">
      <c r="A59" s="1062" t="str">
        <f>T!E17</f>
        <v>I. čtvrtletí</v>
      </c>
      <c r="B59" s="1063"/>
      <c r="C59" s="154" t="s">
        <v>6</v>
      </c>
      <c r="D59" s="132">
        <f>D53</f>
        <v>182</v>
      </c>
      <c r="E59" s="151">
        <f>E41+E47+E53</f>
        <v>94480.707551453466</v>
      </c>
      <c r="F59" s="133">
        <f>F41+F47+F53</f>
        <v>1006475.71213</v>
      </c>
      <c r="G59" s="738">
        <f>E59/$E$64</f>
        <v>0.23682761782991929</v>
      </c>
      <c r="H59" s="233">
        <f>(E59-I59)/I59</f>
        <v>7.5662978851836857E-2</v>
      </c>
      <c r="I59" s="688">
        <v>87834.860368906826</v>
      </c>
      <c r="J59" s="185">
        <v>937026.24400000006</v>
      </c>
      <c r="K59" s="193">
        <f>I59/$I$64</f>
        <v>0.24016392372014447</v>
      </c>
      <c r="L59" s="148"/>
    </row>
    <row r="60" spans="1:12" ht="11.1" customHeight="1" x14ac:dyDescent="0.2">
      <c r="A60" s="1040"/>
      <c r="B60" s="1041"/>
      <c r="C60" s="154" t="s">
        <v>7</v>
      </c>
      <c r="D60" s="132">
        <f>D54</f>
        <v>1618</v>
      </c>
      <c r="E60" s="151">
        <f t="shared" ref="E60:F61" si="16">E42+E48+E54</f>
        <v>73415.622861904165</v>
      </c>
      <c r="F60" s="133">
        <f t="shared" si="16"/>
        <v>782085.95795999991</v>
      </c>
      <c r="G60" s="738">
        <f t="shared" ref="G60:G63" si="17">E60/$E$64</f>
        <v>0.18402536903542749</v>
      </c>
      <c r="H60" s="233">
        <f t="shared" ref="H60:H62" si="18">(E60-I60)/I60</f>
        <v>6.1143040175798267E-2</v>
      </c>
      <c r="I60" s="685">
        <v>69185.416180783213</v>
      </c>
      <c r="J60" s="185">
        <v>738075.72000000009</v>
      </c>
      <c r="K60" s="193">
        <f t="shared" ref="K60:K62" si="19">I60/$I$64</f>
        <v>0.18917137164448669</v>
      </c>
      <c r="L60" s="148"/>
    </row>
    <row r="61" spans="1:12" ht="11.1" customHeight="1" x14ac:dyDescent="0.2">
      <c r="A61" s="1040"/>
      <c r="B61" s="1041"/>
      <c r="C61" s="154" t="s">
        <v>8</v>
      </c>
      <c r="D61" s="132">
        <f>D55</f>
        <v>38355</v>
      </c>
      <c r="E61" s="151">
        <f>E43+E49+E55</f>
        <v>97033.448231828981</v>
      </c>
      <c r="F61" s="133">
        <f t="shared" si="16"/>
        <v>1033659.6750201848</v>
      </c>
      <c r="G61" s="738">
        <f t="shared" si="17"/>
        <v>0.24322637912138848</v>
      </c>
      <c r="H61" s="233">
        <f t="shared" si="18"/>
        <v>0.22689752867404137</v>
      </c>
      <c r="I61" s="685">
        <v>79088.469871397509</v>
      </c>
      <c r="J61" s="185">
        <v>843732.3341760356</v>
      </c>
      <c r="K61" s="193">
        <f t="shared" si="19"/>
        <v>0.21624896044191949</v>
      </c>
      <c r="L61" s="148"/>
    </row>
    <row r="62" spans="1:12" ht="11.1" customHeight="1" x14ac:dyDescent="0.2">
      <c r="A62" s="1040"/>
      <c r="B62" s="1041"/>
      <c r="C62" s="154" t="s">
        <v>9</v>
      </c>
      <c r="D62" s="132">
        <f>D56</f>
        <v>385985</v>
      </c>
      <c r="E62" s="151">
        <f t="shared" ref="E62:F63" si="20">E44+E50+E56</f>
        <v>132126.19913303186</v>
      </c>
      <c r="F62" s="133">
        <f t="shared" si="20"/>
        <v>1407497.4435116588</v>
      </c>
      <c r="G62" s="738">
        <f t="shared" si="17"/>
        <v>0.33119071400430161</v>
      </c>
      <c r="H62" s="233">
        <f t="shared" si="18"/>
        <v>1.9334657769416903E-2</v>
      </c>
      <c r="I62" s="685">
        <v>129620.04001920245</v>
      </c>
      <c r="J62" s="185">
        <v>1382733.0223720488</v>
      </c>
      <c r="K62" s="193">
        <f t="shared" si="19"/>
        <v>0.35441574419344923</v>
      </c>
      <c r="L62" s="148"/>
    </row>
    <row r="63" spans="1:12" ht="11.1" customHeight="1" x14ac:dyDescent="0.2">
      <c r="A63" s="1040"/>
      <c r="B63" s="1041"/>
      <c r="C63" s="154" t="s">
        <v>336</v>
      </c>
      <c r="D63" s="132">
        <f>D57</f>
        <v>21</v>
      </c>
      <c r="E63" s="151">
        <f>E45+E51+E57</f>
        <v>1886.9682227245592</v>
      </c>
      <c r="F63" s="133">
        <f t="shared" si="20"/>
        <v>20106.66662</v>
      </c>
      <c r="G63" s="738">
        <f t="shared" si="17"/>
        <v>4.7299200089631335E-3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40"/>
      <c r="B64" s="1041"/>
      <c r="C64" s="157" t="s">
        <v>2</v>
      </c>
      <c r="D64" s="158">
        <f>SUM(D59:D63)</f>
        <v>426161</v>
      </c>
      <c r="E64" s="159">
        <f>SUM(E59:E63)</f>
        <v>398942.94600094302</v>
      </c>
      <c r="F64" s="160">
        <f>SUM(F59:F63)</f>
        <v>4249825.4552418431</v>
      </c>
      <c r="G64" s="743">
        <f>SUM(G59:G63)</f>
        <v>0.99999999999999989</v>
      </c>
      <c r="H64" s="733">
        <f>(E64-I64)/I64</f>
        <v>9.0816366641337964E-2</v>
      </c>
      <c r="I64" s="689">
        <v>365728.78644029004</v>
      </c>
      <c r="J64" s="189">
        <v>3901567.3205480846</v>
      </c>
      <c r="K64" s="196">
        <f>SUM(K59:K62)</f>
        <v>0.99999999999999989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269</v>
      </c>
      <c r="L1" s="1048"/>
    </row>
    <row r="2" spans="1:17" ht="6.75" customHeight="1" x14ac:dyDescent="0.2"/>
    <row r="3" spans="1:17" ht="30" customHeight="1" x14ac:dyDescent="0.2">
      <c r="A3" s="1061" t="s">
        <v>227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120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208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34" t="str">
        <f>T!J20</f>
        <v>leden</v>
      </c>
      <c r="B10" s="1035"/>
      <c r="C10" s="153" t="s">
        <v>6</v>
      </c>
      <c r="D10" s="132">
        <v>192</v>
      </c>
      <c r="E10" s="151">
        <v>69065.616000000009</v>
      </c>
      <c r="F10" s="133">
        <v>737746.72561999992</v>
      </c>
      <c r="G10" s="737">
        <f>E10/$E$15</f>
        <v>0.40695787884167411</v>
      </c>
      <c r="H10" s="233">
        <f>(E10-I10)/I10</f>
        <v>0.28471907212208869</v>
      </c>
      <c r="I10" s="685">
        <v>53759.313999999998</v>
      </c>
      <c r="J10" s="185">
        <v>573510.74066999997</v>
      </c>
      <c r="K10" s="192">
        <f>I10/$I$15</f>
        <v>0.39215296284899959</v>
      </c>
      <c r="L10" s="148"/>
    </row>
    <row r="11" spans="1:17" ht="11.1" customHeight="1" x14ac:dyDescent="0.2">
      <c r="A11" s="1036"/>
      <c r="B11" s="1037"/>
      <c r="C11" s="154" t="s">
        <v>7</v>
      </c>
      <c r="D11" s="132">
        <v>657</v>
      </c>
      <c r="E11" s="151">
        <v>15709.53</v>
      </c>
      <c r="F11" s="133">
        <v>167803.6626200001</v>
      </c>
      <c r="G11" s="738">
        <f>E11/$E$15</f>
        <v>9.2565843565337119E-2</v>
      </c>
      <c r="H11" s="233">
        <f>(E11-I11)/I11</f>
        <v>0.22257908868049345</v>
      </c>
      <c r="I11" s="685">
        <v>12849.5</v>
      </c>
      <c r="J11" s="185">
        <v>137102.12360000017</v>
      </c>
      <c r="K11" s="193">
        <f>I11/$I$15</f>
        <v>9.3732027460919992E-2</v>
      </c>
      <c r="L11" s="149"/>
      <c r="M11" s="134"/>
      <c r="O11" s="134"/>
      <c r="P11" s="134"/>
      <c r="Q11" s="134"/>
    </row>
    <row r="12" spans="1:17" ht="11.1" customHeight="1" x14ac:dyDescent="0.2">
      <c r="A12" s="1036"/>
      <c r="B12" s="1037"/>
      <c r="C12" s="154" t="s">
        <v>8</v>
      </c>
      <c r="D12" s="132">
        <v>18102</v>
      </c>
      <c r="E12" s="151">
        <v>24996.805999999997</v>
      </c>
      <c r="F12" s="133">
        <v>267007.64689000003</v>
      </c>
      <c r="G12" s="738">
        <f>E12/$E$15</f>
        <v>0.14728960279709705</v>
      </c>
      <c r="H12" s="233">
        <f t="shared" ref="H12:H13" si="0">(E12-I12)/I12</f>
        <v>0.24049318385961757</v>
      </c>
      <c r="I12" s="685">
        <v>20150.7</v>
      </c>
      <c r="J12" s="185">
        <v>215004.1</v>
      </c>
      <c r="K12" s="193">
        <f>I12/$I$15</f>
        <v>0.14699139777864981</v>
      </c>
      <c r="L12" s="149"/>
      <c r="M12" s="134"/>
      <c r="O12" s="134"/>
      <c r="P12" s="134"/>
      <c r="Q12" s="134"/>
    </row>
    <row r="13" spans="1:17" ht="11.1" customHeight="1" x14ac:dyDescent="0.2">
      <c r="A13" s="1036"/>
      <c r="B13" s="1037"/>
      <c r="C13" s="154" t="s">
        <v>9</v>
      </c>
      <c r="D13" s="132">
        <v>237279</v>
      </c>
      <c r="E13" s="151">
        <v>59403</v>
      </c>
      <c r="F13" s="133">
        <v>634522.19999999995</v>
      </c>
      <c r="G13" s="738">
        <f>E13/$E$15</f>
        <v>0.35002248987154427</v>
      </c>
      <c r="H13" s="233">
        <f t="shared" si="0"/>
        <v>0.18031477445005875</v>
      </c>
      <c r="I13" s="685">
        <v>50328.1</v>
      </c>
      <c r="J13" s="185">
        <v>536991.69999999995</v>
      </c>
      <c r="K13" s="193">
        <f>I13/$I$15</f>
        <v>0.36712361191143056</v>
      </c>
      <c r="L13" s="149"/>
      <c r="M13" s="134"/>
      <c r="O13" s="134"/>
      <c r="P13" s="134"/>
      <c r="Q13" s="134"/>
    </row>
    <row r="14" spans="1:17" ht="11.1" customHeight="1" x14ac:dyDescent="0.2">
      <c r="A14" s="1036"/>
      <c r="B14" s="1037"/>
      <c r="C14" s="154" t="s">
        <v>336</v>
      </c>
      <c r="D14" s="132">
        <v>21</v>
      </c>
      <c r="E14" s="151">
        <v>537</v>
      </c>
      <c r="F14" s="133">
        <v>5736.2855599999994</v>
      </c>
      <c r="G14" s="738">
        <f>E14/$E$15</f>
        <v>3.1641849243475794E-3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38"/>
      <c r="B15" s="1039"/>
      <c r="C15" s="156" t="s">
        <v>2</v>
      </c>
      <c r="D15" s="145">
        <v>256251</v>
      </c>
      <c r="E15" s="146">
        <v>169711.95199999999</v>
      </c>
      <c r="F15" s="147">
        <v>1812816.5206899999</v>
      </c>
      <c r="G15" s="739">
        <f>SUM(G10:G14)</f>
        <v>1.0000000000000002</v>
      </c>
      <c r="H15" s="731">
        <f>(E15-I15)/I15</f>
        <v>0.23798166040004159</v>
      </c>
      <c r="I15" s="686">
        <v>137087.614</v>
      </c>
      <c r="J15" s="186">
        <v>1462608.6642700001</v>
      </c>
      <c r="K15" s="194">
        <f>SUM(K10:K13)</f>
        <v>1</v>
      </c>
      <c r="L15" s="166"/>
      <c r="M15" s="134"/>
    </row>
    <row r="16" spans="1:17" ht="11.1" customHeight="1" x14ac:dyDescent="0.2">
      <c r="A16" s="1040" t="str">
        <f>T!J21</f>
        <v>únor</v>
      </c>
      <c r="B16" s="1041"/>
      <c r="C16" s="154" t="s">
        <v>6</v>
      </c>
      <c r="D16" s="132">
        <v>192</v>
      </c>
      <c r="E16" s="151">
        <v>52019.360556629574</v>
      </c>
      <c r="F16" s="133">
        <v>555262.61872000003</v>
      </c>
      <c r="G16" s="738">
        <f>E16/$E$21</f>
        <v>0.43174007610430104</v>
      </c>
      <c r="H16" s="233">
        <f>(E16-I16)/I16</f>
        <v>0.17247804876675121</v>
      </c>
      <c r="I16" s="685">
        <v>44367.023000000001</v>
      </c>
      <c r="J16" s="185">
        <v>473253.91490000021</v>
      </c>
      <c r="K16" s="193">
        <f>I16/$I$21</f>
        <v>0.42631936030163103</v>
      </c>
      <c r="L16" s="149"/>
      <c r="M16" s="134"/>
      <c r="N16" s="134"/>
    </row>
    <row r="17" spans="1:21" ht="11.1" customHeight="1" x14ac:dyDescent="0.2">
      <c r="A17" s="1040"/>
      <c r="B17" s="1041"/>
      <c r="C17" s="154" t="s">
        <v>7</v>
      </c>
      <c r="D17" s="132">
        <v>658</v>
      </c>
      <c r="E17" s="151">
        <v>10862.270998082538</v>
      </c>
      <c r="F17" s="133">
        <v>115950.81155000004</v>
      </c>
      <c r="G17" s="738">
        <f>E17/$E$21</f>
        <v>9.0152544306506738E-2</v>
      </c>
      <c r="H17" s="233">
        <f>(E17-I17)/I17</f>
        <v>9.69331675232811E-2</v>
      </c>
      <c r="I17" s="685">
        <v>9902.4</v>
      </c>
      <c r="J17" s="185">
        <v>105650.32535</v>
      </c>
      <c r="K17" s="193">
        <f>I17/$I$21</f>
        <v>9.5151410845187218E-2</v>
      </c>
      <c r="L17" s="150"/>
      <c r="M17" s="137"/>
      <c r="N17" s="134"/>
    </row>
    <row r="18" spans="1:21" ht="11.1" customHeight="1" x14ac:dyDescent="0.2">
      <c r="A18" s="1040"/>
      <c r="B18" s="1041"/>
      <c r="C18" s="154" t="s">
        <v>8</v>
      </c>
      <c r="D18" s="132">
        <v>18111</v>
      </c>
      <c r="E18" s="151">
        <v>16422.549426894486</v>
      </c>
      <c r="F18" s="133">
        <v>175305.09886</v>
      </c>
      <c r="G18" s="738">
        <f>E18/$E$21</f>
        <v>0.13630065159442747</v>
      </c>
      <c r="H18" s="233">
        <f t="shared" ref="H18:H21" si="1">(E18-I18)/I18</f>
        <v>0.1533904152048661</v>
      </c>
      <c r="I18" s="685">
        <v>14238.5</v>
      </c>
      <c r="J18" s="185">
        <v>151913.60000000001</v>
      </c>
      <c r="K18" s="193">
        <f>I18/$I$21</f>
        <v>0.13681666700185796</v>
      </c>
      <c r="L18" s="149"/>
      <c r="M18" s="134"/>
      <c r="N18" s="134"/>
      <c r="O18" s="134"/>
      <c r="P18" s="134"/>
    </row>
    <row r="19" spans="1:21" ht="11.1" customHeight="1" x14ac:dyDescent="0.2">
      <c r="A19" s="1040"/>
      <c r="B19" s="1041"/>
      <c r="C19" s="154" t="s">
        <v>9</v>
      </c>
      <c r="D19" s="132">
        <v>237218</v>
      </c>
      <c r="E19" s="151">
        <v>40694.1</v>
      </c>
      <c r="F19" s="133">
        <v>434395.9</v>
      </c>
      <c r="G19" s="738">
        <f>E19/$E$21</f>
        <v>0.33774490195568024</v>
      </c>
      <c r="H19" s="233">
        <f t="shared" si="1"/>
        <v>0.14431415555930482</v>
      </c>
      <c r="I19" s="685">
        <v>35562</v>
      </c>
      <c r="J19" s="185">
        <v>379417.5</v>
      </c>
      <c r="K19" s="193">
        <f>I19/$I$21</f>
        <v>0.3417125618513237</v>
      </c>
      <c r="L19" s="149"/>
      <c r="M19" s="134"/>
      <c r="N19" s="134"/>
      <c r="O19" s="134"/>
      <c r="P19" s="134"/>
    </row>
    <row r="20" spans="1:21" ht="11.1" customHeight="1" x14ac:dyDescent="0.2">
      <c r="A20" s="1040"/>
      <c r="B20" s="1041"/>
      <c r="C20" s="154" t="s">
        <v>336</v>
      </c>
      <c r="D20" s="132">
        <v>21</v>
      </c>
      <c r="E20" s="151">
        <v>489.4</v>
      </c>
      <c r="F20" s="133">
        <v>5224.3680899999999</v>
      </c>
      <c r="G20" s="738">
        <f>E20/$E$21</f>
        <v>4.0618260390845335E-3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40"/>
      <c r="B21" s="1041"/>
      <c r="C21" s="156" t="s">
        <v>2</v>
      </c>
      <c r="D21" s="145">
        <v>256200</v>
      </c>
      <c r="E21" s="146">
        <v>120487.68098160659</v>
      </c>
      <c r="F21" s="147">
        <v>1286138.7972200001</v>
      </c>
      <c r="G21" s="739">
        <f>SUM(G16:G20)</f>
        <v>1</v>
      </c>
      <c r="H21" s="731">
        <f t="shared" si="1"/>
        <v>0.15775699172571295</v>
      </c>
      <c r="I21" s="686">
        <v>104069.92300000001</v>
      </c>
      <c r="J21" s="186">
        <v>1110235.3402500004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40" t="str">
        <f>T!J22</f>
        <v>březen</v>
      </c>
      <c r="B22" s="1041"/>
      <c r="C22" s="153" t="s">
        <v>6</v>
      </c>
      <c r="D22" s="171">
        <v>191</v>
      </c>
      <c r="E22" s="173">
        <v>46713.277082132568</v>
      </c>
      <c r="F22" s="172">
        <v>498692.08559999976</v>
      </c>
      <c r="G22" s="737">
        <f>E22/$E$27</f>
        <v>0.48680286083830449</v>
      </c>
      <c r="H22" s="656">
        <f>(E22-I22)/I22</f>
        <v>-4.229946889928226E-2</v>
      </c>
      <c r="I22" s="684">
        <v>48776.497000000003</v>
      </c>
      <c r="J22" s="187">
        <v>521168.84139000002</v>
      </c>
      <c r="K22" s="192">
        <f>I22/$I$27</f>
        <v>0.44874647726426636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40"/>
      <c r="B23" s="1041"/>
      <c r="C23" s="154" t="s">
        <v>7</v>
      </c>
      <c r="D23" s="132">
        <v>617</v>
      </c>
      <c r="E23" s="151">
        <v>8314.7759538694863</v>
      </c>
      <c r="F23" s="133">
        <v>88767.658510000183</v>
      </c>
      <c r="G23" s="738">
        <f>E23/$E$27</f>
        <v>8.6648956665072038E-2</v>
      </c>
      <c r="H23" s="233">
        <f t="shared" ref="H23:H27" si="2">(E23-I23)/I23</f>
        <v>-0.16061540169703739</v>
      </c>
      <c r="I23" s="685">
        <v>9905.7999999999993</v>
      </c>
      <c r="J23" s="185">
        <v>105867.41105999998</v>
      </c>
      <c r="K23" s="193">
        <f>I23/$I$27</f>
        <v>9.1133909318751802E-2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40"/>
      <c r="B24" s="1041"/>
      <c r="C24" s="154" t="s">
        <v>8</v>
      </c>
      <c r="D24" s="132">
        <v>18117</v>
      </c>
      <c r="E24" s="151">
        <v>11991.278430722339</v>
      </c>
      <c r="F24" s="133">
        <v>128017.78311999999</v>
      </c>
      <c r="G24" s="738">
        <f>E24/$E$27</f>
        <v>0.1249620880787454</v>
      </c>
      <c r="H24" s="233">
        <f t="shared" si="2"/>
        <v>-0.1614021462234014</v>
      </c>
      <c r="I24" s="685">
        <v>14299.2</v>
      </c>
      <c r="J24" s="185">
        <v>152821</v>
      </c>
      <c r="K24" s="193">
        <f>I24/$I$27</f>
        <v>0.13155343295147245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40"/>
      <c r="B25" s="1041"/>
      <c r="C25" s="154" t="s">
        <v>9</v>
      </c>
      <c r="D25" s="132">
        <v>237103</v>
      </c>
      <c r="E25" s="151">
        <v>28369.3</v>
      </c>
      <c r="F25" s="133">
        <v>302867</v>
      </c>
      <c r="G25" s="738">
        <f>E25/$E$27</f>
        <v>0.29563878328849713</v>
      </c>
      <c r="H25" s="233">
        <f t="shared" si="2"/>
        <v>-0.2056421241267308</v>
      </c>
      <c r="I25" s="685">
        <v>35713.5</v>
      </c>
      <c r="J25" s="185">
        <v>381683.9</v>
      </c>
      <c r="K25" s="193">
        <f>I25/$I$27</f>
        <v>0.32856618046550934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35"/>
      <c r="B26" s="1095"/>
      <c r="C26" s="154" t="s">
        <v>336</v>
      </c>
      <c r="D26" s="132">
        <v>22</v>
      </c>
      <c r="E26" s="151">
        <v>570.70000000000005</v>
      </c>
      <c r="F26" s="133">
        <v>6092.8421000000008</v>
      </c>
      <c r="G26" s="738">
        <f>E26/$E$27</f>
        <v>5.9473111293808917E-3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42"/>
      <c r="B27" s="1043"/>
      <c r="C27" s="174" t="s">
        <v>2</v>
      </c>
      <c r="D27" s="175">
        <v>256050</v>
      </c>
      <c r="E27" s="176">
        <v>95959.331466724398</v>
      </c>
      <c r="F27" s="177">
        <v>1024437.36933</v>
      </c>
      <c r="G27" s="745">
        <f>SUM(G22:G26)</f>
        <v>0.99999999999999989</v>
      </c>
      <c r="H27" s="744">
        <f t="shared" si="2"/>
        <v>-0.11716882915297017</v>
      </c>
      <c r="I27" s="693">
        <v>108694.997</v>
      </c>
      <c r="J27" s="188">
        <v>1161541.1524499999</v>
      </c>
      <c r="K27" s="195">
        <f>SUM(K22:K25)</f>
        <v>1</v>
      </c>
      <c r="L27" s="178"/>
    </row>
    <row r="28" spans="1:21" ht="11.1" customHeight="1" thickTop="1" x14ac:dyDescent="0.2">
      <c r="A28" s="1062" t="str">
        <f>T!E17</f>
        <v>I. čtvrtletí</v>
      </c>
      <c r="B28" s="1063"/>
      <c r="C28" s="154" t="s">
        <v>6</v>
      </c>
      <c r="D28" s="132">
        <f>D22</f>
        <v>191</v>
      </c>
      <c r="E28" s="151">
        <f>E10+E16+E22</f>
        <v>167798.25363876217</v>
      </c>
      <c r="F28" s="133">
        <f>F10+F16+F22</f>
        <v>1791701.4299399997</v>
      </c>
      <c r="G28" s="738">
        <f>E28/$E$33</f>
        <v>0.43453155070083577</v>
      </c>
      <c r="H28" s="233">
        <f>(E28-I28)/I28</f>
        <v>0.14223973132310139</v>
      </c>
      <c r="I28" s="688">
        <v>146902.834</v>
      </c>
      <c r="J28" s="185">
        <v>1567933.4969600001</v>
      </c>
      <c r="K28" s="193">
        <f>I28/$I$33</f>
        <v>0.41989929962891165</v>
      </c>
      <c r="L28" s="148"/>
    </row>
    <row r="29" spans="1:21" ht="11.1" customHeight="1" x14ac:dyDescent="0.2">
      <c r="A29" s="1040"/>
      <c r="B29" s="1041"/>
      <c r="C29" s="154" t="s">
        <v>7</v>
      </c>
      <c r="D29" s="132">
        <f>D23</f>
        <v>617</v>
      </c>
      <c r="E29" s="151">
        <f t="shared" ref="E29:F32" si="3">E11+E17+E23</f>
        <v>34886.576951952025</v>
      </c>
      <c r="F29" s="133">
        <f t="shared" si="3"/>
        <v>372522.13268000039</v>
      </c>
      <c r="G29" s="738">
        <f>E29/$E$33</f>
        <v>9.0342527725055397E-2</v>
      </c>
      <c r="H29" s="233">
        <f t="shared" ref="H29:H31" si="4">(E29-I29)/I29</f>
        <v>6.8249660936074028E-2</v>
      </c>
      <c r="I29" s="685">
        <v>32657.7</v>
      </c>
      <c r="J29" s="185">
        <v>348619.86001000018</v>
      </c>
      <c r="K29" s="193">
        <f>I29/$I$33</f>
        <v>9.3347044329254461E-2</v>
      </c>
      <c r="L29" s="148"/>
    </row>
    <row r="30" spans="1:21" ht="11.1" customHeight="1" x14ac:dyDescent="0.2">
      <c r="A30" s="1040"/>
      <c r="B30" s="1041"/>
      <c r="C30" s="154" t="s">
        <v>8</v>
      </c>
      <c r="D30" s="132">
        <f>D24</f>
        <v>18117</v>
      </c>
      <c r="E30" s="151">
        <f t="shared" si="3"/>
        <v>53410.633857616827</v>
      </c>
      <c r="F30" s="133">
        <f t="shared" si="3"/>
        <v>570330.52887000004</v>
      </c>
      <c r="G30" s="738">
        <f>E30/$E$33</f>
        <v>0.13831255719757685</v>
      </c>
      <c r="H30" s="233">
        <f t="shared" si="4"/>
        <v>9.6988889707134221E-2</v>
      </c>
      <c r="I30" s="685">
        <v>48688.399999999994</v>
      </c>
      <c r="J30" s="185">
        <v>519738.7</v>
      </c>
      <c r="K30" s="193">
        <f>I30/$I$33</f>
        <v>0.13916835028555202</v>
      </c>
      <c r="L30" s="148"/>
    </row>
    <row r="31" spans="1:21" ht="11.1" customHeight="1" x14ac:dyDescent="0.2">
      <c r="A31" s="1040"/>
      <c r="B31" s="1041"/>
      <c r="C31" s="154" t="s">
        <v>9</v>
      </c>
      <c r="D31" s="132">
        <f>D25</f>
        <v>237103</v>
      </c>
      <c r="E31" s="151">
        <f t="shared" si="3"/>
        <v>128466.40000000001</v>
      </c>
      <c r="F31" s="133">
        <f t="shared" si="3"/>
        <v>1371785.1</v>
      </c>
      <c r="G31" s="738">
        <f>E31/$E$33</f>
        <v>0.33267750286084352</v>
      </c>
      <c r="H31" s="233">
        <f t="shared" si="4"/>
        <v>5.6435829202424952E-2</v>
      </c>
      <c r="I31" s="685">
        <v>121603.6</v>
      </c>
      <c r="J31" s="185">
        <v>1298093.1000000001</v>
      </c>
      <c r="K31" s="193">
        <f>I31/$I$33</f>
        <v>0.34758530575628188</v>
      </c>
      <c r="L31" s="148"/>
    </row>
    <row r="32" spans="1:21" ht="11.1" customHeight="1" x14ac:dyDescent="0.2">
      <c r="A32" s="1040"/>
      <c r="B32" s="1041"/>
      <c r="C32" s="154" t="s">
        <v>336</v>
      </c>
      <c r="D32" s="132">
        <f>D26</f>
        <v>22</v>
      </c>
      <c r="E32" s="151">
        <f>E14+E20+E26</f>
        <v>1597.1000000000001</v>
      </c>
      <c r="F32" s="133">
        <f t="shared" si="3"/>
        <v>17053.495750000002</v>
      </c>
      <c r="G32" s="738">
        <f>E32/$E$33</f>
        <v>4.1358615156885633E-3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40"/>
      <c r="B33" s="1041"/>
      <c r="C33" s="157" t="s">
        <v>2</v>
      </c>
      <c r="D33" s="158">
        <f>SUM(D28:D32)</f>
        <v>256050</v>
      </c>
      <c r="E33" s="159">
        <f>SUM(E28:E32)</f>
        <v>386158.96444833098</v>
      </c>
      <c r="F33" s="160">
        <f>SUM(F28:F32)</f>
        <v>4123392.6872399999</v>
      </c>
      <c r="G33" s="743">
        <f>SUM(G28:G32)</f>
        <v>1</v>
      </c>
      <c r="H33" s="733">
        <f>(E33-I33)/I33</f>
        <v>0.10377638267536744</v>
      </c>
      <c r="I33" s="689">
        <v>349852.53399999999</v>
      </c>
      <c r="J33" s="189">
        <v>3734385.1569700004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6" t="s">
        <v>121</v>
      </c>
      <c r="B36" s="1096"/>
      <c r="C36" s="1096"/>
      <c r="D36" s="1097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51">
        <f>T!G17</f>
        <v>2017</v>
      </c>
      <c r="F37" s="1052"/>
      <c r="G37" s="1052"/>
      <c r="H37" s="680"/>
      <c r="I37" s="1053">
        <f>E37-1</f>
        <v>2016</v>
      </c>
      <c r="J37" s="1054"/>
      <c r="K37" s="1055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5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57" t="s">
        <v>0</v>
      </c>
      <c r="E39" s="1024" t="s">
        <v>39</v>
      </c>
      <c r="F39" s="1025"/>
      <c r="G39" s="729" t="s">
        <v>108</v>
      </c>
      <c r="H39" s="1025"/>
      <c r="I39" s="1059" t="s">
        <v>39</v>
      </c>
      <c r="J39" s="1060"/>
      <c r="K39" s="190" t="s">
        <v>108</v>
      </c>
      <c r="L39" s="148"/>
    </row>
    <row r="40" spans="1:12" ht="15" customHeight="1" x14ac:dyDescent="0.25">
      <c r="A40" s="1056" t="s">
        <v>157</v>
      </c>
      <c r="B40" s="1056"/>
      <c r="C40" s="208" t="s">
        <v>45</v>
      </c>
      <c r="D40" s="1058"/>
      <c r="E40" s="163" t="s">
        <v>148</v>
      </c>
      <c r="F40" s="728" t="s">
        <v>1</v>
      </c>
      <c r="G40" s="730" t="s">
        <v>66</v>
      </c>
      <c r="H40" s="1056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34" t="str">
        <f>T!J20</f>
        <v>leden</v>
      </c>
      <c r="B41" s="1035"/>
      <c r="C41" s="153" t="s">
        <v>6</v>
      </c>
      <c r="D41" s="132">
        <v>128</v>
      </c>
      <c r="E41" s="151">
        <v>104834.79800000001</v>
      </c>
      <c r="F41" s="133">
        <v>1118068.2622499999</v>
      </c>
      <c r="G41" s="737">
        <f>E41/$E$46</f>
        <v>0.6614202493939273</v>
      </c>
      <c r="H41" s="233">
        <f>(E41-I41)/I41</f>
        <v>0.42016255680525716</v>
      </c>
      <c r="I41" s="685">
        <v>73818.872000000003</v>
      </c>
      <c r="J41" s="185">
        <v>786733.57651000004</v>
      </c>
      <c r="K41" s="192">
        <f>I41/$I$46</f>
        <v>0.62641460529947723</v>
      </c>
      <c r="L41" s="148"/>
    </row>
    <row r="42" spans="1:12" ht="11.1" customHeight="1" x14ac:dyDescent="0.2">
      <c r="A42" s="1036"/>
      <c r="B42" s="1037"/>
      <c r="C42" s="154" t="s">
        <v>7</v>
      </c>
      <c r="D42" s="132">
        <v>342</v>
      </c>
      <c r="E42" s="151">
        <v>7275.8009999999995</v>
      </c>
      <c r="F42" s="133">
        <v>77717.935030000037</v>
      </c>
      <c r="G42" s="738">
        <f t="shared" ref="G42" si="5">E42/$E$46</f>
        <v>4.5904243664976439E-2</v>
      </c>
      <c r="H42" s="233">
        <f>(E42-I42)/I42</f>
        <v>0.16308603491271806</v>
      </c>
      <c r="I42" s="685">
        <v>6255.6</v>
      </c>
      <c r="J42" s="185">
        <v>66746.188810000021</v>
      </c>
      <c r="K42" s="193">
        <f t="shared" ref="K42:K44" si="6">I42/$I$46</f>
        <v>5.3083975665618538E-2</v>
      </c>
      <c r="L42" s="149"/>
    </row>
    <row r="43" spans="1:12" ht="11.1" customHeight="1" x14ac:dyDescent="0.2">
      <c r="A43" s="1036"/>
      <c r="B43" s="1037"/>
      <c r="C43" s="154" t="s">
        <v>8</v>
      </c>
      <c r="D43" s="132">
        <v>12362</v>
      </c>
      <c r="E43" s="151">
        <v>14768.83</v>
      </c>
      <c r="F43" s="133">
        <v>157755.06727</v>
      </c>
      <c r="G43" s="738">
        <f>E43/$E$46</f>
        <v>9.3179015061931186E-2</v>
      </c>
      <c r="H43" s="233">
        <f t="shared" ref="H43:H44" si="7">(E43-I43)/I43</f>
        <v>0.25105505247731907</v>
      </c>
      <c r="I43" s="685">
        <v>11805.1</v>
      </c>
      <c r="J43" s="185">
        <v>125957.9</v>
      </c>
      <c r="K43" s="193">
        <f t="shared" si="6"/>
        <v>0.10017610479093826</v>
      </c>
      <c r="L43" s="149"/>
    </row>
    <row r="44" spans="1:12" ht="11.1" customHeight="1" x14ac:dyDescent="0.2">
      <c r="A44" s="1036"/>
      <c r="B44" s="1037"/>
      <c r="C44" s="154" t="s">
        <v>9</v>
      </c>
      <c r="D44" s="132">
        <v>213056</v>
      </c>
      <c r="E44" s="151">
        <v>31293.599999999999</v>
      </c>
      <c r="F44" s="133">
        <v>334267</v>
      </c>
      <c r="G44" s="738">
        <f>E44/$E$46</f>
        <v>0.19743654884930287</v>
      </c>
      <c r="H44" s="233">
        <f t="shared" si="7"/>
        <v>0.20527347586456568</v>
      </c>
      <c r="I44" s="685">
        <v>25963.9</v>
      </c>
      <c r="J44" s="185">
        <v>277029.90000000002</v>
      </c>
      <c r="K44" s="193">
        <f t="shared" si="6"/>
        <v>0.22032531424396593</v>
      </c>
      <c r="L44" s="149"/>
    </row>
    <row r="45" spans="1:12" ht="11.1" customHeight="1" x14ac:dyDescent="0.2">
      <c r="A45" s="1036"/>
      <c r="B45" s="1037"/>
      <c r="C45" s="154" t="s">
        <v>336</v>
      </c>
      <c r="D45" s="132">
        <v>10</v>
      </c>
      <c r="E45" s="151">
        <v>326.5</v>
      </c>
      <c r="F45" s="133">
        <v>3487.2344500000004</v>
      </c>
      <c r="G45" s="738">
        <f>E45/$E$46</f>
        <v>2.0599430298622527E-3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38"/>
      <c r="B46" s="1039"/>
      <c r="C46" s="156" t="s">
        <v>2</v>
      </c>
      <c r="D46" s="145">
        <v>225898</v>
      </c>
      <c r="E46" s="146">
        <v>158499.52900000001</v>
      </c>
      <c r="F46" s="147">
        <v>1691295.4990000001</v>
      </c>
      <c r="G46" s="739">
        <f>SUM(G41:G45)</f>
        <v>1</v>
      </c>
      <c r="H46" s="731">
        <f>(E46-I46)/I46</f>
        <v>0.34500050202186844</v>
      </c>
      <c r="I46" s="686">
        <v>117843.47200000001</v>
      </c>
      <c r="J46" s="186">
        <v>1256467.5653200001</v>
      </c>
      <c r="K46" s="194">
        <f>SUM(K41:K44)</f>
        <v>1</v>
      </c>
      <c r="L46" s="166"/>
    </row>
    <row r="47" spans="1:12" ht="11.1" customHeight="1" x14ac:dyDescent="0.2">
      <c r="A47" s="1040" t="str">
        <f>T!J21</f>
        <v>únor</v>
      </c>
      <c r="B47" s="1041"/>
      <c r="C47" s="154" t="s">
        <v>6</v>
      </c>
      <c r="D47" s="132">
        <v>128</v>
      </c>
      <c r="E47" s="151">
        <v>77546.642999999996</v>
      </c>
      <c r="F47" s="133">
        <v>827072.74013999989</v>
      </c>
      <c r="G47" s="738">
        <f>E47/$E$52</f>
        <v>0.68022231653020548</v>
      </c>
      <c r="H47" s="233">
        <f>(E47-I47)/I47</f>
        <v>0.48136471402692466</v>
      </c>
      <c r="I47" s="685">
        <v>52348.11</v>
      </c>
      <c r="J47" s="185">
        <v>558316.24850000022</v>
      </c>
      <c r="K47" s="193">
        <f>I47/$I$52</f>
        <v>0.6234366330300436</v>
      </c>
      <c r="L47" s="149"/>
    </row>
    <row r="48" spans="1:12" ht="11.1" customHeight="1" x14ac:dyDescent="0.2">
      <c r="A48" s="1040"/>
      <c r="B48" s="1041"/>
      <c r="C48" s="154" t="s">
        <v>7</v>
      </c>
      <c r="D48" s="132">
        <v>342</v>
      </c>
      <c r="E48" s="151">
        <v>5034.6821745192947</v>
      </c>
      <c r="F48" s="133">
        <v>53743.087920000013</v>
      </c>
      <c r="G48" s="738">
        <f t="shared" ref="G48:G51" si="8">E48/$E$52</f>
        <v>4.4163138973596153E-2</v>
      </c>
      <c r="H48" s="233">
        <f>(E48-I48)/I48</f>
        <v>2.0985191133860898E-2</v>
      </c>
      <c r="I48" s="685">
        <v>4931.2</v>
      </c>
      <c r="J48" s="185">
        <v>52612.201149999994</v>
      </c>
      <c r="K48" s="193">
        <f t="shared" ref="K48:K50" si="9">I48/$I$52</f>
        <v>5.8727826559502358E-2</v>
      </c>
      <c r="L48" s="150"/>
    </row>
    <row r="49" spans="1:12" ht="11.1" customHeight="1" x14ac:dyDescent="0.2">
      <c r="A49" s="1040"/>
      <c r="B49" s="1041"/>
      <c r="C49" s="154" t="s">
        <v>8</v>
      </c>
      <c r="D49" s="132">
        <v>12369</v>
      </c>
      <c r="E49" s="151">
        <v>9703.0843711174803</v>
      </c>
      <c r="F49" s="133">
        <v>103577.29584000001</v>
      </c>
      <c r="G49" s="738">
        <f t="shared" si="8"/>
        <v>8.5113349502564092E-2</v>
      </c>
      <c r="H49" s="233">
        <f t="shared" ref="H49:H50" si="10">(E49-I49)/I49</f>
        <v>0.1632301589782989</v>
      </c>
      <c r="I49" s="685">
        <v>8341.5</v>
      </c>
      <c r="J49" s="185">
        <v>88996.9</v>
      </c>
      <c r="K49" s="193">
        <f t="shared" si="9"/>
        <v>9.9342587046984288E-2</v>
      </c>
      <c r="L49" s="149"/>
    </row>
    <row r="50" spans="1:12" ht="11.1" customHeight="1" x14ac:dyDescent="0.2">
      <c r="A50" s="1040"/>
      <c r="B50" s="1041"/>
      <c r="C50" s="154" t="s">
        <v>9</v>
      </c>
      <c r="D50" s="132">
        <v>213001</v>
      </c>
      <c r="E50" s="151">
        <v>21437.7</v>
      </c>
      <c r="F50" s="133">
        <v>228840.3</v>
      </c>
      <c r="G50" s="738">
        <f t="shared" si="8"/>
        <v>0.18804685013998076</v>
      </c>
      <c r="H50" s="233">
        <f t="shared" si="10"/>
        <v>0.16850901004022631</v>
      </c>
      <c r="I50" s="685">
        <v>18346.2</v>
      </c>
      <c r="J50" s="185">
        <v>195738.6</v>
      </c>
      <c r="K50" s="193">
        <f t="shared" si="9"/>
        <v>0.2184929533634698</v>
      </c>
      <c r="L50" s="149"/>
    </row>
    <row r="51" spans="1:12" ht="11.1" customHeight="1" x14ac:dyDescent="0.2">
      <c r="A51" s="1040"/>
      <c r="B51" s="1041"/>
      <c r="C51" s="154" t="s">
        <v>336</v>
      </c>
      <c r="D51" s="132">
        <v>10</v>
      </c>
      <c r="E51" s="151">
        <v>279.8</v>
      </c>
      <c r="F51" s="133">
        <v>2987.1253500000007</v>
      </c>
      <c r="G51" s="738">
        <f t="shared" si="8"/>
        <v>2.4543448536534524E-3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40"/>
      <c r="B52" s="1041"/>
      <c r="C52" s="156" t="s">
        <v>2</v>
      </c>
      <c r="D52" s="145">
        <v>225850</v>
      </c>
      <c r="E52" s="146">
        <v>114001.90954563678</v>
      </c>
      <c r="F52" s="147">
        <v>1216220.5492499999</v>
      </c>
      <c r="G52" s="739">
        <f>SUM(G47:G51)</f>
        <v>1</v>
      </c>
      <c r="H52" s="731">
        <f t="shared" ref="H52" si="11">(E52-I52)/I52</f>
        <v>0.35769880987350611</v>
      </c>
      <c r="I52" s="686">
        <v>83967.01</v>
      </c>
      <c r="J52" s="186">
        <v>895663.9496500002</v>
      </c>
      <c r="K52" s="194">
        <f>SUM(K47:K50)</f>
        <v>1</v>
      </c>
      <c r="L52" s="166"/>
    </row>
    <row r="53" spans="1:12" ht="11.1" customHeight="1" x14ac:dyDescent="0.2">
      <c r="A53" s="1040" t="str">
        <f>T!J22</f>
        <v>březen</v>
      </c>
      <c r="B53" s="1041"/>
      <c r="C53" s="153" t="s">
        <v>6</v>
      </c>
      <c r="D53" s="171">
        <v>125</v>
      </c>
      <c r="E53" s="173">
        <v>61466.559000000001</v>
      </c>
      <c r="F53" s="172">
        <v>656050.83447000012</v>
      </c>
      <c r="G53" s="737">
        <f>E53/$E$58</f>
        <v>0.70058738453181646</v>
      </c>
      <c r="H53" s="656">
        <f>(E53-I53)/I53</f>
        <v>0.29173139082370486</v>
      </c>
      <c r="I53" s="684">
        <v>47584.629000000001</v>
      </c>
      <c r="J53" s="187">
        <v>508532.03585999977</v>
      </c>
      <c r="K53" s="192">
        <f>I53/$I$58</f>
        <v>0.60015805399406252</v>
      </c>
      <c r="L53" s="173"/>
    </row>
    <row r="54" spans="1:12" ht="11.1" customHeight="1" x14ac:dyDescent="0.2">
      <c r="A54" s="1040"/>
      <c r="B54" s="1041"/>
      <c r="C54" s="154" t="s">
        <v>7</v>
      </c>
      <c r="D54" s="132">
        <v>322</v>
      </c>
      <c r="E54" s="151">
        <v>3925.3403345268234</v>
      </c>
      <c r="F54" s="133">
        <v>41906.455690000024</v>
      </c>
      <c r="G54" s="738">
        <f t="shared" ref="G54:G57" si="12">E54/$E$58</f>
        <v>4.4740489188005349E-2</v>
      </c>
      <c r="H54" s="233">
        <f t="shared" ref="H54:H56" si="13">(E54-I54)/I54</f>
        <v>-0.19905724774493996</v>
      </c>
      <c r="I54" s="685">
        <v>4900.8999999999996</v>
      </c>
      <c r="J54" s="185">
        <v>52378.192079999993</v>
      </c>
      <c r="K54" s="193">
        <f t="shared" ref="K54:K56" si="14">I54/$I$58</f>
        <v>6.1812284105850671E-2</v>
      </c>
      <c r="L54" s="151"/>
    </row>
    <row r="55" spans="1:12" ht="11.1" customHeight="1" x14ac:dyDescent="0.2">
      <c r="A55" s="1040"/>
      <c r="B55" s="1041"/>
      <c r="C55" s="154" t="s">
        <v>8</v>
      </c>
      <c r="D55" s="132">
        <v>12373</v>
      </c>
      <c r="E55" s="151">
        <v>7084.7497770225164</v>
      </c>
      <c r="F55" s="133">
        <v>75635.72656000001</v>
      </c>
      <c r="G55" s="738">
        <f t="shared" si="12"/>
        <v>8.0751003425237694E-2</v>
      </c>
      <c r="H55" s="233">
        <f t="shared" si="13"/>
        <v>-0.15426169547301941</v>
      </c>
      <c r="I55" s="685">
        <v>8377</v>
      </c>
      <c r="J55" s="185">
        <v>89528.5</v>
      </c>
      <c r="K55" s="193">
        <f t="shared" si="14"/>
        <v>0.10565437041251832</v>
      </c>
      <c r="L55" s="151"/>
    </row>
    <row r="56" spans="1:12" ht="11.1" customHeight="1" x14ac:dyDescent="0.2">
      <c r="A56" s="1040"/>
      <c r="B56" s="1041"/>
      <c r="C56" s="154" t="s">
        <v>9</v>
      </c>
      <c r="D56" s="132">
        <v>212898</v>
      </c>
      <c r="E56" s="151">
        <v>14945</v>
      </c>
      <c r="F56" s="133">
        <v>159550.70000000001</v>
      </c>
      <c r="G56" s="738">
        <f t="shared" si="12"/>
        <v>0.17034105426054511</v>
      </c>
      <c r="H56" s="233">
        <f t="shared" si="13"/>
        <v>-0.18884299539195515</v>
      </c>
      <c r="I56" s="685">
        <v>18424.3</v>
      </c>
      <c r="J56" s="185">
        <v>196907.8</v>
      </c>
      <c r="K56" s="193">
        <f t="shared" si="14"/>
        <v>0.2323752914875685</v>
      </c>
      <c r="L56" s="151"/>
    </row>
    <row r="57" spans="1:12" ht="11.1" customHeight="1" x14ac:dyDescent="0.2">
      <c r="A57" s="1035"/>
      <c r="B57" s="1095"/>
      <c r="C57" s="154" t="s">
        <v>336</v>
      </c>
      <c r="D57" s="132">
        <v>10</v>
      </c>
      <c r="E57" s="151">
        <v>314.10000000000002</v>
      </c>
      <c r="F57" s="133">
        <v>3353.0144299999997</v>
      </c>
      <c r="G57" s="738">
        <f t="shared" si="12"/>
        <v>3.5800685943952644E-3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42"/>
      <c r="B58" s="1043"/>
      <c r="C58" s="174" t="s">
        <v>2</v>
      </c>
      <c r="D58" s="175">
        <v>225728</v>
      </c>
      <c r="E58" s="176">
        <v>87735.749111549347</v>
      </c>
      <c r="F58" s="177">
        <v>936496.73115000012</v>
      </c>
      <c r="G58" s="745">
        <f>SUM(G53:G57)</f>
        <v>0.99999999999999989</v>
      </c>
      <c r="H58" s="744">
        <f t="shared" ref="H58" si="15">(E58-I58)/I58</f>
        <v>0.10656145816538266</v>
      </c>
      <c r="I58" s="693">
        <v>79286.828999999998</v>
      </c>
      <c r="J58" s="188">
        <v>847346.52793999971</v>
      </c>
      <c r="K58" s="195">
        <f>SUM(K53:K56)</f>
        <v>1</v>
      </c>
      <c r="L58" s="178"/>
    </row>
    <row r="59" spans="1:12" ht="11.1" customHeight="1" thickTop="1" x14ac:dyDescent="0.2">
      <c r="A59" s="1062" t="str">
        <f>T!E17</f>
        <v>I. čtvrtletí</v>
      </c>
      <c r="B59" s="1063"/>
      <c r="C59" s="154" t="s">
        <v>6</v>
      </c>
      <c r="D59" s="132">
        <f>D53</f>
        <v>125</v>
      </c>
      <c r="E59" s="151">
        <f>E41+E47+E53</f>
        <v>243848</v>
      </c>
      <c r="F59" s="133">
        <f>F41+F47+F53</f>
        <v>2601191.8368600002</v>
      </c>
      <c r="G59" s="738">
        <f>E59/$E$64</f>
        <v>0.67690957056897194</v>
      </c>
      <c r="H59" s="233">
        <f>(E59-I59)/I59</f>
        <v>0.40342871410844067</v>
      </c>
      <c r="I59" s="688">
        <v>173751.611</v>
      </c>
      <c r="J59" s="185">
        <v>1853581.86087</v>
      </c>
      <c r="K59" s="193">
        <f>I59/$I$64</f>
        <v>0.61811907905444163</v>
      </c>
      <c r="L59" s="148"/>
    </row>
    <row r="60" spans="1:12" ht="11.1" customHeight="1" x14ac:dyDescent="0.2">
      <c r="A60" s="1040"/>
      <c r="B60" s="1041"/>
      <c r="C60" s="154" t="s">
        <v>7</v>
      </c>
      <c r="D60" s="132">
        <f>D54</f>
        <v>322</v>
      </c>
      <c r="E60" s="151">
        <f t="shared" ref="E60:F61" si="16">E42+E48+E54</f>
        <v>16235.823509046117</v>
      </c>
      <c r="F60" s="133">
        <f t="shared" si="16"/>
        <v>173367.47864000007</v>
      </c>
      <c r="G60" s="738">
        <f t="shared" ref="G60:G63" si="17">E60/$E$64</f>
        <v>4.5069815292075495E-2</v>
      </c>
      <c r="H60" s="233">
        <f t="shared" ref="H60:H62" si="18">(E60-I60)/I60</f>
        <v>9.2072520650010731E-3</v>
      </c>
      <c r="I60" s="685">
        <v>16087.699999999999</v>
      </c>
      <c r="J60" s="185">
        <v>171736.58204000001</v>
      </c>
      <c r="K60" s="193">
        <f t="shared" ref="K60:K62" si="19">I60/$I$64</f>
        <v>5.723178191484015E-2</v>
      </c>
      <c r="L60" s="148"/>
    </row>
    <row r="61" spans="1:12" ht="11.1" customHeight="1" x14ac:dyDescent="0.2">
      <c r="A61" s="1040"/>
      <c r="B61" s="1041"/>
      <c r="C61" s="154" t="s">
        <v>8</v>
      </c>
      <c r="D61" s="132">
        <f>D55</f>
        <v>12373</v>
      </c>
      <c r="E61" s="151">
        <f>E43+E49+E55</f>
        <v>31556.664148139997</v>
      </c>
      <c r="F61" s="133">
        <f t="shared" si="16"/>
        <v>336968.08967000002</v>
      </c>
      <c r="G61" s="738">
        <f t="shared" si="17"/>
        <v>8.7599684955819671E-2</v>
      </c>
      <c r="H61" s="233">
        <f t="shared" si="18"/>
        <v>0.1063352503940596</v>
      </c>
      <c r="I61" s="685">
        <v>28523.599999999999</v>
      </c>
      <c r="J61" s="185">
        <v>304483.3</v>
      </c>
      <c r="K61" s="193">
        <f t="shared" si="19"/>
        <v>0.10147233318784751</v>
      </c>
      <c r="L61" s="148"/>
    </row>
    <row r="62" spans="1:12" ht="11.1" customHeight="1" x14ac:dyDescent="0.2">
      <c r="A62" s="1040"/>
      <c r="B62" s="1041"/>
      <c r="C62" s="154" t="s">
        <v>9</v>
      </c>
      <c r="D62" s="132">
        <f>D56</f>
        <v>212898</v>
      </c>
      <c r="E62" s="151">
        <f t="shared" ref="E62:F63" si="20">E44+E50+E56</f>
        <v>67676.3</v>
      </c>
      <c r="F62" s="133">
        <f t="shared" si="20"/>
        <v>722658</v>
      </c>
      <c r="G62" s="738">
        <f t="shared" si="17"/>
        <v>0.18786594587897754</v>
      </c>
      <c r="H62" s="233">
        <f t="shared" si="18"/>
        <v>7.8774962381085875E-2</v>
      </c>
      <c r="I62" s="685">
        <v>62734.400000000009</v>
      </c>
      <c r="J62" s="185">
        <v>669676.30000000005</v>
      </c>
      <c r="K62" s="193">
        <f t="shared" si="19"/>
        <v>0.22317680584287056</v>
      </c>
      <c r="L62" s="148"/>
    </row>
    <row r="63" spans="1:12" ht="11.1" customHeight="1" x14ac:dyDescent="0.2">
      <c r="A63" s="1040"/>
      <c r="B63" s="1041"/>
      <c r="C63" s="154" t="s">
        <v>336</v>
      </c>
      <c r="D63" s="132">
        <f>D57</f>
        <v>10</v>
      </c>
      <c r="E63" s="151">
        <f>E45+E51+E57</f>
        <v>920.4</v>
      </c>
      <c r="F63" s="133">
        <f t="shared" si="20"/>
        <v>9827.3742300000013</v>
      </c>
      <c r="G63" s="738">
        <f t="shared" si="17"/>
        <v>2.5549833041553826E-3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40"/>
      <c r="B64" s="1041"/>
      <c r="C64" s="157" t="s">
        <v>2</v>
      </c>
      <c r="D64" s="158">
        <f>SUM(D59:D63)</f>
        <v>225728</v>
      </c>
      <c r="E64" s="159">
        <f>SUM(E59:E63)</f>
        <v>360237.18765718612</v>
      </c>
      <c r="F64" s="160">
        <f>SUM(F59:F63)</f>
        <v>3844012.7794000003</v>
      </c>
      <c r="G64" s="743">
        <f>SUM(G59:G63)</f>
        <v>1.0000000000000002</v>
      </c>
      <c r="H64" s="733">
        <f>(E64-I64)/I64</f>
        <v>0.28153907405107148</v>
      </c>
      <c r="I64" s="689">
        <v>281097.31100000005</v>
      </c>
      <c r="J64" s="189">
        <v>2999478.0429100003</v>
      </c>
      <c r="K64" s="196">
        <f>SUM(K59:K62)</f>
        <v>0.99999999999999989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48" t="s">
        <v>270</v>
      </c>
      <c r="L1" s="1048"/>
    </row>
    <row r="2" spans="1:17" ht="6.75" customHeight="1" x14ac:dyDescent="0.2">
      <c r="K2" s="121" t="s">
        <v>193</v>
      </c>
    </row>
    <row r="3" spans="1:17" ht="30" customHeight="1" x14ac:dyDescent="0.2">
      <c r="A3" s="1061" t="s">
        <v>227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7" ht="8.1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49" t="s">
        <v>122</v>
      </c>
      <c r="B5" s="1049"/>
      <c r="C5" s="1049"/>
      <c r="D5" s="1050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51">
        <f>T!G17</f>
        <v>2017</v>
      </c>
      <c r="F6" s="1052"/>
      <c r="G6" s="1052"/>
      <c r="H6" s="680"/>
      <c r="I6" s="1053">
        <f>E6-1</f>
        <v>2016</v>
      </c>
      <c r="J6" s="1054"/>
      <c r="K6" s="1055"/>
      <c r="L6" s="126"/>
    </row>
    <row r="7" spans="1:17" ht="24.95" customHeight="1" x14ac:dyDescent="0.25">
      <c r="A7" s="129"/>
      <c r="B7" s="130"/>
      <c r="C7" s="131"/>
      <c r="D7" s="131"/>
      <c r="E7" s="734"/>
      <c r="F7" s="735"/>
      <c r="G7" s="736"/>
      <c r="H7" s="1025" t="s">
        <v>109</v>
      </c>
      <c r="I7" s="681"/>
      <c r="J7" s="182"/>
      <c r="K7" s="682"/>
      <c r="L7" s="148"/>
    </row>
    <row r="8" spans="1:17" ht="24.95" customHeight="1" x14ac:dyDescent="0.25">
      <c r="A8" s="129"/>
      <c r="B8" s="161"/>
      <c r="C8" s="161"/>
      <c r="D8" s="1057" t="s">
        <v>0</v>
      </c>
      <c r="E8" s="1024" t="s">
        <v>39</v>
      </c>
      <c r="F8" s="1025"/>
      <c r="G8" s="729" t="s">
        <v>108</v>
      </c>
      <c r="H8" s="1025"/>
      <c r="I8" s="1059" t="s">
        <v>39</v>
      </c>
      <c r="J8" s="1060"/>
      <c r="K8" s="190" t="s">
        <v>108</v>
      </c>
      <c r="L8" s="148"/>
    </row>
    <row r="9" spans="1:17" ht="15" customHeight="1" x14ac:dyDescent="0.25">
      <c r="A9" s="1056" t="s">
        <v>157</v>
      </c>
      <c r="B9" s="1056"/>
      <c r="C9" s="208" t="s">
        <v>45</v>
      </c>
      <c r="D9" s="1058"/>
      <c r="E9" s="163" t="s">
        <v>148</v>
      </c>
      <c r="F9" s="728" t="s">
        <v>1</v>
      </c>
      <c r="G9" s="730" t="s">
        <v>66</v>
      </c>
      <c r="H9" s="1056"/>
      <c r="I9" s="683" t="s">
        <v>158</v>
      </c>
      <c r="J9" s="184" t="s">
        <v>1</v>
      </c>
      <c r="K9" s="191" t="s">
        <v>66</v>
      </c>
      <c r="L9" s="152"/>
    </row>
    <row r="10" spans="1:17" ht="11.1" customHeight="1" x14ac:dyDescent="0.2">
      <c r="A10" s="1034" t="str">
        <f>T!J20</f>
        <v>leden</v>
      </c>
      <c r="B10" s="1035"/>
      <c r="C10" s="153" t="s">
        <v>6</v>
      </c>
      <c r="D10" s="132">
        <v>99</v>
      </c>
      <c r="E10" s="151">
        <v>17166.674000000003</v>
      </c>
      <c r="F10" s="133">
        <v>183408.42883000002</v>
      </c>
      <c r="G10" s="737">
        <f>E10/$E$15</f>
        <v>0.27636666005265187</v>
      </c>
      <c r="H10" s="233">
        <f>(E10-I10)/I10</f>
        <v>0.15483684819550553</v>
      </c>
      <c r="I10" s="685">
        <v>14865.021000000001</v>
      </c>
      <c r="J10" s="185">
        <v>158582.68748999995</v>
      </c>
      <c r="K10" s="192">
        <f>I10/$I$15</f>
        <v>0.28549122397568238</v>
      </c>
      <c r="L10" s="148"/>
    </row>
    <row r="11" spans="1:17" ht="11.1" customHeight="1" x14ac:dyDescent="0.2">
      <c r="A11" s="1036"/>
      <c r="B11" s="1037"/>
      <c r="C11" s="154" t="s">
        <v>7</v>
      </c>
      <c r="D11" s="132">
        <v>338</v>
      </c>
      <c r="E11" s="151">
        <v>7185.5839999999998</v>
      </c>
      <c r="F11" s="133">
        <v>76765.750500000009</v>
      </c>
      <c r="G11" s="738">
        <f>E11/$E$15</f>
        <v>0.11568087391930283</v>
      </c>
      <c r="H11" s="233">
        <f>(E11-I11)/I11</f>
        <v>0.24974002824165509</v>
      </c>
      <c r="I11" s="685">
        <v>5749.6630000000005</v>
      </c>
      <c r="J11" s="185">
        <v>61340.203919999978</v>
      </c>
      <c r="K11" s="193">
        <f>I11/$I$15</f>
        <v>0.11042556396776661</v>
      </c>
      <c r="L11" s="149"/>
      <c r="M11" s="134"/>
      <c r="O11" s="134"/>
      <c r="P11" s="134"/>
      <c r="Q11" s="134"/>
    </row>
    <row r="12" spans="1:17" ht="11.1" customHeight="1" x14ac:dyDescent="0.2">
      <c r="A12" s="1036"/>
      <c r="B12" s="1037"/>
      <c r="C12" s="154" t="s">
        <v>8</v>
      </c>
      <c r="D12" s="132">
        <v>10340</v>
      </c>
      <c r="E12" s="151">
        <v>13511.16748</v>
      </c>
      <c r="F12" s="133">
        <v>144340.04316599999</v>
      </c>
      <c r="G12" s="738">
        <f>E12/$E$15</f>
        <v>0.21751658066435028</v>
      </c>
      <c r="H12" s="233">
        <f t="shared" ref="H12:H13" si="0">(E12-I12)/I12</f>
        <v>0.23937296309775913</v>
      </c>
      <c r="I12" s="685">
        <v>10901.61548</v>
      </c>
      <c r="J12" s="185">
        <v>116308.984182</v>
      </c>
      <c r="K12" s="193">
        <f>I12/$I$15</f>
        <v>0.20937175579485867</v>
      </c>
      <c r="L12" s="149"/>
      <c r="M12" s="134"/>
      <c r="O12" s="134"/>
      <c r="P12" s="134"/>
      <c r="Q12" s="134"/>
    </row>
    <row r="13" spans="1:17" ht="11.1" customHeight="1" x14ac:dyDescent="0.2">
      <c r="A13" s="1036"/>
      <c r="B13" s="1037"/>
      <c r="C13" s="154" t="s">
        <v>9</v>
      </c>
      <c r="D13" s="132">
        <v>106193</v>
      </c>
      <c r="E13" s="151">
        <v>24098.624520000001</v>
      </c>
      <c r="F13" s="133">
        <v>257453.37932400001</v>
      </c>
      <c r="G13" s="738">
        <f>E13/$E$15</f>
        <v>0.3879642830320737</v>
      </c>
      <c r="H13" s="233">
        <f t="shared" si="0"/>
        <v>0.17257264625259536</v>
      </c>
      <c r="I13" s="685">
        <v>20551.92452</v>
      </c>
      <c r="J13" s="185">
        <v>219265.64681800001</v>
      </c>
      <c r="K13" s="193">
        <f>I13/$I$15</f>
        <v>0.39471145626169235</v>
      </c>
      <c r="L13" s="149"/>
      <c r="M13" s="134"/>
      <c r="O13" s="134"/>
      <c r="P13" s="134"/>
      <c r="Q13" s="134"/>
    </row>
    <row r="14" spans="1:17" ht="11.1" customHeight="1" x14ac:dyDescent="0.2">
      <c r="A14" s="1036"/>
      <c r="B14" s="1037"/>
      <c r="C14" s="154" t="s">
        <v>336</v>
      </c>
      <c r="D14" s="132">
        <v>10</v>
      </c>
      <c r="E14" s="151">
        <v>153.52500000000001</v>
      </c>
      <c r="F14" s="133">
        <v>1640.03397</v>
      </c>
      <c r="G14" s="738">
        <f>E14/$E$15</f>
        <v>2.4716023316213366E-3</v>
      </c>
      <c r="H14" s="165" t="s">
        <v>355</v>
      </c>
      <c r="I14" s="691" t="s">
        <v>355</v>
      </c>
      <c r="J14" s="198" t="s">
        <v>355</v>
      </c>
      <c r="K14" s="201" t="s">
        <v>355</v>
      </c>
      <c r="L14" s="149"/>
      <c r="M14" s="134"/>
      <c r="O14" s="134"/>
      <c r="P14" s="134"/>
      <c r="Q14" s="134"/>
    </row>
    <row r="15" spans="1:17" ht="11.1" customHeight="1" x14ac:dyDescent="0.2">
      <c r="A15" s="1038"/>
      <c r="B15" s="1039"/>
      <c r="C15" s="156" t="s">
        <v>2</v>
      </c>
      <c r="D15" s="145">
        <v>116980</v>
      </c>
      <c r="E15" s="146">
        <v>62115.575000000004</v>
      </c>
      <c r="F15" s="147">
        <v>663607.63578999997</v>
      </c>
      <c r="G15" s="739">
        <f>SUM(G10:G14)</f>
        <v>1</v>
      </c>
      <c r="H15" s="731">
        <f>(E15-I15)/I15</f>
        <v>0.19296511822642542</v>
      </c>
      <c r="I15" s="686">
        <v>52068.224000000002</v>
      </c>
      <c r="J15" s="186">
        <v>555497.52240999998</v>
      </c>
      <c r="K15" s="194">
        <f>SUM(K10:K13)</f>
        <v>1</v>
      </c>
      <c r="L15" s="166"/>
      <c r="M15" s="134"/>
    </row>
    <row r="16" spans="1:17" ht="11.1" customHeight="1" x14ac:dyDescent="0.2">
      <c r="A16" s="1040" t="str">
        <f>T!J21</f>
        <v>únor</v>
      </c>
      <c r="B16" s="1041"/>
      <c r="C16" s="154" t="s">
        <v>6</v>
      </c>
      <c r="D16" s="132">
        <v>99</v>
      </c>
      <c r="E16" s="151">
        <v>12798.246392828996</v>
      </c>
      <c r="F16" s="133">
        <v>136611.30317000003</v>
      </c>
      <c r="G16" s="738">
        <f>E16/$E$21</f>
        <v>0.29622965254453604</v>
      </c>
      <c r="H16" s="233">
        <f>(E16-I16)/I16</f>
        <v>3.0726410774902069E-2</v>
      </c>
      <c r="I16" s="685">
        <v>12416.725</v>
      </c>
      <c r="J16" s="185">
        <v>132468.16519</v>
      </c>
      <c r="K16" s="193">
        <f>I16/$I$21</f>
        <v>0.31240518599565503</v>
      </c>
      <c r="L16" s="149"/>
      <c r="M16" s="134"/>
      <c r="N16" s="134"/>
    </row>
    <row r="17" spans="1:21" ht="11.1" customHeight="1" x14ac:dyDescent="0.2">
      <c r="A17" s="1040"/>
      <c r="B17" s="1041"/>
      <c r="C17" s="154" t="s">
        <v>7</v>
      </c>
      <c r="D17" s="132">
        <v>338</v>
      </c>
      <c r="E17" s="151">
        <v>4869.9696098306031</v>
      </c>
      <c r="F17" s="133">
        <v>51983.615719999936</v>
      </c>
      <c r="G17" s="738">
        <f>E17/$E$21</f>
        <v>0.11272086512030985</v>
      </c>
      <c r="H17" s="233">
        <f>(E17-I17)/I17</f>
        <v>9.7904772022281664E-2</v>
      </c>
      <c r="I17" s="685">
        <v>4435.6940000000004</v>
      </c>
      <c r="J17" s="185">
        <v>47322.783790000001</v>
      </c>
      <c r="K17" s="193">
        <f>I17/$I$21</f>
        <v>0.11160219857408545</v>
      </c>
      <c r="L17" s="150"/>
      <c r="M17" s="137"/>
      <c r="N17" s="134"/>
    </row>
    <row r="18" spans="1:21" ht="11.1" customHeight="1" x14ac:dyDescent="0.2">
      <c r="A18" s="1040"/>
      <c r="B18" s="1041"/>
      <c r="C18" s="154" t="s">
        <v>8</v>
      </c>
      <c r="D18" s="132">
        <v>10345</v>
      </c>
      <c r="E18" s="151">
        <v>8900.8024066461821</v>
      </c>
      <c r="F18" s="133">
        <v>95010.165612000012</v>
      </c>
      <c r="G18" s="738">
        <f>E18/$E$21</f>
        <v>0.20601897505002964</v>
      </c>
      <c r="H18" s="233">
        <f t="shared" ref="H18:H21" si="1">(E18-I18)/I18</f>
        <v>0.12408815579745756</v>
      </c>
      <c r="I18" s="685">
        <v>7918.2423200000003</v>
      </c>
      <c r="J18" s="185">
        <v>84476.939815999998</v>
      </c>
      <c r="K18" s="193">
        <f>I18/$I$21</f>
        <v>0.19922322228593023</v>
      </c>
      <c r="L18" s="149"/>
      <c r="M18" s="134"/>
      <c r="N18" s="134"/>
      <c r="O18" s="134"/>
      <c r="P18" s="134"/>
    </row>
    <row r="19" spans="1:21" ht="11.1" customHeight="1" x14ac:dyDescent="0.2">
      <c r="A19" s="1040"/>
      <c r="B19" s="1041"/>
      <c r="C19" s="154" t="s">
        <v>9</v>
      </c>
      <c r="D19" s="132">
        <v>106169</v>
      </c>
      <c r="E19" s="151">
        <v>16489.117679999999</v>
      </c>
      <c r="F19" s="133">
        <v>176009.57213799999</v>
      </c>
      <c r="G19" s="738">
        <f>E19/$E$21</f>
        <v>0.38165897508030822</v>
      </c>
      <c r="H19" s="233">
        <f t="shared" si="1"/>
        <v>0.10111574783628466</v>
      </c>
      <c r="I19" s="685">
        <v>14974.917679999999</v>
      </c>
      <c r="J19" s="185">
        <v>159762.288184</v>
      </c>
      <c r="K19" s="193">
        <f>I19/$I$21</f>
        <v>0.37676939314432933</v>
      </c>
      <c r="L19" s="149"/>
      <c r="M19" s="134"/>
      <c r="N19" s="134"/>
      <c r="O19" s="134"/>
      <c r="P19" s="134"/>
    </row>
    <row r="20" spans="1:21" ht="11.1" customHeight="1" x14ac:dyDescent="0.2">
      <c r="A20" s="1040"/>
      <c r="B20" s="1041"/>
      <c r="C20" s="154" t="s">
        <v>336</v>
      </c>
      <c r="D20" s="132">
        <v>10</v>
      </c>
      <c r="E20" s="151">
        <v>145.66300000000001</v>
      </c>
      <c r="F20" s="133">
        <v>1554.9307099999999</v>
      </c>
      <c r="G20" s="738">
        <f>E20/$E$21</f>
        <v>3.3715322048161246E-3</v>
      </c>
      <c r="H20" s="165" t="s">
        <v>355</v>
      </c>
      <c r="I20" s="691" t="s">
        <v>355</v>
      </c>
      <c r="J20" s="198" t="s">
        <v>355</v>
      </c>
      <c r="K20" s="201" t="s">
        <v>355</v>
      </c>
      <c r="L20" s="149"/>
      <c r="M20" s="134"/>
      <c r="N20" s="134"/>
      <c r="O20" s="134"/>
      <c r="P20" s="134"/>
    </row>
    <row r="21" spans="1:21" ht="11.1" customHeight="1" x14ac:dyDescent="0.2">
      <c r="A21" s="1040"/>
      <c r="B21" s="1041"/>
      <c r="C21" s="156" t="s">
        <v>2</v>
      </c>
      <c r="D21" s="145">
        <v>116961</v>
      </c>
      <c r="E21" s="146">
        <v>43203.799089305787</v>
      </c>
      <c r="F21" s="147">
        <v>461169.58734999999</v>
      </c>
      <c r="G21" s="739">
        <f>SUM(G16:G20)</f>
        <v>0.99999999999999989</v>
      </c>
      <c r="H21" s="731">
        <f t="shared" si="1"/>
        <v>8.7008924673252067E-2</v>
      </c>
      <c r="I21" s="686">
        <v>39745.578999999998</v>
      </c>
      <c r="J21" s="186">
        <v>424030.17697999999</v>
      </c>
      <c r="K21" s="194">
        <f>SUM(K16:K19)</f>
        <v>1</v>
      </c>
      <c r="L21" s="166"/>
      <c r="M21" s="134"/>
      <c r="N21" s="134"/>
      <c r="O21" s="134"/>
      <c r="P21" s="134"/>
    </row>
    <row r="22" spans="1:21" ht="11.1" customHeight="1" x14ac:dyDescent="0.2">
      <c r="A22" s="1040" t="str">
        <f>T!J22</f>
        <v>březen</v>
      </c>
      <c r="B22" s="1041"/>
      <c r="C22" s="153" t="s">
        <v>6</v>
      </c>
      <c r="D22" s="171">
        <v>99</v>
      </c>
      <c r="E22" s="173">
        <v>12128.104889758932</v>
      </c>
      <c r="F22" s="172">
        <v>129471.48077290002</v>
      </c>
      <c r="G22" s="737">
        <f>E22/$E$27</f>
        <v>0.35301830710937082</v>
      </c>
      <c r="H22" s="656">
        <f>(E22-I22)/I22</f>
        <v>-1.6973065273161328E-3</v>
      </c>
      <c r="I22" s="684">
        <v>12148.725</v>
      </c>
      <c r="J22" s="187">
        <v>129817.23692999998</v>
      </c>
      <c r="K22" s="192">
        <f>I22/$I$27</f>
        <v>0.30706506512017023</v>
      </c>
      <c r="L22" s="17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1.1" customHeight="1" x14ac:dyDescent="0.2">
      <c r="A23" s="1040"/>
      <c r="B23" s="1041"/>
      <c r="C23" s="154" t="s">
        <v>7</v>
      </c>
      <c r="D23" s="132">
        <v>321</v>
      </c>
      <c r="E23" s="151">
        <v>3799.23292800324</v>
      </c>
      <c r="F23" s="133">
        <v>40558.741900000015</v>
      </c>
      <c r="G23" s="738">
        <f>E23/$E$27</f>
        <v>0.11058601395263333</v>
      </c>
      <c r="H23" s="233">
        <f t="shared" ref="H23:H27" si="2">(E23-I23)/I23</f>
        <v>-0.12455915465037279</v>
      </c>
      <c r="I23" s="685">
        <v>4339.7939999999999</v>
      </c>
      <c r="J23" s="185">
        <v>46374.385000000009</v>
      </c>
      <c r="K23" s="193">
        <f>I23/$I$27</f>
        <v>0.10969045123814425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1.1" customHeight="1" x14ac:dyDescent="0.2">
      <c r="A24" s="1040"/>
      <c r="B24" s="1041"/>
      <c r="C24" s="154" t="s">
        <v>8</v>
      </c>
      <c r="D24" s="132">
        <v>10348</v>
      </c>
      <c r="E24" s="151">
        <v>6619.1326048153678</v>
      </c>
      <c r="F24" s="133">
        <v>70662.301240000001</v>
      </c>
      <c r="G24" s="738">
        <f>E24/$E$27</f>
        <v>0.19266612615277329</v>
      </c>
      <c r="H24" s="233">
        <f t="shared" si="2"/>
        <v>-0.17800446545929238</v>
      </c>
      <c r="I24" s="685">
        <v>8052.5164999999997</v>
      </c>
      <c r="J24" s="185">
        <v>86048.909599999999</v>
      </c>
      <c r="K24" s="193">
        <f>I24/$I$27</f>
        <v>0.20353135851323864</v>
      </c>
      <c r="L24" s="151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1.1" customHeight="1" x14ac:dyDescent="0.2">
      <c r="A25" s="1040"/>
      <c r="B25" s="1041"/>
      <c r="C25" s="154" t="s">
        <v>9</v>
      </c>
      <c r="D25" s="132">
        <v>106124</v>
      </c>
      <c r="E25" s="151">
        <v>11627.4735</v>
      </c>
      <c r="F25" s="133">
        <v>124127.91395</v>
      </c>
      <c r="G25" s="738">
        <f>E25/$E$27</f>
        <v>0.33844619981767482</v>
      </c>
      <c r="H25" s="233">
        <f t="shared" si="2"/>
        <v>-0.22602050120104386</v>
      </c>
      <c r="I25" s="685">
        <v>15022.9735</v>
      </c>
      <c r="J25" s="185">
        <v>160534.6464</v>
      </c>
      <c r="K25" s="193">
        <f>I25/$I$27</f>
        <v>0.37971312512844696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1.1" customHeight="1" x14ac:dyDescent="0.2">
      <c r="A26" s="1035"/>
      <c r="B26" s="1095"/>
      <c r="C26" s="154" t="s">
        <v>336</v>
      </c>
      <c r="D26" s="132">
        <v>10</v>
      </c>
      <c r="E26" s="151">
        <v>181.512</v>
      </c>
      <c r="F26" s="133">
        <v>1937.5714800000001</v>
      </c>
      <c r="G26" s="738">
        <f>E26/$E$27</f>
        <v>5.2833529675475758E-3</v>
      </c>
      <c r="H26" s="165" t="s">
        <v>355</v>
      </c>
      <c r="I26" s="691" t="s">
        <v>355</v>
      </c>
      <c r="J26" s="198" t="s">
        <v>355</v>
      </c>
      <c r="K26" s="201" t="s">
        <v>355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1.1" customHeight="1" thickBot="1" x14ac:dyDescent="0.25">
      <c r="A27" s="1042"/>
      <c r="B27" s="1043"/>
      <c r="C27" s="174" t="s">
        <v>2</v>
      </c>
      <c r="D27" s="175">
        <v>116902</v>
      </c>
      <c r="E27" s="176">
        <v>34355.455922577545</v>
      </c>
      <c r="F27" s="177">
        <v>366758.00934290001</v>
      </c>
      <c r="G27" s="745">
        <f>SUM(G22:G26)</f>
        <v>0.99999999999999978</v>
      </c>
      <c r="H27" s="744">
        <f t="shared" si="2"/>
        <v>-0.13164876889554983</v>
      </c>
      <c r="I27" s="693">
        <v>39564.008999999998</v>
      </c>
      <c r="J27" s="188">
        <v>422775.17793000001</v>
      </c>
      <c r="K27" s="195">
        <f>SUM(K22:K25)</f>
        <v>1</v>
      </c>
      <c r="L27" s="178"/>
    </row>
    <row r="28" spans="1:21" ht="11.1" customHeight="1" thickTop="1" x14ac:dyDescent="0.2">
      <c r="A28" s="1062" t="str">
        <f>T!E17</f>
        <v>I. čtvrtletí</v>
      </c>
      <c r="B28" s="1063"/>
      <c r="C28" s="154" t="s">
        <v>6</v>
      </c>
      <c r="D28" s="132">
        <f>D22</f>
        <v>99</v>
      </c>
      <c r="E28" s="151">
        <f>E10+E16+E22</f>
        <v>42093.025282587929</v>
      </c>
      <c r="F28" s="133">
        <f>F10+F16+F22</f>
        <v>449491.21277290012</v>
      </c>
      <c r="G28" s="738">
        <f>E28/$E$33</f>
        <v>0.30136442821521037</v>
      </c>
      <c r="H28" s="233">
        <f>(E28-I28)/I28</f>
        <v>6.7525297442881965E-2</v>
      </c>
      <c r="I28" s="688">
        <v>39430.470999999998</v>
      </c>
      <c r="J28" s="185">
        <v>420868.08960999991</v>
      </c>
      <c r="K28" s="193">
        <f>I28/$I$33</f>
        <v>0.30013036752355104</v>
      </c>
      <c r="L28" s="148"/>
    </row>
    <row r="29" spans="1:21" ht="11.1" customHeight="1" x14ac:dyDescent="0.2">
      <c r="A29" s="1040"/>
      <c r="B29" s="1041"/>
      <c r="C29" s="154" t="s">
        <v>7</v>
      </c>
      <c r="D29" s="132">
        <f>D23</f>
        <v>321</v>
      </c>
      <c r="E29" s="151">
        <f t="shared" ref="E29:F32" si="3">E11+E17+E23</f>
        <v>15854.786537833843</v>
      </c>
      <c r="F29" s="133">
        <f t="shared" si="3"/>
        <v>169308.10811999996</v>
      </c>
      <c r="G29" s="738">
        <f>E29/$E$33</f>
        <v>0.11351212338318177</v>
      </c>
      <c r="H29" s="233">
        <f t="shared" ref="H29:H31" si="4">(E29-I29)/I29</f>
        <v>9.1540221360441834E-2</v>
      </c>
      <c r="I29" s="685">
        <v>14525.151</v>
      </c>
      <c r="J29" s="185">
        <v>155037.37271</v>
      </c>
      <c r="K29" s="193">
        <f>I29/$I$33</f>
        <v>0.11056015303406026</v>
      </c>
      <c r="L29" s="148"/>
    </row>
    <row r="30" spans="1:21" ht="11.1" customHeight="1" x14ac:dyDescent="0.2">
      <c r="A30" s="1040"/>
      <c r="B30" s="1041"/>
      <c r="C30" s="154" t="s">
        <v>8</v>
      </c>
      <c r="D30" s="132">
        <f>D24</f>
        <v>10348</v>
      </c>
      <c r="E30" s="151">
        <f t="shared" si="3"/>
        <v>29031.102491461552</v>
      </c>
      <c r="F30" s="133">
        <f t="shared" si="3"/>
        <v>310012.51001800003</v>
      </c>
      <c r="G30" s="738">
        <f>E30/$E$33</f>
        <v>0.20784777392599385</v>
      </c>
      <c r="H30" s="233">
        <f t="shared" si="4"/>
        <v>8.033261844903479E-2</v>
      </c>
      <c r="I30" s="685">
        <v>26872.374300000003</v>
      </c>
      <c r="J30" s="185">
        <v>286834.833598</v>
      </c>
      <c r="K30" s="193">
        <f>I30/$I$33</f>
        <v>0.20454271456431319</v>
      </c>
      <c r="L30" s="148"/>
    </row>
    <row r="31" spans="1:21" ht="11.1" customHeight="1" x14ac:dyDescent="0.2">
      <c r="A31" s="1040"/>
      <c r="B31" s="1041"/>
      <c r="C31" s="154" t="s">
        <v>9</v>
      </c>
      <c r="D31" s="132">
        <f>D25</f>
        <v>106124</v>
      </c>
      <c r="E31" s="151">
        <f t="shared" si="3"/>
        <v>52215.215700000001</v>
      </c>
      <c r="F31" s="133">
        <f t="shared" si="3"/>
        <v>557590.86541199998</v>
      </c>
      <c r="G31" s="738">
        <f>E31/$E$33</f>
        <v>0.37383410952107549</v>
      </c>
      <c r="H31" s="233">
        <f t="shared" si="4"/>
        <v>3.2945718534044065E-2</v>
      </c>
      <c r="I31" s="685">
        <v>50549.815699999999</v>
      </c>
      <c r="J31" s="185">
        <v>539562.58140200004</v>
      </c>
      <c r="K31" s="193">
        <f>I31/$I$33</f>
        <v>0.38476676487807543</v>
      </c>
      <c r="L31" s="148"/>
    </row>
    <row r="32" spans="1:21" ht="11.1" customHeight="1" x14ac:dyDescent="0.2">
      <c r="A32" s="1040"/>
      <c r="B32" s="1041"/>
      <c r="C32" s="154" t="s">
        <v>336</v>
      </c>
      <c r="D32" s="132">
        <f>D26</f>
        <v>10</v>
      </c>
      <c r="E32" s="151">
        <f>E14+E20+E26</f>
        <v>480.7</v>
      </c>
      <c r="F32" s="133">
        <f t="shared" si="3"/>
        <v>5132.5361599999997</v>
      </c>
      <c r="G32" s="738">
        <f>E32/$E$33</f>
        <v>3.4415649545383566E-3</v>
      </c>
      <c r="H32" s="165" t="s">
        <v>355</v>
      </c>
      <c r="I32" s="691" t="s">
        <v>355</v>
      </c>
      <c r="J32" s="198" t="s">
        <v>355</v>
      </c>
      <c r="K32" s="201" t="s">
        <v>355</v>
      </c>
      <c r="L32" s="148"/>
    </row>
    <row r="33" spans="1:12" ht="11.1" customHeight="1" x14ac:dyDescent="0.2">
      <c r="A33" s="1040"/>
      <c r="B33" s="1041"/>
      <c r="C33" s="157" t="s">
        <v>2</v>
      </c>
      <c r="D33" s="158">
        <f>SUM(D28:D32)</f>
        <v>116902</v>
      </c>
      <c r="E33" s="159">
        <f>SUM(E28:E32)</f>
        <v>139674.83001188334</v>
      </c>
      <c r="F33" s="160">
        <f>SUM(F28:F32)</f>
        <v>1491535.2324829001</v>
      </c>
      <c r="G33" s="743">
        <f>SUM(G28:G32)</f>
        <v>0.99999999999999989</v>
      </c>
      <c r="H33" s="733">
        <f>(E33-I33)/I33</f>
        <v>6.3153875723576045E-2</v>
      </c>
      <c r="I33" s="689">
        <v>131377.81200000001</v>
      </c>
      <c r="J33" s="189">
        <v>1402302.87732</v>
      </c>
      <c r="K33" s="196">
        <f>SUM(K28:K31)</f>
        <v>1</v>
      </c>
      <c r="L33" s="152"/>
    </row>
    <row r="34" spans="1:12" ht="5.0999999999999996" customHeight="1" x14ac:dyDescent="0.2">
      <c r="A34" s="135"/>
      <c r="B34" s="136"/>
      <c r="C34" s="227"/>
      <c r="D34" s="140"/>
      <c r="E34" s="169"/>
      <c r="F34" s="141"/>
      <c r="G34" s="170"/>
      <c r="H34" s="165"/>
      <c r="I34" s="691"/>
      <c r="J34" s="198"/>
      <c r="K34" s="201"/>
      <c r="L34" s="148"/>
    </row>
    <row r="35" spans="1:12" ht="18" customHeight="1" x14ac:dyDescent="0.2">
      <c r="A35" s="135"/>
      <c r="B35" s="136"/>
      <c r="C35" s="139"/>
      <c r="D35" s="141"/>
      <c r="E35" s="141"/>
      <c r="F35" s="141"/>
      <c r="G35" s="165"/>
      <c r="H35" s="122"/>
      <c r="I35" s="198"/>
      <c r="J35" s="198"/>
      <c r="K35" s="200"/>
      <c r="L35" s="126"/>
    </row>
    <row r="36" spans="1:12" ht="12.95" customHeight="1" x14ac:dyDescent="0.2">
      <c r="A36" s="1096" t="s">
        <v>123</v>
      </c>
      <c r="B36" s="1096"/>
      <c r="C36" s="1096"/>
      <c r="D36" s="1097"/>
      <c r="E36" s="162"/>
      <c r="F36" s="125"/>
      <c r="G36" s="125"/>
      <c r="H36" s="125"/>
      <c r="I36" s="202"/>
      <c r="J36" s="203"/>
      <c r="K36" s="204"/>
      <c r="L36" s="126"/>
    </row>
    <row r="37" spans="1:12" ht="24.95" customHeight="1" x14ac:dyDescent="0.25">
      <c r="A37" s="123"/>
      <c r="B37" s="127"/>
      <c r="C37" s="128"/>
      <c r="D37" s="128"/>
      <c r="E37" s="1051">
        <f>T!G17</f>
        <v>2017</v>
      </c>
      <c r="F37" s="1052"/>
      <c r="G37" s="1052"/>
      <c r="H37" s="680"/>
      <c r="I37" s="1053">
        <f>E37-1</f>
        <v>2016</v>
      </c>
      <c r="J37" s="1054"/>
      <c r="K37" s="1055"/>
      <c r="L37" s="148"/>
    </row>
    <row r="38" spans="1:12" ht="24.95" customHeight="1" x14ac:dyDescent="0.25">
      <c r="A38" s="129"/>
      <c r="B38" s="130"/>
      <c r="C38" s="131"/>
      <c r="D38" s="131"/>
      <c r="E38" s="734"/>
      <c r="F38" s="735"/>
      <c r="G38" s="736"/>
      <c r="H38" s="1025" t="s">
        <v>109</v>
      </c>
      <c r="I38" s="681"/>
      <c r="J38" s="182"/>
      <c r="K38" s="682"/>
      <c r="L38" s="148"/>
    </row>
    <row r="39" spans="1:12" ht="24.95" customHeight="1" x14ac:dyDescent="0.25">
      <c r="A39" s="129"/>
      <c r="B39" s="161"/>
      <c r="C39" s="161"/>
      <c r="D39" s="1057" t="s">
        <v>0</v>
      </c>
      <c r="E39" s="1024" t="s">
        <v>39</v>
      </c>
      <c r="F39" s="1025"/>
      <c r="G39" s="729" t="s">
        <v>108</v>
      </c>
      <c r="H39" s="1025"/>
      <c r="I39" s="1059" t="s">
        <v>39</v>
      </c>
      <c r="J39" s="1060"/>
      <c r="K39" s="190" t="s">
        <v>108</v>
      </c>
      <c r="L39" s="148"/>
    </row>
    <row r="40" spans="1:12" ht="15" customHeight="1" x14ac:dyDescent="0.25">
      <c r="A40" s="1056" t="s">
        <v>157</v>
      </c>
      <c r="B40" s="1056"/>
      <c r="C40" s="208" t="s">
        <v>45</v>
      </c>
      <c r="D40" s="1058"/>
      <c r="E40" s="163" t="s">
        <v>148</v>
      </c>
      <c r="F40" s="728" t="s">
        <v>1</v>
      </c>
      <c r="G40" s="730" t="s">
        <v>66</v>
      </c>
      <c r="H40" s="1056"/>
      <c r="I40" s="683" t="s">
        <v>158</v>
      </c>
      <c r="J40" s="184" t="s">
        <v>1</v>
      </c>
      <c r="K40" s="191" t="s">
        <v>66</v>
      </c>
      <c r="L40" s="152"/>
    </row>
    <row r="41" spans="1:12" ht="11.1" customHeight="1" x14ac:dyDescent="0.2">
      <c r="A41" s="1034" t="str">
        <f>T!J20</f>
        <v>leden</v>
      </c>
      <c r="B41" s="1035"/>
      <c r="C41" s="153" t="s">
        <v>6</v>
      </c>
      <c r="D41" s="132">
        <v>73</v>
      </c>
      <c r="E41" s="151">
        <v>19253.005999999998</v>
      </c>
      <c r="F41" s="133">
        <v>205653.62476999999</v>
      </c>
      <c r="G41" s="737">
        <f>E41/$E$46</f>
        <v>0.25178695380422922</v>
      </c>
      <c r="H41" s="233">
        <f>(E41-I41)/I41</f>
        <v>0.1017835233255503</v>
      </c>
      <c r="I41" s="685">
        <v>17474.400000000001</v>
      </c>
      <c r="J41" s="185">
        <v>186448.93271000002</v>
      </c>
      <c r="K41" s="192">
        <f>I41/$I$46</f>
        <v>0.27007678326347417</v>
      </c>
      <c r="L41" s="148"/>
    </row>
    <row r="42" spans="1:12" ht="11.1" customHeight="1" x14ac:dyDescent="0.2">
      <c r="A42" s="1036"/>
      <c r="B42" s="1037"/>
      <c r="C42" s="154" t="s">
        <v>7</v>
      </c>
      <c r="D42" s="132">
        <v>354</v>
      </c>
      <c r="E42" s="151">
        <v>6810.7209999999995</v>
      </c>
      <c r="F42" s="133">
        <v>72750.013710000014</v>
      </c>
      <c r="G42" s="738">
        <f t="shared" ref="G42" si="5">E42/$E$46</f>
        <v>8.9069244241678086E-2</v>
      </c>
      <c r="H42" s="233">
        <f>(E42-I42)/I42</f>
        <v>0.2007618124118476</v>
      </c>
      <c r="I42" s="685">
        <v>5672</v>
      </c>
      <c r="J42" s="185">
        <v>60519.574280000023</v>
      </c>
      <c r="K42" s="193">
        <f t="shared" ref="K42:K44" si="6">I42/$I$46</f>
        <v>8.7663983580004198E-2</v>
      </c>
      <c r="L42" s="149"/>
    </row>
    <row r="43" spans="1:12" ht="11.1" customHeight="1" x14ac:dyDescent="0.2">
      <c r="A43" s="1036"/>
      <c r="B43" s="1037"/>
      <c r="C43" s="154" t="s">
        <v>8</v>
      </c>
      <c r="D43" s="132">
        <v>10573</v>
      </c>
      <c r="E43" s="151">
        <v>16177.936</v>
      </c>
      <c r="F43" s="133">
        <v>172807.37848000001</v>
      </c>
      <c r="G43" s="738">
        <f>E43/$E$46</f>
        <v>0.21157180464597461</v>
      </c>
      <c r="H43" s="233">
        <f t="shared" ref="H43:H44" si="7">(E43-I43)/I43</f>
        <v>0.27775692667361696</v>
      </c>
      <c r="I43" s="685">
        <v>12661.2</v>
      </c>
      <c r="J43" s="185">
        <v>135092.6</v>
      </c>
      <c r="K43" s="193">
        <f t="shared" si="6"/>
        <v>0.19568604176712787</v>
      </c>
      <c r="L43" s="149"/>
    </row>
    <row r="44" spans="1:12" ht="11.1" customHeight="1" x14ac:dyDescent="0.2">
      <c r="A44" s="1036"/>
      <c r="B44" s="1037"/>
      <c r="C44" s="154" t="s">
        <v>9</v>
      </c>
      <c r="D44" s="132">
        <v>147488</v>
      </c>
      <c r="E44" s="151">
        <v>34112.800000000003</v>
      </c>
      <c r="F44" s="133">
        <v>364381.5</v>
      </c>
      <c r="G44" s="738">
        <f>E44/$E$46</f>
        <v>0.4461203615546015</v>
      </c>
      <c r="H44" s="233">
        <f t="shared" si="7"/>
        <v>0.18061881359451801</v>
      </c>
      <c r="I44" s="685">
        <v>28894</v>
      </c>
      <c r="J44" s="185">
        <v>308293.59999999998</v>
      </c>
      <c r="K44" s="193">
        <f t="shared" si="6"/>
        <v>0.44657319138939372</v>
      </c>
      <c r="L44" s="149"/>
    </row>
    <row r="45" spans="1:12" ht="11.1" customHeight="1" x14ac:dyDescent="0.2">
      <c r="A45" s="1036"/>
      <c r="B45" s="1037"/>
      <c r="C45" s="154" t="s">
        <v>336</v>
      </c>
      <c r="D45" s="132">
        <v>10</v>
      </c>
      <c r="E45" s="151">
        <v>111</v>
      </c>
      <c r="F45" s="133">
        <v>1186.09781</v>
      </c>
      <c r="G45" s="738">
        <f>E45/$E$46</f>
        <v>1.4516357535165909E-3</v>
      </c>
      <c r="H45" s="165" t="s">
        <v>355</v>
      </c>
      <c r="I45" s="691" t="s">
        <v>355</v>
      </c>
      <c r="J45" s="198" t="s">
        <v>355</v>
      </c>
      <c r="K45" s="201" t="s">
        <v>355</v>
      </c>
      <c r="L45" s="149"/>
    </row>
    <row r="46" spans="1:12" ht="11.1" customHeight="1" x14ac:dyDescent="0.2">
      <c r="A46" s="1038"/>
      <c r="B46" s="1039"/>
      <c r="C46" s="156" t="s">
        <v>2</v>
      </c>
      <c r="D46" s="145">
        <v>158498</v>
      </c>
      <c r="E46" s="146">
        <v>76465.463000000003</v>
      </c>
      <c r="F46" s="147">
        <v>816778.61476999999</v>
      </c>
      <c r="G46" s="739">
        <f>SUM(G41:G45)</f>
        <v>1</v>
      </c>
      <c r="H46" s="731">
        <f>(E46-I46)/I46</f>
        <v>0.18181718844665351</v>
      </c>
      <c r="I46" s="686">
        <v>64701.600000000006</v>
      </c>
      <c r="J46" s="186">
        <v>690354.70699000009</v>
      </c>
      <c r="K46" s="194">
        <f>SUM(K41:K44)</f>
        <v>1</v>
      </c>
      <c r="L46" s="166"/>
    </row>
    <row r="47" spans="1:12" ht="11.1" customHeight="1" x14ac:dyDescent="0.2">
      <c r="A47" s="1040" t="str">
        <f>T!J21</f>
        <v>únor</v>
      </c>
      <c r="B47" s="1041"/>
      <c r="C47" s="154" t="s">
        <v>6</v>
      </c>
      <c r="D47" s="132">
        <v>73</v>
      </c>
      <c r="E47" s="151">
        <v>14644.409254482096</v>
      </c>
      <c r="F47" s="133">
        <v>156323.70360000004</v>
      </c>
      <c r="G47" s="738">
        <f>E47/$E$52</f>
        <v>0.27373112540889993</v>
      </c>
      <c r="H47" s="233">
        <f>(E47-I47)/I47</f>
        <v>-1.8464877836556588E-3</v>
      </c>
      <c r="I47" s="685">
        <v>14671.5</v>
      </c>
      <c r="J47" s="185">
        <v>156532.59778000001</v>
      </c>
      <c r="K47" s="193">
        <f>I47/$I$52</f>
        <v>0.30492696633883964</v>
      </c>
      <c r="L47" s="149"/>
    </row>
    <row r="48" spans="1:12" ht="11.1" customHeight="1" x14ac:dyDescent="0.2">
      <c r="A48" s="1040"/>
      <c r="B48" s="1041"/>
      <c r="C48" s="154" t="s">
        <v>7</v>
      </c>
      <c r="D48" s="132">
        <v>352</v>
      </c>
      <c r="E48" s="151">
        <v>4751.678442284182</v>
      </c>
      <c r="F48" s="133">
        <v>50722.418410000035</v>
      </c>
      <c r="G48" s="738">
        <f t="shared" ref="G48:G51" si="8">E48/$E$52</f>
        <v>8.8817668571340172E-2</v>
      </c>
      <c r="H48" s="233">
        <f>(E48-I48)/I48</f>
        <v>0.16454144114015679</v>
      </c>
      <c r="I48" s="685">
        <v>4080.3</v>
      </c>
      <c r="J48" s="185">
        <v>43533.833179999987</v>
      </c>
      <c r="K48" s="193">
        <f t="shared" ref="K48:K50" si="9">I48/$I$52</f>
        <v>8.4803428466916631E-2</v>
      </c>
      <c r="L48" s="150"/>
    </row>
    <row r="49" spans="1:12" ht="11.1" customHeight="1" x14ac:dyDescent="0.2">
      <c r="A49" s="1040"/>
      <c r="B49" s="1041"/>
      <c r="C49" s="154" t="s">
        <v>8</v>
      </c>
      <c r="D49" s="132">
        <v>10579</v>
      </c>
      <c r="E49" s="151">
        <v>10628.659904712204</v>
      </c>
      <c r="F49" s="133">
        <v>113457.79255</v>
      </c>
      <c r="G49" s="738">
        <f t="shared" si="8"/>
        <v>0.19866933426589861</v>
      </c>
      <c r="H49" s="233">
        <f t="shared" ref="H49:H50" si="10">(E49-I49)/I49</f>
        <v>0.18803763577664803</v>
      </c>
      <c r="I49" s="685">
        <v>8946.4</v>
      </c>
      <c r="J49" s="185">
        <v>95451.199999999997</v>
      </c>
      <c r="K49" s="193">
        <f t="shared" si="9"/>
        <v>0.18593863010965442</v>
      </c>
      <c r="L49" s="149"/>
    </row>
    <row r="50" spans="1:12" ht="11.1" customHeight="1" x14ac:dyDescent="0.2">
      <c r="A50" s="1040"/>
      <c r="B50" s="1041"/>
      <c r="C50" s="154" t="s">
        <v>9</v>
      </c>
      <c r="D50" s="132">
        <v>147451</v>
      </c>
      <c r="E50" s="151">
        <v>23369.1</v>
      </c>
      <c r="F50" s="133">
        <v>249456.7</v>
      </c>
      <c r="G50" s="738">
        <f t="shared" si="8"/>
        <v>0.43681175058907146</v>
      </c>
      <c r="H50" s="233">
        <f t="shared" si="10"/>
        <v>0.14461271710274973</v>
      </c>
      <c r="I50" s="685">
        <v>20416.599999999999</v>
      </c>
      <c r="J50" s="185">
        <v>217828.3</v>
      </c>
      <c r="K50" s="193">
        <f t="shared" si="9"/>
        <v>0.42433097508458939</v>
      </c>
      <c r="L50" s="149"/>
    </row>
    <row r="51" spans="1:12" ht="11.1" customHeight="1" x14ac:dyDescent="0.2">
      <c r="A51" s="1040"/>
      <c r="B51" s="1041"/>
      <c r="C51" s="154" t="s">
        <v>336</v>
      </c>
      <c r="D51" s="132">
        <v>10</v>
      </c>
      <c r="E51" s="151">
        <v>105.4</v>
      </c>
      <c r="F51" s="133">
        <v>1124.60042</v>
      </c>
      <c r="G51" s="738">
        <f t="shared" si="8"/>
        <v>1.9701211647897496E-3</v>
      </c>
      <c r="H51" s="165" t="s">
        <v>355</v>
      </c>
      <c r="I51" s="691" t="s">
        <v>355</v>
      </c>
      <c r="J51" s="198" t="s">
        <v>355</v>
      </c>
      <c r="K51" s="201" t="s">
        <v>355</v>
      </c>
      <c r="L51" s="149"/>
    </row>
    <row r="52" spans="1:12" ht="11.1" customHeight="1" x14ac:dyDescent="0.2">
      <c r="A52" s="1040"/>
      <c r="B52" s="1041"/>
      <c r="C52" s="156" t="s">
        <v>2</v>
      </c>
      <c r="D52" s="145">
        <v>158465</v>
      </c>
      <c r="E52" s="146">
        <v>53499.247601478484</v>
      </c>
      <c r="F52" s="147">
        <v>571085.21498000016</v>
      </c>
      <c r="G52" s="739">
        <f>SUM(G47:G51)</f>
        <v>1</v>
      </c>
      <c r="H52" s="731">
        <f t="shared" ref="H52" si="11">(E52-I52)/I52</f>
        <v>0.11190834424082588</v>
      </c>
      <c r="I52" s="686">
        <v>48114.799999999996</v>
      </c>
      <c r="J52" s="186">
        <v>513345.93095999997</v>
      </c>
      <c r="K52" s="194">
        <f>SUM(K47:K50)</f>
        <v>1</v>
      </c>
      <c r="L52" s="166"/>
    </row>
    <row r="53" spans="1:12" ht="11.1" customHeight="1" x14ac:dyDescent="0.2">
      <c r="A53" s="1040" t="str">
        <f>T!J22</f>
        <v>březen</v>
      </c>
      <c r="B53" s="1041"/>
      <c r="C53" s="153" t="s">
        <v>6</v>
      </c>
      <c r="D53" s="171">
        <v>73</v>
      </c>
      <c r="E53" s="173">
        <v>14592.064648705584</v>
      </c>
      <c r="F53" s="172">
        <v>155783.71320999999</v>
      </c>
      <c r="G53" s="737">
        <f>E53/$E$58</f>
        <v>0.34487930756254775</v>
      </c>
      <c r="H53" s="656">
        <f>(E53-I53)/I53</f>
        <v>1.1455391958409659E-2</v>
      </c>
      <c r="I53" s="684">
        <v>14426.8</v>
      </c>
      <c r="J53" s="187">
        <v>154185.05916999999</v>
      </c>
      <c r="K53" s="192">
        <f>I53/$I$58</f>
        <v>0.30055895949783229</v>
      </c>
      <c r="L53" s="173"/>
    </row>
    <row r="54" spans="1:12" ht="11.1" customHeight="1" x14ac:dyDescent="0.2">
      <c r="A54" s="1040"/>
      <c r="B54" s="1041"/>
      <c r="C54" s="154" t="s">
        <v>7</v>
      </c>
      <c r="D54" s="132">
        <v>334</v>
      </c>
      <c r="E54" s="151">
        <v>3541.046404870151</v>
      </c>
      <c r="F54" s="133">
        <v>37803.707119999977</v>
      </c>
      <c r="G54" s="738">
        <f t="shared" ref="G54:G57" si="12">E54/$E$58</f>
        <v>8.3691627028721988E-2</v>
      </c>
      <c r="H54" s="233">
        <f t="shared" ref="H54:H56" si="13">(E54-I54)/I54</f>
        <v>-0.13313755419468018</v>
      </c>
      <c r="I54" s="685">
        <v>4084.9</v>
      </c>
      <c r="J54" s="185">
        <v>43656.366184999941</v>
      </c>
      <c r="K54" s="193">
        <f t="shared" ref="K54:K56" si="14">I54/$I$58</f>
        <v>8.5102260629709645E-2</v>
      </c>
      <c r="L54" s="151"/>
    </row>
    <row r="55" spans="1:12" ht="11.1" customHeight="1" x14ac:dyDescent="0.2">
      <c r="A55" s="1040"/>
      <c r="B55" s="1041"/>
      <c r="C55" s="154" t="s">
        <v>8</v>
      </c>
      <c r="D55" s="132">
        <v>10582</v>
      </c>
      <c r="E55" s="151">
        <v>7760.7301728746124</v>
      </c>
      <c r="F55" s="133">
        <v>82853.112500000003</v>
      </c>
      <c r="G55" s="738">
        <f t="shared" si="12"/>
        <v>0.18342265557589846</v>
      </c>
      <c r="H55" s="233">
        <f t="shared" si="13"/>
        <v>-0.13621862154412973</v>
      </c>
      <c r="I55" s="685">
        <v>8984.6</v>
      </c>
      <c r="J55" s="185">
        <v>96021.4</v>
      </c>
      <c r="K55" s="193">
        <f t="shared" si="14"/>
        <v>0.18717955662407632</v>
      </c>
      <c r="L55" s="151"/>
    </row>
    <row r="56" spans="1:12" ht="11.1" customHeight="1" x14ac:dyDescent="0.2">
      <c r="A56" s="1040"/>
      <c r="B56" s="1041"/>
      <c r="C56" s="154" t="s">
        <v>9</v>
      </c>
      <c r="D56" s="132">
        <v>147379</v>
      </c>
      <c r="E56" s="151">
        <v>16291.4</v>
      </c>
      <c r="F56" s="133">
        <v>173924.8</v>
      </c>
      <c r="G56" s="738">
        <f t="shared" si="12"/>
        <v>0.38504261641431914</v>
      </c>
      <c r="H56" s="233">
        <f t="shared" si="13"/>
        <v>-0.20543709397374116</v>
      </c>
      <c r="I56" s="685">
        <v>20503.599999999999</v>
      </c>
      <c r="J56" s="185">
        <v>219129.4</v>
      </c>
      <c r="K56" s="193">
        <f t="shared" si="14"/>
        <v>0.42715922324838174</v>
      </c>
      <c r="L56" s="151"/>
    </row>
    <row r="57" spans="1:12" ht="11.1" customHeight="1" x14ac:dyDescent="0.2">
      <c r="A57" s="1035"/>
      <c r="B57" s="1095"/>
      <c r="C57" s="154" t="s">
        <v>336</v>
      </c>
      <c r="D57" s="132">
        <v>10</v>
      </c>
      <c r="E57" s="151">
        <v>125.4</v>
      </c>
      <c r="F57" s="133">
        <v>1339.22902</v>
      </c>
      <c r="G57" s="738">
        <f t="shared" si="12"/>
        <v>2.9637934185125663E-3</v>
      </c>
      <c r="H57" s="165" t="s">
        <v>355</v>
      </c>
      <c r="I57" s="691" t="s">
        <v>355</v>
      </c>
      <c r="J57" s="198" t="s">
        <v>355</v>
      </c>
      <c r="K57" s="201" t="s">
        <v>355</v>
      </c>
      <c r="L57" s="151"/>
    </row>
    <row r="58" spans="1:12" ht="11.1" customHeight="1" thickBot="1" x14ac:dyDescent="0.25">
      <c r="A58" s="1042"/>
      <c r="B58" s="1043"/>
      <c r="C58" s="174" t="s">
        <v>2</v>
      </c>
      <c r="D58" s="175">
        <v>158378</v>
      </c>
      <c r="E58" s="176">
        <v>42310.641226450352</v>
      </c>
      <c r="F58" s="177">
        <v>451704.56185</v>
      </c>
      <c r="G58" s="745">
        <f>SUM(G53:G57)</f>
        <v>0.99999999999999989</v>
      </c>
      <c r="H58" s="744">
        <f t="shared" ref="H58" si="15">(E58-I58)/I58</f>
        <v>-0.11852647137909972</v>
      </c>
      <c r="I58" s="693">
        <v>47999.9</v>
      </c>
      <c r="J58" s="188">
        <v>512992.22535499989</v>
      </c>
      <c r="K58" s="195">
        <f>SUM(K53:K56)</f>
        <v>1</v>
      </c>
      <c r="L58" s="178"/>
    </row>
    <row r="59" spans="1:12" ht="11.1" customHeight="1" thickTop="1" x14ac:dyDescent="0.2">
      <c r="A59" s="1062" t="str">
        <f>T!E17</f>
        <v>I. čtvrtletí</v>
      </c>
      <c r="B59" s="1063"/>
      <c r="C59" s="154" t="s">
        <v>6</v>
      </c>
      <c r="D59" s="132">
        <f>D53</f>
        <v>73</v>
      </c>
      <c r="E59" s="151">
        <f>E41+E47+E53</f>
        <v>48489.479903187683</v>
      </c>
      <c r="F59" s="133">
        <f>F41+F47+F53</f>
        <v>517761.04157999996</v>
      </c>
      <c r="G59" s="738">
        <f>E59/$E$64</f>
        <v>0.28146498839613288</v>
      </c>
      <c r="H59" s="233">
        <f>(E59-I59)/I59</f>
        <v>4.1156727078045414E-2</v>
      </c>
      <c r="I59" s="688">
        <v>46572.7</v>
      </c>
      <c r="J59" s="185">
        <v>497166.58966000006</v>
      </c>
      <c r="K59" s="193">
        <f>I59/$I$64</f>
        <v>0.2896018624977692</v>
      </c>
      <c r="L59" s="148"/>
    </row>
    <row r="60" spans="1:12" ht="11.1" customHeight="1" x14ac:dyDescent="0.2">
      <c r="A60" s="1040"/>
      <c r="B60" s="1041"/>
      <c r="C60" s="154" t="s">
        <v>7</v>
      </c>
      <c r="D60" s="132">
        <f>D54</f>
        <v>334</v>
      </c>
      <c r="E60" s="151">
        <f t="shared" ref="E60:F61" si="16">E42+E48+E54</f>
        <v>15103.445847154333</v>
      </c>
      <c r="F60" s="133">
        <f t="shared" si="16"/>
        <v>161276.13924000002</v>
      </c>
      <c r="G60" s="738">
        <f t="shared" ref="G60:G63" si="17">E60/$E$64</f>
        <v>8.7670381670384753E-2</v>
      </c>
      <c r="H60" s="233">
        <f t="shared" ref="H60:H62" si="18">(E60-I60)/I60</f>
        <v>9.1510265599567417E-2</v>
      </c>
      <c r="I60" s="685">
        <v>13837.199999999999</v>
      </c>
      <c r="J60" s="185">
        <v>147709.77364499995</v>
      </c>
      <c r="K60" s="193">
        <f t="shared" ref="K60:K62" si="19">I60/$I$64</f>
        <v>8.6043516733067482E-2</v>
      </c>
      <c r="L60" s="148"/>
    </row>
    <row r="61" spans="1:12" ht="11.1" customHeight="1" x14ac:dyDescent="0.2">
      <c r="A61" s="1040"/>
      <c r="B61" s="1041"/>
      <c r="C61" s="154" t="s">
        <v>8</v>
      </c>
      <c r="D61" s="132">
        <f>D55</f>
        <v>10582</v>
      </c>
      <c r="E61" s="151">
        <f>E43+E49+E55</f>
        <v>34567.326077586811</v>
      </c>
      <c r="F61" s="133">
        <f t="shared" si="16"/>
        <v>369118.28353000002</v>
      </c>
      <c r="G61" s="738">
        <f t="shared" si="17"/>
        <v>0.20065160634304305</v>
      </c>
      <c r="H61" s="233">
        <f t="shared" si="18"/>
        <v>0.12993920272444656</v>
      </c>
      <c r="I61" s="685">
        <v>30592.199999999997</v>
      </c>
      <c r="J61" s="185">
        <v>326565.19999999995</v>
      </c>
      <c r="K61" s="193">
        <f t="shared" si="19"/>
        <v>0.19023071666242788</v>
      </c>
      <c r="L61" s="148"/>
    </row>
    <row r="62" spans="1:12" ht="11.1" customHeight="1" x14ac:dyDescent="0.2">
      <c r="A62" s="1040"/>
      <c r="B62" s="1041"/>
      <c r="C62" s="154" t="s">
        <v>9</v>
      </c>
      <c r="D62" s="132">
        <f>D56</f>
        <v>147379</v>
      </c>
      <c r="E62" s="151">
        <f t="shared" ref="E62:F63" si="20">E44+E50+E56</f>
        <v>73773.3</v>
      </c>
      <c r="F62" s="133">
        <f t="shared" si="20"/>
        <v>787763</v>
      </c>
      <c r="G62" s="738">
        <f t="shared" si="17"/>
        <v>0.42822899049241753</v>
      </c>
      <c r="H62" s="233">
        <f t="shared" si="18"/>
        <v>5.6709093565492495E-2</v>
      </c>
      <c r="I62" s="685">
        <v>69814.2</v>
      </c>
      <c r="J62" s="185">
        <v>745251.29999999993</v>
      </c>
      <c r="K62" s="193">
        <f t="shared" si="19"/>
        <v>0.43412390410673546</v>
      </c>
      <c r="L62" s="148"/>
    </row>
    <row r="63" spans="1:12" ht="11.1" customHeight="1" x14ac:dyDescent="0.2">
      <c r="A63" s="1040"/>
      <c r="B63" s="1041"/>
      <c r="C63" s="154" t="s">
        <v>336</v>
      </c>
      <c r="D63" s="132">
        <f>D57</f>
        <v>10</v>
      </c>
      <c r="E63" s="151">
        <f>E45+E51+E57</f>
        <v>341.8</v>
      </c>
      <c r="F63" s="133">
        <f t="shared" si="20"/>
        <v>3649.9272499999997</v>
      </c>
      <c r="G63" s="738">
        <f t="shared" si="17"/>
        <v>1.9840330980220255E-3</v>
      </c>
      <c r="H63" s="165" t="s">
        <v>355</v>
      </c>
      <c r="I63" s="691" t="s">
        <v>355</v>
      </c>
      <c r="J63" s="198" t="s">
        <v>355</v>
      </c>
      <c r="K63" s="201" t="s">
        <v>355</v>
      </c>
      <c r="L63" s="148"/>
    </row>
    <row r="64" spans="1:12" ht="11.1" customHeight="1" x14ac:dyDescent="0.2">
      <c r="A64" s="1040"/>
      <c r="B64" s="1041"/>
      <c r="C64" s="157" t="s">
        <v>2</v>
      </c>
      <c r="D64" s="158">
        <f>SUM(D59:D63)</f>
        <v>158378</v>
      </c>
      <c r="E64" s="159">
        <f>SUM(E59:E63)</f>
        <v>172275.3518279288</v>
      </c>
      <c r="F64" s="160">
        <f>SUM(F59:F63)</f>
        <v>1839568.3916</v>
      </c>
      <c r="G64" s="743">
        <f>SUM(G59:G63)</f>
        <v>1.0000000000000002</v>
      </c>
      <c r="H64" s="733">
        <f>(E64-I64)/I64</f>
        <v>7.1255537081308357E-2</v>
      </c>
      <c r="I64" s="689">
        <v>160816.29999999999</v>
      </c>
      <c r="J64" s="189">
        <v>1716692.8633049999</v>
      </c>
      <c r="K64" s="196">
        <f>SUM(K59:K62)</f>
        <v>1</v>
      </c>
      <c r="L64" s="152"/>
    </row>
    <row r="65" spans="1:12" ht="5.0999999999999996" customHeight="1" x14ac:dyDescent="0.2">
      <c r="A65" s="135"/>
      <c r="B65" s="136"/>
      <c r="C65" s="227"/>
      <c r="D65" s="140"/>
      <c r="E65" s="169"/>
      <c r="F65" s="141"/>
      <c r="G65" s="170"/>
      <c r="H65" s="165"/>
      <c r="I65" s="169"/>
      <c r="J65" s="141"/>
      <c r="K65" s="170"/>
      <c r="L65" s="148"/>
    </row>
    <row r="66" spans="1:12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2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2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2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2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2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2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2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2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2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2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2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2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2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2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5" customHeight="1" x14ac:dyDescent="0.2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</row>
    <row r="101" spans="1:11" ht="15" customHeight="1" x14ac:dyDescent="0.2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</row>
    <row r="102" spans="1:11" ht="1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</row>
    <row r="103" spans="1:11" ht="15" customHeight="1" x14ac:dyDescent="0.2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</row>
    <row r="104" spans="1:11" ht="15" customHeight="1" x14ac:dyDescent="0.2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</row>
    <row r="105" spans="1:11" ht="15" customHeight="1" x14ac:dyDescent="0.2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</row>
    <row r="106" spans="1:11" ht="15" customHeight="1" x14ac:dyDescent="0.2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6">
    <mergeCell ref="A41:B46"/>
    <mergeCell ref="A47:B52"/>
    <mergeCell ref="A53:B58"/>
    <mergeCell ref="A59:B64"/>
    <mergeCell ref="I37:K37"/>
    <mergeCell ref="H38:H40"/>
    <mergeCell ref="D39:D40"/>
    <mergeCell ref="E39:F39"/>
    <mergeCell ref="I39:J39"/>
    <mergeCell ref="A40:B40"/>
    <mergeCell ref="E37:G37"/>
    <mergeCell ref="A10:B15"/>
    <mergeCell ref="A16:B21"/>
    <mergeCell ref="A22:B27"/>
    <mergeCell ref="A28:B33"/>
    <mergeCell ref="A36:D36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48" t="s">
        <v>271</v>
      </c>
      <c r="L1" s="1048"/>
      <c r="M1" s="1048"/>
    </row>
    <row r="2" spans="1:13" ht="6.75" customHeight="1" x14ac:dyDescent="0.2"/>
    <row r="3" spans="1:13" ht="30" customHeight="1" x14ac:dyDescent="0.2">
      <c r="B3" s="1061" t="s">
        <v>169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69"/>
      <c r="C5" s="1070"/>
      <c r="D5" s="468"/>
      <c r="E5" s="469"/>
      <c r="F5" s="223"/>
      <c r="G5" s="472" t="str">
        <f>T!J20</f>
        <v>leden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6" t="s">
        <v>39</v>
      </c>
      <c r="E7" s="1071"/>
      <c r="F7" s="1071"/>
      <c r="G7" s="1072"/>
      <c r="H7" s="1076" t="s">
        <v>160</v>
      </c>
      <c r="I7" s="1071"/>
      <c r="J7" s="1071"/>
      <c r="K7" s="1071"/>
      <c r="L7" s="1072"/>
      <c r="M7" s="148"/>
    </row>
    <row r="8" spans="1:13" ht="14.1" customHeight="1" x14ac:dyDescent="0.25">
      <c r="B8" s="161"/>
      <c r="C8" s="1057" t="s">
        <v>161</v>
      </c>
      <c r="D8" s="247"/>
      <c r="E8" s="247"/>
      <c r="F8" s="224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208" t="s">
        <v>162</v>
      </c>
      <c r="C9" s="1058"/>
      <c r="D9" s="208" t="s">
        <v>148</v>
      </c>
      <c r="E9" s="208" t="s">
        <v>1</v>
      </c>
      <c r="F9" s="208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'19'!D15</f>
        <v>106921</v>
      </c>
      <c r="D10" s="172">
        <f>'19'!E15</f>
        <v>49928.124000000003</v>
      </c>
      <c r="E10" s="172">
        <f>'19'!F15</f>
        <v>534099.50797999999</v>
      </c>
      <c r="F10" s="656">
        <f t="shared" ref="F10:F23" si="0">E10/$E$24</f>
        <v>3.4915456095791247E-2</v>
      </c>
      <c r="G10" s="656">
        <f>'19'!H15</f>
        <v>0.23049522775170922</v>
      </c>
      <c r="H10" s="254">
        <v>-5.6903225806451596</v>
      </c>
      <c r="I10" s="255">
        <v>1.5</v>
      </c>
      <c r="J10" s="255">
        <v>-12.5</v>
      </c>
      <c r="K10" s="255">
        <v>-1.899999999999999</v>
      </c>
      <c r="L10" s="256">
        <v>-3.7903225806451606</v>
      </c>
      <c r="M10" s="126"/>
    </row>
    <row r="11" spans="1:13" ht="14.1" customHeight="1" x14ac:dyDescent="0.2">
      <c r="A11" s="253"/>
      <c r="B11" s="230" t="s">
        <v>14</v>
      </c>
      <c r="C11" s="231">
        <f>'19'!D46</f>
        <v>388245</v>
      </c>
      <c r="D11" s="232">
        <f>'19'!E46</f>
        <v>213358.18399999998</v>
      </c>
      <c r="E11" s="232">
        <f>'19'!F46</f>
        <v>2279019.0058900001</v>
      </c>
      <c r="F11" s="233">
        <f t="shared" si="0"/>
        <v>0.14898532361989336</v>
      </c>
      <c r="G11" s="657">
        <f>'19'!H46</f>
        <v>0.22884624777105572</v>
      </c>
      <c r="H11" s="257">
        <v>-5.3709677419354849</v>
      </c>
      <c r="I11" s="258">
        <v>2</v>
      </c>
      <c r="J11" s="258">
        <v>-11.7</v>
      </c>
      <c r="K11" s="258">
        <v>-1.7000000000000008</v>
      </c>
      <c r="L11" s="259">
        <v>-3.6709677419354838</v>
      </c>
      <c r="M11" s="223"/>
    </row>
    <row r="12" spans="1:13" ht="14.1" customHeight="1" x14ac:dyDescent="0.2">
      <c r="A12" s="167"/>
      <c r="B12" s="139" t="s">
        <v>15</v>
      </c>
      <c r="C12" s="132">
        <f>'20'!D15</f>
        <v>85640</v>
      </c>
      <c r="D12" s="133">
        <f>'20'!E15</f>
        <v>35955.631000000008</v>
      </c>
      <c r="E12" s="133">
        <f>'20'!F15</f>
        <v>384066.32765000011</v>
      </c>
      <c r="F12" s="656">
        <f t="shared" si="0"/>
        <v>2.5107401899043695E-2</v>
      </c>
      <c r="G12" s="233">
        <f>'20'!H15</f>
        <v>0.21454492943568859</v>
      </c>
      <c r="H12" s="260">
        <v>-5.8032258064516133</v>
      </c>
      <c r="I12" s="261">
        <v>0.6</v>
      </c>
      <c r="J12" s="261">
        <v>-13.1</v>
      </c>
      <c r="K12" s="261">
        <v>-2</v>
      </c>
      <c r="L12" s="262">
        <v>-3.8032258064516133</v>
      </c>
      <c r="M12" s="126"/>
    </row>
    <row r="13" spans="1:13" ht="14.1" customHeight="1" x14ac:dyDescent="0.2">
      <c r="A13" s="253"/>
      <c r="B13" s="230" t="s">
        <v>334</v>
      </c>
      <c r="C13" s="231">
        <f>'20'!D46</f>
        <v>118464</v>
      </c>
      <c r="D13" s="232">
        <f>'20'!E46</f>
        <v>61017.183000000005</v>
      </c>
      <c r="E13" s="232">
        <f>'20'!F46</f>
        <v>651764.39258999983</v>
      </c>
      <c r="F13" s="233">
        <f t="shared" si="0"/>
        <v>4.2607511698228975E-2</v>
      </c>
      <c r="G13" s="657">
        <f>'20'!H46</f>
        <v>0.23503064442348412</v>
      </c>
      <c r="H13" s="257">
        <v>-5.6806451612903226</v>
      </c>
      <c r="I13" s="258">
        <v>0.4</v>
      </c>
      <c r="J13" s="258">
        <v>-14.1</v>
      </c>
      <c r="K13" s="258">
        <v>-2.2999999999999985</v>
      </c>
      <c r="L13" s="259">
        <v>-3.3806451612903241</v>
      </c>
      <c r="M13" s="223"/>
    </row>
    <row r="14" spans="1:13" ht="14.1" customHeight="1" x14ac:dyDescent="0.2">
      <c r="A14" s="167"/>
      <c r="B14" s="139" t="s">
        <v>16</v>
      </c>
      <c r="C14" s="132">
        <f>'21'!D15</f>
        <v>93212</v>
      </c>
      <c r="D14" s="133">
        <f>'21'!E15</f>
        <v>61549.096999999994</v>
      </c>
      <c r="E14" s="133">
        <f>'21'!F15</f>
        <v>657445.82524999999</v>
      </c>
      <c r="F14" s="656">
        <f t="shared" si="0"/>
        <v>4.2978921537851704E-2</v>
      </c>
      <c r="G14" s="233">
        <f>'21'!H15</f>
        <v>0.17072028409642079</v>
      </c>
      <c r="H14" s="260">
        <v>-4.9354838709677438</v>
      </c>
      <c r="I14" s="261">
        <v>0.7</v>
      </c>
      <c r="J14" s="261">
        <v>-12.4</v>
      </c>
      <c r="K14" s="261">
        <v>-1.7000000000000008</v>
      </c>
      <c r="L14" s="262">
        <v>-3.2354838709677427</v>
      </c>
      <c r="M14" s="126"/>
    </row>
    <row r="15" spans="1:13" ht="14.1" customHeight="1" x14ac:dyDescent="0.2">
      <c r="A15" s="253"/>
      <c r="B15" s="230" t="s">
        <v>17</v>
      </c>
      <c r="C15" s="231">
        <f>'21'!D46</f>
        <v>384453</v>
      </c>
      <c r="D15" s="232">
        <f>'21'!E46</f>
        <v>142718.035</v>
      </c>
      <c r="E15" s="232">
        <f>'21'!F46</f>
        <v>1524149.8823400002</v>
      </c>
      <c r="F15" s="233">
        <f t="shared" si="0"/>
        <v>9.9637590945394441E-2</v>
      </c>
      <c r="G15" s="657">
        <f>'21'!H46</f>
        <v>0.13654243438588953</v>
      </c>
      <c r="H15" s="257">
        <v>-5.1903225806451623</v>
      </c>
      <c r="I15" s="258">
        <v>2</v>
      </c>
      <c r="J15" s="258">
        <v>-15.6</v>
      </c>
      <c r="K15" s="258">
        <v>-1.899999999999999</v>
      </c>
      <c r="L15" s="259">
        <v>-3.2903225806451633</v>
      </c>
      <c r="M15" s="223"/>
    </row>
    <row r="16" spans="1:13" ht="14.1" customHeight="1" x14ac:dyDescent="0.2">
      <c r="A16" s="167"/>
      <c r="B16" s="139" t="s">
        <v>18</v>
      </c>
      <c r="C16" s="132">
        <f>'22'!D15</f>
        <v>189217</v>
      </c>
      <c r="D16" s="133">
        <f>'22'!E15</f>
        <v>83326.539000000004</v>
      </c>
      <c r="E16" s="133">
        <f>'22'!F15</f>
        <v>890065.05590000004</v>
      </c>
      <c r="F16" s="656">
        <f t="shared" si="0"/>
        <v>5.8185837877308341E-2</v>
      </c>
      <c r="G16" s="233">
        <f>'22'!H15</f>
        <v>0.18263624015907307</v>
      </c>
      <c r="H16" s="260">
        <v>-5.6903225806451623</v>
      </c>
      <c r="I16" s="261">
        <v>1.1000000000000001</v>
      </c>
      <c r="J16" s="261">
        <v>-13.3</v>
      </c>
      <c r="K16" s="261">
        <v>-2.5</v>
      </c>
      <c r="L16" s="262">
        <v>-3.1903225806451623</v>
      </c>
      <c r="M16" s="126"/>
    </row>
    <row r="17" spans="1:18" ht="14.1" customHeight="1" x14ac:dyDescent="0.2">
      <c r="A17" s="253"/>
      <c r="B17" s="230" t="s">
        <v>19</v>
      </c>
      <c r="C17" s="231">
        <f>'22'!D46</f>
        <v>136839</v>
      </c>
      <c r="D17" s="232">
        <f>'22'!E46</f>
        <v>66270.556000000011</v>
      </c>
      <c r="E17" s="232">
        <f>'22'!F46</f>
        <v>707880.09655999986</v>
      </c>
      <c r="F17" s="233">
        <f t="shared" si="0"/>
        <v>4.6275939339473542E-2</v>
      </c>
      <c r="G17" s="657">
        <f>'22'!H46</f>
        <v>0.19458064748720189</v>
      </c>
      <c r="H17" s="257">
        <v>-6.0451612903225795</v>
      </c>
      <c r="I17" s="258">
        <v>0.7</v>
      </c>
      <c r="J17" s="258">
        <v>-14.1</v>
      </c>
      <c r="K17" s="258">
        <v>-1.6000000000000008</v>
      </c>
      <c r="L17" s="259">
        <v>-4.445161290322579</v>
      </c>
      <c r="M17" s="223"/>
    </row>
    <row r="18" spans="1:18" ht="14.1" customHeight="1" x14ac:dyDescent="0.2">
      <c r="A18" s="167"/>
      <c r="B18" s="139" t="s">
        <v>20</v>
      </c>
      <c r="C18" s="132">
        <f>'23'!D15</f>
        <v>159840</v>
      </c>
      <c r="D18" s="133">
        <f>'23'!E15</f>
        <v>65501.497000000003</v>
      </c>
      <c r="E18" s="133">
        <f>'23'!F15</f>
        <v>699664.56927000009</v>
      </c>
      <c r="F18" s="656">
        <f t="shared" si="0"/>
        <v>4.5738869227795957E-2</v>
      </c>
      <c r="G18" s="233">
        <f>'23'!H15</f>
        <v>0.21060981920741056</v>
      </c>
      <c r="H18" s="260">
        <v>-5.5838709677419374</v>
      </c>
      <c r="I18" s="261">
        <v>1.8</v>
      </c>
      <c r="J18" s="261">
        <v>-12.1</v>
      </c>
      <c r="K18" s="261">
        <v>-1.6000000000000008</v>
      </c>
      <c r="L18" s="262">
        <v>-3.9838709677419368</v>
      </c>
      <c r="M18" s="126"/>
    </row>
    <row r="19" spans="1:18" ht="14.1" customHeight="1" x14ac:dyDescent="0.2">
      <c r="A19" s="253"/>
      <c r="B19" s="230" t="s">
        <v>3</v>
      </c>
      <c r="C19" s="231">
        <f>'23'!D46</f>
        <v>426585</v>
      </c>
      <c r="D19" s="232">
        <f>'23'!E46</f>
        <v>186394.7020692229</v>
      </c>
      <c r="E19" s="232">
        <f>'23'!F46</f>
        <v>1984283.3719689194</v>
      </c>
      <c r="F19" s="233">
        <f t="shared" si="0"/>
        <v>0.12971769851954962</v>
      </c>
      <c r="G19" s="657">
        <f>'23'!H46</f>
        <v>0.27014482519122912</v>
      </c>
      <c r="H19" s="257">
        <v>-3.5612903225806445</v>
      </c>
      <c r="I19" s="258">
        <v>2.8</v>
      </c>
      <c r="J19" s="258">
        <v>-9.1</v>
      </c>
      <c r="K19" s="258">
        <v>-0.60000000000000009</v>
      </c>
      <c r="L19" s="259">
        <v>-2.9612903225806444</v>
      </c>
      <c r="M19" s="223"/>
    </row>
    <row r="20" spans="1:18" ht="14.1" customHeight="1" x14ac:dyDescent="0.2">
      <c r="A20" s="167"/>
      <c r="B20" s="139" t="s">
        <v>21</v>
      </c>
      <c r="C20" s="140">
        <f>'24'!D15</f>
        <v>256251</v>
      </c>
      <c r="D20" s="141">
        <f>'24'!E15</f>
        <v>169711.95199999999</v>
      </c>
      <c r="E20" s="141">
        <f>'24'!F15</f>
        <v>1812816.5206899999</v>
      </c>
      <c r="F20" s="656">
        <f t="shared" si="0"/>
        <v>0.11850847022358034</v>
      </c>
      <c r="G20" s="165">
        <f>'24'!H15</f>
        <v>0.23798166040004159</v>
      </c>
      <c r="H20" s="263">
        <v>-4.9161290322580644</v>
      </c>
      <c r="I20" s="264">
        <v>2</v>
      </c>
      <c r="J20" s="261">
        <v>-12.1</v>
      </c>
      <c r="K20" s="261">
        <v>-1</v>
      </c>
      <c r="L20" s="262">
        <v>-3.9161290322580644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'24'!D46</f>
        <v>225898</v>
      </c>
      <c r="D21" s="226">
        <f>'24'!E46</f>
        <v>158499.52900000001</v>
      </c>
      <c r="E21" s="226">
        <f>'24'!F46</f>
        <v>1691295.4990000001</v>
      </c>
      <c r="F21" s="233">
        <f t="shared" si="0"/>
        <v>0.11056432903988958</v>
      </c>
      <c r="G21" s="663">
        <f>'24'!H46</f>
        <v>0.34500050202186844</v>
      </c>
      <c r="H21" s="265">
        <v>-4.3096774193548395</v>
      </c>
      <c r="I21" s="266">
        <v>2.4</v>
      </c>
      <c r="J21" s="258">
        <v>-9.8000000000000007</v>
      </c>
      <c r="K21" s="258">
        <v>-0.80000000000000038</v>
      </c>
      <c r="L21" s="259">
        <v>-3.5096774193548392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'25'!D15</f>
        <v>116980</v>
      </c>
      <c r="D22" s="141">
        <f>'25'!E15</f>
        <v>62115.575000000004</v>
      </c>
      <c r="E22" s="141">
        <f>'25'!F15</f>
        <v>663607.63578999997</v>
      </c>
      <c r="F22" s="656">
        <f t="shared" si="0"/>
        <v>4.3381734912823038E-2</v>
      </c>
      <c r="G22" s="165">
        <f>'25'!H15</f>
        <v>0.19296511822642542</v>
      </c>
      <c r="H22" s="263">
        <v>-6.161290322580645</v>
      </c>
      <c r="I22" s="264">
        <v>0.6</v>
      </c>
      <c r="J22" s="261">
        <v>-12.2</v>
      </c>
      <c r="K22" s="261">
        <v>-2.5</v>
      </c>
      <c r="L22" s="262">
        <v>-3.661290322580645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'25'!D46</f>
        <v>158498</v>
      </c>
      <c r="D23" s="249">
        <f>'25'!E46</f>
        <v>76465.463000000003</v>
      </c>
      <c r="E23" s="249">
        <f>'25'!F46</f>
        <v>816778.61476999999</v>
      </c>
      <c r="F23" s="661">
        <f t="shared" si="0"/>
        <v>5.3394915063376215E-2</v>
      </c>
      <c r="G23" s="664">
        <f>'25'!H46</f>
        <v>0.18181718844665351</v>
      </c>
      <c r="H23" s="267">
        <v>-6.3096774193548386</v>
      </c>
      <c r="I23" s="268">
        <v>1.4</v>
      </c>
      <c r="J23" s="268">
        <v>-15.8</v>
      </c>
      <c r="K23" s="268">
        <v>-1.6000000000000008</v>
      </c>
      <c r="L23" s="269">
        <v>-4.7096774193548381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2847043</v>
      </c>
      <c r="D24" s="141">
        <f>SUM(D10:D23)</f>
        <v>1432812.0670692229</v>
      </c>
      <c r="E24" s="141">
        <f>SUM(E10:E23)</f>
        <v>15296936.305648919</v>
      </c>
      <c r="F24" s="279">
        <f>SUM(F10:F23)</f>
        <v>1</v>
      </c>
      <c r="G24" s="165"/>
      <c r="H24" s="270">
        <v>-5.5709677419354851</v>
      </c>
      <c r="I24" s="271">
        <v>0.8</v>
      </c>
      <c r="J24" s="271">
        <v>-11.8</v>
      </c>
      <c r="K24" s="271">
        <v>-1.9612903225806451</v>
      </c>
      <c r="L24" s="272">
        <v>-3.6096774193548402</v>
      </c>
      <c r="M24" s="126"/>
    </row>
    <row r="25" spans="1:18" ht="14.1" customHeight="1" x14ac:dyDescent="0.2">
      <c r="A25" s="253"/>
      <c r="B25" s="230" t="s">
        <v>344</v>
      </c>
      <c r="C25" s="222"/>
      <c r="D25" s="226">
        <f>'10'!E15+'11'!E15+'12'!E15+'13'!E15</f>
        <v>22871.345999046556</v>
      </c>
      <c r="E25" s="226">
        <f>'10'!F15+'11'!F15+'12'!F15+'13'!F15</f>
        <v>244345.08552000002</v>
      </c>
      <c r="F25" s="229"/>
      <c r="G25" s="165">
        <f>'9'!H15</f>
        <v>0.31315616804811952</v>
      </c>
      <c r="H25" s="273">
        <v>-5.5709677419354851</v>
      </c>
      <c r="I25" s="274">
        <v>0.8</v>
      </c>
      <c r="J25" s="274">
        <v>-11.8</v>
      </c>
      <c r="K25" s="274">
        <v>-1.9612903225806451</v>
      </c>
      <c r="L25" s="275">
        <v>-3.6096774193548402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2847043</v>
      </c>
      <c r="D26" s="146">
        <f>D24+D25</f>
        <v>1455683.4130682694</v>
      </c>
      <c r="E26" s="285">
        <f>E24+E25</f>
        <v>15541281.391168918</v>
      </c>
      <c r="F26" s="662"/>
      <c r="G26" s="665">
        <f>'9'!H16</f>
        <v>0.22608121180988452</v>
      </c>
      <c r="H26" s="276">
        <v>-5.5709677419354851</v>
      </c>
      <c r="I26" s="277">
        <v>0.8</v>
      </c>
      <c r="J26" s="277">
        <v>-11.8</v>
      </c>
      <c r="K26" s="277">
        <v>-1.9612903225806451</v>
      </c>
      <c r="L26" s="278">
        <v>-3.6096774193548402</v>
      </c>
      <c r="M26" s="286"/>
    </row>
    <row r="27" spans="1:18" ht="15" customHeight="1" x14ac:dyDescent="0.2">
      <c r="A27" s="167"/>
      <c r="B27" s="139"/>
      <c r="C27" s="252"/>
      <c r="D27" s="1083" t="s">
        <v>168</v>
      </c>
      <c r="E27" s="1084"/>
      <c r="F27" s="1084"/>
      <c r="G27" s="1085"/>
      <c r="H27" s="1077" t="s">
        <v>166</v>
      </c>
      <c r="I27" s="1078"/>
      <c r="J27" s="1078"/>
      <c r="K27" s="1078"/>
      <c r="L27" s="1079"/>
      <c r="M27" s="126"/>
    </row>
    <row r="28" spans="1:18" ht="15" customHeight="1" x14ac:dyDescent="0.2">
      <c r="A28" s="126"/>
      <c r="B28" s="251"/>
      <c r="C28" s="138"/>
      <c r="D28" s="1086"/>
      <c r="E28" s="1087"/>
      <c r="F28" s="1087"/>
      <c r="G28" s="1088"/>
      <c r="H28" s="1080" t="s">
        <v>167</v>
      </c>
      <c r="I28" s="1081"/>
      <c r="J28" s="1081"/>
      <c r="K28" s="1081"/>
      <c r="L28" s="108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75" t="s">
        <v>188</v>
      </c>
      <c r="C32" s="1028"/>
      <c r="D32" s="1028"/>
      <c r="E32" s="1028"/>
      <c r="F32" s="1028"/>
      <c r="G32" s="1028" t="s">
        <v>189</v>
      </c>
      <c r="H32" s="1028"/>
      <c r="I32" s="1028"/>
      <c r="J32" s="1028"/>
      <c r="K32" s="1028"/>
      <c r="L32" s="1031"/>
      <c r="M32" s="148"/>
    </row>
    <row r="33" spans="1:13" ht="15" customHeight="1" x14ac:dyDescent="0.2">
      <c r="A33" s="167"/>
      <c r="C33" s="465" t="str">
        <f>G5</f>
        <v>leden</v>
      </c>
      <c r="D33" s="466">
        <f>H5</f>
        <v>2017</v>
      </c>
      <c r="I33" s="465" t="str">
        <f>G5</f>
        <v>leden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G32:L32"/>
    <mergeCell ref="B32:F32"/>
    <mergeCell ref="K1:M1"/>
    <mergeCell ref="B5:C5"/>
    <mergeCell ref="C8:C9"/>
    <mergeCell ref="B3:L3"/>
    <mergeCell ref="H28:L28"/>
    <mergeCell ref="H27:L27"/>
    <mergeCell ref="H7:L7"/>
    <mergeCell ref="D27:G28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48" t="s">
        <v>272</v>
      </c>
      <c r="L1" s="1048"/>
      <c r="M1" s="1048"/>
    </row>
    <row r="2" spans="1:13" ht="6.75" customHeight="1" x14ac:dyDescent="0.2"/>
    <row r="3" spans="1:13" ht="30" customHeight="1" x14ac:dyDescent="0.2">
      <c r="B3" s="1061" t="s">
        <v>169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69"/>
      <c r="C5" s="1070"/>
      <c r="D5" s="468"/>
      <c r="E5" s="469"/>
      <c r="F5" s="223"/>
      <c r="G5" s="472" t="str">
        <f>T!J21</f>
        <v>únor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6" t="s">
        <v>39</v>
      </c>
      <c r="E7" s="1071"/>
      <c r="F7" s="1071"/>
      <c r="G7" s="1072"/>
      <c r="H7" s="1076" t="s">
        <v>160</v>
      </c>
      <c r="I7" s="1071"/>
      <c r="J7" s="1071"/>
      <c r="K7" s="1071"/>
      <c r="L7" s="1072"/>
      <c r="M7" s="148"/>
    </row>
    <row r="8" spans="1:13" ht="14.1" customHeight="1" x14ac:dyDescent="0.25">
      <c r="B8" s="161"/>
      <c r="C8" s="1057" t="s">
        <v>161</v>
      </c>
      <c r="D8" s="247"/>
      <c r="E8" s="247"/>
      <c r="F8" s="358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9" t="s">
        <v>162</v>
      </c>
      <c r="C9" s="1058"/>
      <c r="D9" s="359" t="s">
        <v>148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'19'!D21</f>
        <v>106924</v>
      </c>
      <c r="D10" s="172">
        <f>'19'!E21</f>
        <v>34189.629000000001</v>
      </c>
      <c r="E10" s="172">
        <f>'19'!F21</f>
        <v>364847.92890000006</v>
      </c>
      <c r="F10" s="656">
        <f>E10/$E$24</f>
        <v>3.4026400382425957E-2</v>
      </c>
      <c r="G10" s="656">
        <f>'19'!H21</f>
        <v>0.10471524984994586</v>
      </c>
      <c r="H10" s="254">
        <v>1.2464285714285714</v>
      </c>
      <c r="I10" s="255">
        <v>12.2</v>
      </c>
      <c r="J10" s="255">
        <v>-3.3</v>
      </c>
      <c r="K10" s="255">
        <v>-0.80000000000000038</v>
      </c>
      <c r="L10" s="256">
        <v>2.0464285714285717</v>
      </c>
      <c r="M10" s="126"/>
    </row>
    <row r="11" spans="1:13" ht="14.1" customHeight="1" x14ac:dyDescent="0.2">
      <c r="A11" s="253"/>
      <c r="B11" s="230" t="s">
        <v>14</v>
      </c>
      <c r="C11" s="231">
        <f>'19'!D52</f>
        <v>388162</v>
      </c>
      <c r="D11" s="232">
        <f>'19'!E52</f>
        <v>146259.45242356759</v>
      </c>
      <c r="E11" s="232">
        <f>'19'!F52</f>
        <v>1561270.77697</v>
      </c>
      <c r="F11" s="233">
        <f t="shared" ref="F11:F23" si="0">E11/$E$24</f>
        <v>0.14560703338163439</v>
      </c>
      <c r="G11" s="657">
        <f>'19'!H52</f>
        <v>0.14422259635740314</v>
      </c>
      <c r="H11" s="257">
        <v>1.5785714285714285</v>
      </c>
      <c r="I11" s="258">
        <v>9.6999999999999993</v>
      </c>
      <c r="J11" s="258">
        <v>-4</v>
      </c>
      <c r="K11" s="258">
        <v>-0.10000000000000005</v>
      </c>
      <c r="L11" s="259">
        <v>1.6785714285714286</v>
      </c>
      <c r="M11" s="223"/>
    </row>
    <row r="12" spans="1:13" ht="14.1" customHeight="1" x14ac:dyDescent="0.2">
      <c r="A12" s="167"/>
      <c r="B12" s="139" t="s">
        <v>15</v>
      </c>
      <c r="C12" s="132">
        <f>'20'!D21</f>
        <v>85624</v>
      </c>
      <c r="D12" s="133">
        <f>'20'!E21</f>
        <v>25956.30302353243</v>
      </c>
      <c r="E12" s="133">
        <f>'20'!F21</f>
        <v>277074.92997</v>
      </c>
      <c r="F12" s="656">
        <f t="shared" si="0"/>
        <v>2.5840526302332124E-2</v>
      </c>
      <c r="G12" s="233">
        <f>'20'!H21</f>
        <v>7.7051836291875647E-2</v>
      </c>
      <c r="H12" s="260">
        <v>0.77500000000000013</v>
      </c>
      <c r="I12" s="261">
        <v>7.6</v>
      </c>
      <c r="J12" s="261">
        <v>-4.7</v>
      </c>
      <c r="K12" s="261">
        <v>-1.1000000000000005</v>
      </c>
      <c r="L12" s="262">
        <v>1.8750000000000007</v>
      </c>
      <c r="M12" s="126"/>
    </row>
    <row r="13" spans="1:13" ht="14.1" customHeight="1" x14ac:dyDescent="0.2">
      <c r="A13" s="253"/>
      <c r="B13" s="230" t="s">
        <v>334</v>
      </c>
      <c r="C13" s="231">
        <f>'20'!D52</f>
        <v>118442</v>
      </c>
      <c r="D13" s="232">
        <f>'20'!E52</f>
        <v>42493.13355368215</v>
      </c>
      <c r="E13" s="232">
        <f>'20'!F52</f>
        <v>453598.36035000009</v>
      </c>
      <c r="F13" s="233">
        <f t="shared" si="0"/>
        <v>4.2303431647850658E-2</v>
      </c>
      <c r="G13" s="657">
        <f>'20'!H52</f>
        <v>0.16045020601134274</v>
      </c>
      <c r="H13" s="257">
        <v>0.91428571428571404</v>
      </c>
      <c r="I13" s="258">
        <v>6.5</v>
      </c>
      <c r="J13" s="258">
        <v>-5.7</v>
      </c>
      <c r="K13" s="258">
        <v>-1.1000000000000005</v>
      </c>
      <c r="L13" s="259">
        <v>2.0142857142857147</v>
      </c>
      <c r="M13" s="223"/>
    </row>
    <row r="14" spans="1:13" ht="14.1" customHeight="1" x14ac:dyDescent="0.2">
      <c r="A14" s="167"/>
      <c r="B14" s="139" t="s">
        <v>16</v>
      </c>
      <c r="C14" s="132">
        <f>'21'!D21</f>
        <v>93197</v>
      </c>
      <c r="D14" s="133">
        <f>'21'!E21</f>
        <v>43684.61746208994</v>
      </c>
      <c r="E14" s="133">
        <f>'21'!F21</f>
        <v>466317.92167000013</v>
      </c>
      <c r="F14" s="656">
        <f t="shared" si="0"/>
        <v>4.3489681731462247E-2</v>
      </c>
      <c r="G14" s="233">
        <f>'21'!H21</f>
        <v>8.840940253661142E-2</v>
      </c>
      <c r="H14" s="260">
        <v>1.1678571428571429</v>
      </c>
      <c r="I14" s="261">
        <v>7</v>
      </c>
      <c r="J14" s="261">
        <v>-5.3</v>
      </c>
      <c r="K14" s="261">
        <v>-0.69999999999999962</v>
      </c>
      <c r="L14" s="262">
        <v>1.8678571428571424</v>
      </c>
      <c r="M14" s="126"/>
    </row>
    <row r="15" spans="1:13" ht="14.1" customHeight="1" x14ac:dyDescent="0.2">
      <c r="A15" s="253"/>
      <c r="B15" s="230" t="s">
        <v>17</v>
      </c>
      <c r="C15" s="231">
        <f>'21'!D52</f>
        <v>384369</v>
      </c>
      <c r="D15" s="232">
        <f>'21'!E52</f>
        <v>106628.75125581083</v>
      </c>
      <c r="E15" s="232">
        <f>'21'!F52</f>
        <v>1138002.0628000002</v>
      </c>
      <c r="F15" s="233">
        <f t="shared" si="0"/>
        <v>0.10613220127521313</v>
      </c>
      <c r="G15" s="657">
        <f>'21'!H52</f>
        <v>7.3672943688943615E-2</v>
      </c>
      <c r="H15" s="257">
        <v>0.80000000000000016</v>
      </c>
      <c r="I15" s="258">
        <v>8.5</v>
      </c>
      <c r="J15" s="258">
        <v>-6.9</v>
      </c>
      <c r="K15" s="258">
        <v>-0.80000000000000038</v>
      </c>
      <c r="L15" s="259">
        <v>1.6000000000000005</v>
      </c>
      <c r="M15" s="223"/>
    </row>
    <row r="16" spans="1:13" ht="14.1" customHeight="1" x14ac:dyDescent="0.2">
      <c r="A16" s="167"/>
      <c r="B16" s="139" t="s">
        <v>18</v>
      </c>
      <c r="C16" s="132">
        <f>'22'!D21</f>
        <v>189180</v>
      </c>
      <c r="D16" s="133">
        <f>'22'!E21</f>
        <v>59443.982899700772</v>
      </c>
      <c r="E16" s="133">
        <f>'22'!F21</f>
        <v>634544.46399999992</v>
      </c>
      <c r="F16" s="656">
        <f t="shared" si="0"/>
        <v>5.9178803776172038E-2</v>
      </c>
      <c r="G16" s="233">
        <f>'22'!H21</f>
        <v>0.14213438200722392</v>
      </c>
      <c r="H16" s="260">
        <v>0.5892857142857143</v>
      </c>
      <c r="I16" s="261">
        <v>7.5</v>
      </c>
      <c r="J16" s="261">
        <v>-6.2</v>
      </c>
      <c r="K16" s="261">
        <v>-1.2</v>
      </c>
      <c r="L16" s="262">
        <v>1.7892857142857141</v>
      </c>
      <c r="M16" s="126"/>
    </row>
    <row r="17" spans="1:18" ht="14.1" customHeight="1" x14ac:dyDescent="0.2">
      <c r="A17" s="253"/>
      <c r="B17" s="230" t="s">
        <v>19</v>
      </c>
      <c r="C17" s="231">
        <f>'22'!D52</f>
        <v>136813</v>
      </c>
      <c r="D17" s="232">
        <f>'22'!E52</f>
        <v>46605.247735643294</v>
      </c>
      <c r="E17" s="232">
        <f>'22'!F52</f>
        <v>497493.52919999993</v>
      </c>
      <c r="F17" s="233">
        <f t="shared" si="0"/>
        <v>4.6397177210960761E-2</v>
      </c>
      <c r="G17" s="657">
        <f>'22'!H52</f>
        <v>0.13478975238664442</v>
      </c>
      <c r="H17" s="257">
        <v>0.96071428571428563</v>
      </c>
      <c r="I17" s="258">
        <v>9.5</v>
      </c>
      <c r="J17" s="258">
        <v>-5.3</v>
      </c>
      <c r="K17" s="258">
        <v>-0.3</v>
      </c>
      <c r="L17" s="259">
        <v>1.2607142857142857</v>
      </c>
      <c r="M17" s="223"/>
    </row>
    <row r="18" spans="1:18" ht="14.1" customHeight="1" x14ac:dyDescent="0.2">
      <c r="A18" s="167"/>
      <c r="B18" s="139" t="s">
        <v>20</v>
      </c>
      <c r="C18" s="132">
        <f>'23'!D21</f>
        <v>159808</v>
      </c>
      <c r="D18" s="133">
        <f>'23'!E21</f>
        <v>46554.557391492999</v>
      </c>
      <c r="E18" s="133">
        <f>'23'!F21</f>
        <v>496954.80922000005</v>
      </c>
      <c r="F18" s="656">
        <f t="shared" si="0"/>
        <v>4.6346935177824504E-2</v>
      </c>
      <c r="G18" s="233">
        <f>'23'!H21</f>
        <v>5.2339613407438229E-2</v>
      </c>
      <c r="H18" s="260">
        <v>1.675</v>
      </c>
      <c r="I18" s="261">
        <v>11.6</v>
      </c>
      <c r="J18" s="261">
        <v>-3.1</v>
      </c>
      <c r="K18" s="261">
        <v>-0.6</v>
      </c>
      <c r="L18" s="262">
        <v>2.2749999999999999</v>
      </c>
      <c r="M18" s="126"/>
    </row>
    <row r="19" spans="1:18" ht="14.1" customHeight="1" x14ac:dyDescent="0.2">
      <c r="A19" s="253"/>
      <c r="B19" s="230" t="s">
        <v>3</v>
      </c>
      <c r="C19" s="231">
        <f>'23'!D52</f>
        <v>426418</v>
      </c>
      <c r="D19" s="232">
        <f>'23'!E52</f>
        <v>121840.94393172015</v>
      </c>
      <c r="E19" s="232">
        <f>'23'!F52</f>
        <v>1297776.683272924</v>
      </c>
      <c r="F19" s="233">
        <f t="shared" si="0"/>
        <v>0.12103308127623937</v>
      </c>
      <c r="G19" s="657">
        <f>'23'!H52</f>
        <v>0.11329325692813579</v>
      </c>
      <c r="H19" s="257">
        <v>3.0107142857142861</v>
      </c>
      <c r="I19" s="258">
        <v>11.8</v>
      </c>
      <c r="J19" s="258">
        <v>-2.9</v>
      </c>
      <c r="K19" s="258">
        <v>0.69999999999999962</v>
      </c>
      <c r="L19" s="259">
        <v>2.3107142857142864</v>
      </c>
      <c r="M19" s="223"/>
    </row>
    <row r="20" spans="1:18" ht="14.1" customHeight="1" x14ac:dyDescent="0.2">
      <c r="A20" s="167"/>
      <c r="B20" s="139" t="s">
        <v>21</v>
      </c>
      <c r="C20" s="140">
        <f>'24'!D21</f>
        <v>256200</v>
      </c>
      <c r="D20" s="141">
        <f>'24'!E21</f>
        <v>120487.68098160659</v>
      </c>
      <c r="E20" s="141">
        <f>'24'!F21</f>
        <v>1286138.7972200001</v>
      </c>
      <c r="F20" s="656">
        <f t="shared" si="0"/>
        <v>0.11994771025156137</v>
      </c>
      <c r="G20" s="165">
        <f>'24'!H21</f>
        <v>0.15775699172571295</v>
      </c>
      <c r="H20" s="263">
        <v>1.8107142857142862</v>
      </c>
      <c r="I20" s="264">
        <v>10.8</v>
      </c>
      <c r="J20" s="261">
        <v>-3.8</v>
      </c>
      <c r="K20" s="261">
        <v>0.20000000000000009</v>
      </c>
      <c r="L20" s="262">
        <v>1.610714285714286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'24'!D52</f>
        <v>225850</v>
      </c>
      <c r="D21" s="226">
        <f>'24'!E52</f>
        <v>114001.90954563678</v>
      </c>
      <c r="E21" s="226">
        <f>'24'!F52</f>
        <v>1216220.5492499999</v>
      </c>
      <c r="F21" s="233">
        <f t="shared" si="0"/>
        <v>0.11342700364747636</v>
      </c>
      <c r="G21" s="663">
        <f>'24'!H52</f>
        <v>0.35769880987350611</v>
      </c>
      <c r="H21" s="265">
        <v>1.85</v>
      </c>
      <c r="I21" s="266">
        <v>9.8000000000000007</v>
      </c>
      <c r="J21" s="258">
        <v>-3.9</v>
      </c>
      <c r="K21" s="258">
        <v>0.40000000000000019</v>
      </c>
      <c r="L21" s="259">
        <v>1.45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'25'!D21</f>
        <v>116961</v>
      </c>
      <c r="D22" s="141">
        <f>'25'!E21</f>
        <v>43203.799089305787</v>
      </c>
      <c r="E22" s="141">
        <f>'25'!F21</f>
        <v>461169.58734999999</v>
      </c>
      <c r="F22" s="656">
        <f t="shared" si="0"/>
        <v>4.3009538441617992E-2</v>
      </c>
      <c r="G22" s="165">
        <f>'25'!H21</f>
        <v>8.7008924673252067E-2</v>
      </c>
      <c r="H22" s="263">
        <v>0.66785714285714259</v>
      </c>
      <c r="I22" s="264">
        <v>9.4</v>
      </c>
      <c r="J22" s="261">
        <v>-4.4000000000000004</v>
      </c>
      <c r="K22" s="261">
        <v>-1.2999999999999998</v>
      </c>
      <c r="L22" s="262">
        <v>1.9678571428571425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'25'!D52</f>
        <v>158465</v>
      </c>
      <c r="D23" s="249">
        <f>'25'!E52</f>
        <v>53499.247601478484</v>
      </c>
      <c r="E23" s="249">
        <f>'25'!F52</f>
        <v>571085.21498000016</v>
      </c>
      <c r="F23" s="661">
        <f t="shared" si="0"/>
        <v>5.3260475497229232E-2</v>
      </c>
      <c r="G23" s="664">
        <f>'25'!H52</f>
        <v>0.11190834424082588</v>
      </c>
      <c r="H23" s="267">
        <v>0.93571428571428572</v>
      </c>
      <c r="I23" s="268">
        <v>8.1999999999999993</v>
      </c>
      <c r="J23" s="268">
        <v>-5.7</v>
      </c>
      <c r="K23" s="268">
        <v>-0.10000000000000005</v>
      </c>
      <c r="L23" s="269">
        <v>1.0357142857142858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2846413</v>
      </c>
      <c r="D24" s="141">
        <f>SUM(D10:D23)</f>
        <v>1004849.2558952678</v>
      </c>
      <c r="E24" s="141">
        <f>SUM(E10:E23)</f>
        <v>10722495.615152923</v>
      </c>
      <c r="F24" s="279">
        <f>SUM(F10:F23)</f>
        <v>1.0000000000000002</v>
      </c>
      <c r="G24" s="165"/>
      <c r="H24" s="270">
        <v>1.1749999999999996</v>
      </c>
      <c r="I24" s="271">
        <v>9.5</v>
      </c>
      <c r="J24" s="271">
        <v>-4.4000000000000004</v>
      </c>
      <c r="K24" s="271">
        <v>-0.66206896551724137</v>
      </c>
      <c r="L24" s="272">
        <v>1.837068965517241</v>
      </c>
      <c r="M24" s="126"/>
    </row>
    <row r="25" spans="1:18" ht="14.1" customHeight="1" x14ac:dyDescent="0.2">
      <c r="A25" s="253"/>
      <c r="B25" s="230" t="s">
        <v>93</v>
      </c>
      <c r="C25" s="222"/>
      <c r="D25" s="226">
        <f>'10'!E22+'11'!E22+'12'!E22+'13'!E22</f>
        <v>16261.088927283712</v>
      </c>
      <c r="E25" s="226">
        <f>'10'!F22+'11'!F22+'12'!F22+'13'!F22</f>
        <v>173590.38879299999</v>
      </c>
      <c r="F25" s="229"/>
      <c r="G25" s="666">
        <f>'9'!H22</f>
        <v>0.21851497544992179</v>
      </c>
      <c r="H25" s="273">
        <v>1.1749999999999996</v>
      </c>
      <c r="I25" s="274">
        <v>9.5</v>
      </c>
      <c r="J25" s="274">
        <v>-4.4000000000000004</v>
      </c>
      <c r="K25" s="274">
        <v>-0.66206896551724137</v>
      </c>
      <c r="L25" s="275">
        <v>1.837068965517241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2846413</v>
      </c>
      <c r="D26" s="146">
        <f t="shared" ref="D26:E26" si="1">D24+D25</f>
        <v>1021110.3448225516</v>
      </c>
      <c r="E26" s="285">
        <f t="shared" si="1"/>
        <v>10896086.003945922</v>
      </c>
      <c r="F26" s="662"/>
      <c r="G26" s="667">
        <f>'9'!H23</f>
        <v>0.14093361078229755</v>
      </c>
      <c r="H26" s="276">
        <v>1.1749999999999996</v>
      </c>
      <c r="I26" s="277">
        <v>9.5</v>
      </c>
      <c r="J26" s="277">
        <v>-4.4000000000000004</v>
      </c>
      <c r="K26" s="277">
        <v>-0.66206896551724137</v>
      </c>
      <c r="L26" s="278">
        <v>1.837068965517241</v>
      </c>
      <c r="M26" s="286"/>
    </row>
    <row r="27" spans="1:18" ht="15" customHeight="1" x14ac:dyDescent="0.2">
      <c r="A27" s="167"/>
      <c r="B27" s="139"/>
      <c r="C27" s="252"/>
      <c r="D27" s="1083" t="s">
        <v>168</v>
      </c>
      <c r="E27" s="1084"/>
      <c r="F27" s="1084"/>
      <c r="G27" s="1085"/>
      <c r="H27" s="1077" t="s">
        <v>166</v>
      </c>
      <c r="I27" s="1078"/>
      <c r="J27" s="1078"/>
      <c r="K27" s="1078"/>
      <c r="L27" s="1079"/>
      <c r="M27" s="126"/>
    </row>
    <row r="28" spans="1:18" ht="15" customHeight="1" x14ac:dyDescent="0.2">
      <c r="A28" s="126"/>
      <c r="B28" s="251"/>
      <c r="C28" s="138"/>
      <c r="D28" s="1086"/>
      <c r="E28" s="1087"/>
      <c r="F28" s="1087"/>
      <c r="G28" s="1088"/>
      <c r="H28" s="1080" t="s">
        <v>167</v>
      </c>
      <c r="I28" s="1081"/>
      <c r="J28" s="1081"/>
      <c r="K28" s="1081"/>
      <c r="L28" s="108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75" t="s">
        <v>188</v>
      </c>
      <c r="C32" s="1028"/>
      <c r="D32" s="1028"/>
      <c r="E32" s="1028"/>
      <c r="F32" s="1028"/>
      <c r="G32" s="1028" t="s">
        <v>189</v>
      </c>
      <c r="H32" s="1028"/>
      <c r="I32" s="1028"/>
      <c r="J32" s="1028"/>
      <c r="K32" s="1028"/>
      <c r="L32" s="1031"/>
      <c r="M32" s="148"/>
    </row>
    <row r="33" spans="1:13" ht="15" customHeight="1" x14ac:dyDescent="0.2">
      <c r="A33" s="167"/>
      <c r="C33" s="465" t="str">
        <f>G5</f>
        <v>únor</v>
      </c>
      <c r="D33" s="466">
        <f>H5</f>
        <v>2017</v>
      </c>
      <c r="I33" s="465" t="str">
        <f>G5</f>
        <v>únor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48" t="s">
        <v>273</v>
      </c>
      <c r="L1" s="1048"/>
      <c r="M1" s="1048"/>
    </row>
    <row r="2" spans="1:13" ht="6.75" customHeight="1" x14ac:dyDescent="0.2"/>
    <row r="3" spans="1:13" ht="30" customHeight="1" x14ac:dyDescent="0.2">
      <c r="B3" s="1061" t="s">
        <v>169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69"/>
      <c r="C5" s="1070"/>
      <c r="D5" s="468"/>
      <c r="E5" s="469"/>
      <c r="F5" s="223"/>
      <c r="G5" s="472" t="str">
        <f>T!J22</f>
        <v>březen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6" t="s">
        <v>39</v>
      </c>
      <c r="E7" s="1071"/>
      <c r="F7" s="1071"/>
      <c r="G7" s="1072"/>
      <c r="H7" s="1076" t="s">
        <v>160</v>
      </c>
      <c r="I7" s="1071"/>
      <c r="J7" s="1071"/>
      <c r="K7" s="1071"/>
      <c r="L7" s="1072"/>
      <c r="M7" s="148"/>
    </row>
    <row r="8" spans="1:13" ht="14.1" customHeight="1" x14ac:dyDescent="0.25">
      <c r="B8" s="161"/>
      <c r="C8" s="1057" t="s">
        <v>161</v>
      </c>
      <c r="D8" s="247"/>
      <c r="E8" s="247"/>
      <c r="F8" s="358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9" t="s">
        <v>162</v>
      </c>
      <c r="C9" s="1058"/>
      <c r="D9" s="359" t="s">
        <v>148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'19'!D27</f>
        <v>106929</v>
      </c>
      <c r="D10" s="172">
        <f>'19'!E27</f>
        <v>27425.952999999998</v>
      </c>
      <c r="E10" s="172">
        <f>'19'!F27</f>
        <v>292689.55699960003</v>
      </c>
      <c r="F10" s="656">
        <f>E10/$E$24</f>
        <v>3.4714388116517815E-2</v>
      </c>
      <c r="G10" s="656">
        <f>'19'!H27</f>
        <v>-0.13397780407769405</v>
      </c>
      <c r="H10" s="254">
        <v>5.8612903225806452</v>
      </c>
      <c r="I10" s="255">
        <v>12.5</v>
      </c>
      <c r="J10" s="255">
        <v>-0.1</v>
      </c>
      <c r="K10" s="255">
        <v>3.0999999999999988</v>
      </c>
      <c r="L10" s="256">
        <v>2.7612903225806464</v>
      </c>
      <c r="M10" s="126"/>
    </row>
    <row r="11" spans="1:13" ht="14.1" customHeight="1" x14ac:dyDescent="0.2">
      <c r="A11" s="253"/>
      <c r="B11" s="230" t="s">
        <v>14</v>
      </c>
      <c r="C11" s="231">
        <f>'19'!D58</f>
        <v>387962</v>
      </c>
      <c r="D11" s="232">
        <f>'19'!E58</f>
        <v>111337.36065151593</v>
      </c>
      <c r="E11" s="232">
        <f>'19'!F58</f>
        <v>1188625.9877500001</v>
      </c>
      <c r="F11" s="233">
        <f t="shared" ref="F11:F23" si="0">E11/$E$24</f>
        <v>0.14097675464447554</v>
      </c>
      <c r="G11" s="657">
        <f>'19'!H58</f>
        <v>-0.12588551410584509</v>
      </c>
      <c r="H11" s="257">
        <v>7.7483870967741941</v>
      </c>
      <c r="I11" s="258">
        <v>14</v>
      </c>
      <c r="J11" s="258">
        <v>3.7</v>
      </c>
      <c r="K11" s="258">
        <v>4.2000000000000011</v>
      </c>
      <c r="L11" s="259">
        <v>3.5483870967741931</v>
      </c>
      <c r="M11" s="223"/>
    </row>
    <row r="12" spans="1:13" ht="14.1" customHeight="1" x14ac:dyDescent="0.2">
      <c r="A12" s="167"/>
      <c r="B12" s="139" t="s">
        <v>15</v>
      </c>
      <c r="C12" s="132">
        <f>'20'!D27</f>
        <v>85585</v>
      </c>
      <c r="D12" s="133">
        <f>'20'!E27</f>
        <v>21361.958656135706</v>
      </c>
      <c r="E12" s="133">
        <f>'20'!F27</f>
        <v>228058.36217999997</v>
      </c>
      <c r="F12" s="656">
        <f t="shared" si="0"/>
        <v>2.7048817795520888E-2</v>
      </c>
      <c r="G12" s="233">
        <f>'20'!H27</f>
        <v>-0.12869856566034171</v>
      </c>
      <c r="H12" s="260">
        <v>4.9903225806451603</v>
      </c>
      <c r="I12" s="261">
        <v>11.1</v>
      </c>
      <c r="J12" s="261">
        <v>0.6</v>
      </c>
      <c r="K12" s="261">
        <v>2.7000000000000015</v>
      </c>
      <c r="L12" s="262">
        <v>2.2903225806451588</v>
      </c>
      <c r="M12" s="126"/>
    </row>
    <row r="13" spans="1:13" ht="14.1" customHeight="1" x14ac:dyDescent="0.2">
      <c r="A13" s="253"/>
      <c r="B13" s="230" t="s">
        <v>334</v>
      </c>
      <c r="C13" s="231">
        <f>'20'!D58</f>
        <v>118381</v>
      </c>
      <c r="D13" s="232">
        <f>'20'!E58</f>
        <v>33419.692553449953</v>
      </c>
      <c r="E13" s="232">
        <f>'20'!F58</f>
        <v>356785.29193000001</v>
      </c>
      <c r="F13" s="233">
        <f t="shared" si="0"/>
        <v>4.231645032125303E-2</v>
      </c>
      <c r="G13" s="657">
        <f>'20'!H58</f>
        <v>-9.9238508488853461E-2</v>
      </c>
      <c r="H13" s="257">
        <v>5.612903225806452</v>
      </c>
      <c r="I13" s="258">
        <v>12.7</v>
      </c>
      <c r="J13" s="258">
        <v>1.9</v>
      </c>
      <c r="K13" s="258">
        <v>2.5999999999999992</v>
      </c>
      <c r="L13" s="259">
        <v>3.0129032258064528</v>
      </c>
      <c r="M13" s="223"/>
    </row>
    <row r="14" spans="1:13" ht="14.1" customHeight="1" x14ac:dyDescent="0.2">
      <c r="A14" s="167"/>
      <c r="B14" s="139" t="s">
        <v>16</v>
      </c>
      <c r="C14" s="132">
        <f>'21'!D27</f>
        <v>93146</v>
      </c>
      <c r="D14" s="133">
        <f>'21'!E27</f>
        <v>34813.368150703376</v>
      </c>
      <c r="E14" s="133">
        <f>'21'!F27</f>
        <v>371664.66040999984</v>
      </c>
      <c r="F14" s="656">
        <f t="shared" si="0"/>
        <v>4.408121493273557E-2</v>
      </c>
      <c r="G14" s="233">
        <f>'21'!H27</f>
        <v>-0.13140515740471262</v>
      </c>
      <c r="H14" s="260">
        <v>5.5258064516129028</v>
      </c>
      <c r="I14" s="261">
        <v>13.2</v>
      </c>
      <c r="J14" s="261">
        <v>1</v>
      </c>
      <c r="K14" s="261">
        <v>2.7999999999999985</v>
      </c>
      <c r="L14" s="262">
        <v>2.7258064516129044</v>
      </c>
      <c r="M14" s="126"/>
    </row>
    <row r="15" spans="1:13" ht="14.1" customHeight="1" x14ac:dyDescent="0.2">
      <c r="A15" s="253"/>
      <c r="B15" s="230" t="s">
        <v>17</v>
      </c>
      <c r="C15" s="231">
        <f>'21'!D58</f>
        <v>384180</v>
      </c>
      <c r="D15" s="232">
        <f>'21'!E58</f>
        <v>87570.133904603048</v>
      </c>
      <c r="E15" s="232">
        <f>'21'!F58</f>
        <v>934627.69884999993</v>
      </c>
      <c r="F15" s="233">
        <f t="shared" si="0"/>
        <v>0.11085133687352967</v>
      </c>
      <c r="G15" s="657">
        <f>'21'!H58</f>
        <v>-0.13206958909496661</v>
      </c>
      <c r="H15" s="257">
        <v>6.112903225806452</v>
      </c>
      <c r="I15" s="258">
        <v>12.4</v>
      </c>
      <c r="J15" s="258">
        <v>1.7</v>
      </c>
      <c r="K15" s="258">
        <v>2.9000000000000008</v>
      </c>
      <c r="L15" s="259">
        <v>3.2129032258064512</v>
      </c>
      <c r="M15" s="223"/>
    </row>
    <row r="16" spans="1:13" ht="14.1" customHeight="1" x14ac:dyDescent="0.2">
      <c r="A16" s="167"/>
      <c r="B16" s="139" t="s">
        <v>18</v>
      </c>
      <c r="C16" s="132">
        <f>'22'!D27</f>
        <v>189086</v>
      </c>
      <c r="D16" s="133">
        <f>'22'!E27</f>
        <v>45938.06909870424</v>
      </c>
      <c r="E16" s="133">
        <f>'22'!F27</f>
        <v>490430.42673000001</v>
      </c>
      <c r="F16" s="656">
        <f t="shared" si="0"/>
        <v>5.8167405602646556E-2</v>
      </c>
      <c r="G16" s="233">
        <f>'22'!H27</f>
        <v>-0.12940514876532488</v>
      </c>
      <c r="H16" s="260">
        <v>5.919354838709677</v>
      </c>
      <c r="I16" s="261">
        <v>12.3</v>
      </c>
      <c r="J16" s="261">
        <v>2.2999999999999998</v>
      </c>
      <c r="K16" s="261">
        <v>2.5</v>
      </c>
      <c r="L16" s="262">
        <v>3.419354838709677</v>
      </c>
      <c r="M16" s="126"/>
    </row>
    <row r="17" spans="1:18" ht="14.1" customHeight="1" x14ac:dyDescent="0.2">
      <c r="A17" s="253"/>
      <c r="B17" s="230" t="s">
        <v>19</v>
      </c>
      <c r="C17" s="231">
        <f>'22'!D58</f>
        <v>136744</v>
      </c>
      <c r="D17" s="232">
        <f>'22'!E58</f>
        <v>38359.151336738236</v>
      </c>
      <c r="E17" s="232">
        <f>'22'!F58</f>
        <v>409518.32788</v>
      </c>
      <c r="F17" s="233">
        <f t="shared" si="0"/>
        <v>4.857084181815597E-2</v>
      </c>
      <c r="G17" s="657">
        <f>'22'!H58</f>
        <v>-4.0625474589812402E-2</v>
      </c>
      <c r="H17" s="257">
        <v>5.9774193548387098</v>
      </c>
      <c r="I17" s="258">
        <v>12.3</v>
      </c>
      <c r="J17" s="258">
        <v>2.2000000000000002</v>
      </c>
      <c r="K17" s="258">
        <v>3.5999999999999979</v>
      </c>
      <c r="L17" s="259">
        <v>2.3774193548387119</v>
      </c>
      <c r="M17" s="223"/>
    </row>
    <row r="18" spans="1:18" ht="14.1" customHeight="1" x14ac:dyDescent="0.2">
      <c r="A18" s="167"/>
      <c r="B18" s="139" t="s">
        <v>20</v>
      </c>
      <c r="C18" s="132">
        <f>'23'!D27</f>
        <v>159726</v>
      </c>
      <c r="D18" s="133">
        <f>'23'!E27</f>
        <v>38572.771243466465</v>
      </c>
      <c r="E18" s="133">
        <f>'23'!F27</f>
        <v>411799.15990000003</v>
      </c>
      <c r="F18" s="656">
        <f t="shared" si="0"/>
        <v>4.8841359457331493E-2</v>
      </c>
      <c r="G18" s="233">
        <f>'23'!H27</f>
        <v>-8.1758097576928229E-2</v>
      </c>
      <c r="H18" s="260">
        <v>6.1548387096774198</v>
      </c>
      <c r="I18" s="261">
        <v>12.4</v>
      </c>
      <c r="J18" s="261">
        <v>1</v>
      </c>
      <c r="K18" s="261">
        <v>3.4000000000000017</v>
      </c>
      <c r="L18" s="262">
        <v>2.7548387096774181</v>
      </c>
      <c r="M18" s="126"/>
    </row>
    <row r="19" spans="1:18" ht="14.1" customHeight="1" x14ac:dyDescent="0.2">
      <c r="A19" s="253"/>
      <c r="B19" s="230" t="s">
        <v>3</v>
      </c>
      <c r="C19" s="231">
        <f>'23'!D58</f>
        <v>426161</v>
      </c>
      <c r="D19" s="232">
        <f>'23'!E58</f>
        <v>90707.299999999988</v>
      </c>
      <c r="E19" s="232">
        <f>'23'!F58</f>
        <v>967765.4</v>
      </c>
      <c r="F19" s="233">
        <f t="shared" si="0"/>
        <v>0.11478162748861935</v>
      </c>
      <c r="G19" s="657">
        <f>'23'!H58</f>
        <v>-0.17189603847588139</v>
      </c>
      <c r="H19" s="257">
        <v>8.1806451612903217</v>
      </c>
      <c r="I19" s="258">
        <v>15.7</v>
      </c>
      <c r="J19" s="258">
        <v>3</v>
      </c>
      <c r="K19" s="258">
        <v>4.599999999999997</v>
      </c>
      <c r="L19" s="259">
        <v>3.5806451612903247</v>
      </c>
      <c r="M19" s="223"/>
    </row>
    <row r="20" spans="1:18" ht="14.1" customHeight="1" x14ac:dyDescent="0.2">
      <c r="A20" s="167"/>
      <c r="B20" s="139" t="s">
        <v>21</v>
      </c>
      <c r="C20" s="140">
        <f>'24'!D27</f>
        <v>256050</v>
      </c>
      <c r="D20" s="141">
        <f>'24'!E27</f>
        <v>95959.331466724398</v>
      </c>
      <c r="E20" s="141">
        <f>'24'!F27</f>
        <v>1024437.36933</v>
      </c>
      <c r="F20" s="656">
        <f t="shared" si="0"/>
        <v>0.12150319541477431</v>
      </c>
      <c r="G20" s="165">
        <f>'24'!H27</f>
        <v>-0.11716882915297017</v>
      </c>
      <c r="H20" s="263">
        <v>6.6870967741935479</v>
      </c>
      <c r="I20" s="264">
        <v>14.1</v>
      </c>
      <c r="J20" s="261">
        <v>1.4</v>
      </c>
      <c r="K20" s="261">
        <v>4.2999999999999989</v>
      </c>
      <c r="L20" s="262">
        <v>2.3870967741935489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'24'!D58</f>
        <v>225728</v>
      </c>
      <c r="D21" s="226">
        <f>'24'!E58</f>
        <v>87735.749111549347</v>
      </c>
      <c r="E21" s="226">
        <f>'24'!F58</f>
        <v>936496.73115000012</v>
      </c>
      <c r="F21" s="233">
        <f t="shared" si="0"/>
        <v>0.11107301308681734</v>
      </c>
      <c r="G21" s="663">
        <f>'24'!H58</f>
        <v>0.10656145816538266</v>
      </c>
      <c r="H21" s="265">
        <v>6.7032258064516119</v>
      </c>
      <c r="I21" s="266">
        <v>13.1</v>
      </c>
      <c r="J21" s="258">
        <v>2.2000000000000002</v>
      </c>
      <c r="K21" s="258">
        <v>4.2999999999999989</v>
      </c>
      <c r="L21" s="259">
        <v>2.403225806451613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'25'!D27</f>
        <v>116902</v>
      </c>
      <c r="D22" s="141">
        <f>'25'!E27</f>
        <v>34355.455922577545</v>
      </c>
      <c r="E22" s="141">
        <f>'25'!F27</f>
        <v>366758.00934290001</v>
      </c>
      <c r="F22" s="656">
        <f t="shared" si="0"/>
        <v>4.3499262534974201E-2</v>
      </c>
      <c r="G22" s="165">
        <f>'25'!H27</f>
        <v>-0.13164876889554983</v>
      </c>
      <c r="H22" s="263">
        <v>5.7129032258064516</v>
      </c>
      <c r="I22" s="264">
        <v>12.6</v>
      </c>
      <c r="J22" s="261">
        <v>1.5</v>
      </c>
      <c r="K22" s="261">
        <v>2.5</v>
      </c>
      <c r="L22" s="262">
        <v>3.2129032258064516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'25'!D58</f>
        <v>158378</v>
      </c>
      <c r="D23" s="249">
        <f>'25'!E58</f>
        <v>42310.641226450352</v>
      </c>
      <c r="E23" s="249">
        <f>'25'!F58</f>
        <v>451704.56185</v>
      </c>
      <c r="F23" s="661">
        <f t="shared" si="0"/>
        <v>5.3574331912648168E-2</v>
      </c>
      <c r="G23" s="664">
        <f>'25'!H58</f>
        <v>-0.11852647137909972</v>
      </c>
      <c r="H23" s="267">
        <v>5.9258064516129041</v>
      </c>
      <c r="I23" s="268">
        <v>12.5</v>
      </c>
      <c r="J23" s="268">
        <v>2.1</v>
      </c>
      <c r="K23" s="268">
        <v>3.9000000000000021</v>
      </c>
      <c r="L23" s="269">
        <v>2.025806451612902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2844958</v>
      </c>
      <c r="D24" s="141">
        <f>SUM(D10:D23)</f>
        <v>789866.93632261863</v>
      </c>
      <c r="E24" s="141">
        <f>SUM(E10:E23)</f>
        <v>8431361.5443025008</v>
      </c>
      <c r="F24" s="279">
        <f>SUM(F10:F23)</f>
        <v>0.99999999999999978</v>
      </c>
      <c r="G24" s="165"/>
      <c r="H24" s="270">
        <v>6.1225806451612916</v>
      </c>
      <c r="I24" s="271">
        <v>12.8</v>
      </c>
      <c r="J24" s="271">
        <v>1.8</v>
      </c>
      <c r="K24" s="271">
        <v>3.3032258064516129</v>
      </c>
      <c r="L24" s="272">
        <v>2.8193548387096787</v>
      </c>
      <c r="M24" s="126"/>
    </row>
    <row r="25" spans="1:18" ht="14.1" customHeight="1" x14ac:dyDescent="0.2">
      <c r="A25" s="253"/>
      <c r="B25" s="230" t="s">
        <v>93</v>
      </c>
      <c r="C25" s="222"/>
      <c r="D25" s="226">
        <f>'10'!E29+'11'!E29+'12'!E29+'13'!E29</f>
        <v>13612.742800672651</v>
      </c>
      <c r="E25" s="226">
        <f>'10'!F29+'11'!F29+'12'!F29+'13'!F29</f>
        <v>144885.9749329999</v>
      </c>
      <c r="F25" s="229"/>
      <c r="G25" s="666">
        <f>'9'!H29</f>
        <v>1.1781743083960827E-2</v>
      </c>
      <c r="H25" s="273">
        <v>6.1225806451612916</v>
      </c>
      <c r="I25" s="274">
        <v>12.8</v>
      </c>
      <c r="J25" s="274">
        <v>1.8</v>
      </c>
      <c r="K25" s="274">
        <v>3.3032258064516129</v>
      </c>
      <c r="L25" s="275">
        <v>2.8193548387096787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2844958</v>
      </c>
      <c r="D26" s="146">
        <f t="shared" ref="D26:E26" si="1">D24+D25</f>
        <v>803479.67912329128</v>
      </c>
      <c r="E26" s="285">
        <f t="shared" si="1"/>
        <v>8576247.5192355011</v>
      </c>
      <c r="F26" s="662"/>
      <c r="G26" s="667">
        <f>'9'!H30</f>
        <v>-0.10218502471445277</v>
      </c>
      <c r="H26" s="276">
        <v>6.1225806451612916</v>
      </c>
      <c r="I26" s="277">
        <v>12.8</v>
      </c>
      <c r="J26" s="277">
        <v>1.8</v>
      </c>
      <c r="K26" s="277">
        <v>3.3032258064516129</v>
      </c>
      <c r="L26" s="278">
        <v>2.8193548387096787</v>
      </c>
      <c r="M26" s="286"/>
    </row>
    <row r="27" spans="1:18" ht="15" customHeight="1" x14ac:dyDescent="0.2">
      <c r="A27" s="167"/>
      <c r="B27" s="139"/>
      <c r="C27" s="252"/>
      <c r="D27" s="1083" t="s">
        <v>168</v>
      </c>
      <c r="E27" s="1084"/>
      <c r="F27" s="1084"/>
      <c r="G27" s="1085"/>
      <c r="H27" s="1077" t="s">
        <v>166</v>
      </c>
      <c r="I27" s="1078"/>
      <c r="J27" s="1078"/>
      <c r="K27" s="1078"/>
      <c r="L27" s="1079"/>
      <c r="M27" s="126"/>
    </row>
    <row r="28" spans="1:18" ht="15" customHeight="1" x14ac:dyDescent="0.2">
      <c r="A28" s="126"/>
      <c r="B28" s="251"/>
      <c r="C28" s="138"/>
      <c r="D28" s="1086"/>
      <c r="E28" s="1087"/>
      <c r="F28" s="1087"/>
      <c r="G28" s="1088"/>
      <c r="H28" s="1080" t="s">
        <v>167</v>
      </c>
      <c r="I28" s="1081"/>
      <c r="J28" s="1081"/>
      <c r="K28" s="1081"/>
      <c r="L28" s="108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75" t="s">
        <v>188</v>
      </c>
      <c r="C32" s="1028"/>
      <c r="D32" s="1028"/>
      <c r="E32" s="1028"/>
      <c r="F32" s="1028"/>
      <c r="G32" s="1028" t="s">
        <v>189</v>
      </c>
      <c r="H32" s="1028"/>
      <c r="I32" s="1028"/>
      <c r="J32" s="1028"/>
      <c r="K32" s="1028"/>
      <c r="L32" s="1031"/>
      <c r="M32" s="148"/>
    </row>
    <row r="33" spans="1:13" ht="15" customHeight="1" x14ac:dyDescent="0.2">
      <c r="A33" s="167"/>
      <c r="C33" s="465" t="str">
        <f>G5</f>
        <v>březen</v>
      </c>
      <c r="D33" s="466">
        <f>H5</f>
        <v>2017</v>
      </c>
      <c r="I33" s="465" t="str">
        <f>G5</f>
        <v>březen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D32" sqref="D32"/>
    </sheetView>
  </sheetViews>
  <sheetFormatPr defaultRowHeight="12.75" x14ac:dyDescent="0.25"/>
  <cols>
    <col min="1" max="1" width="14.42578125" style="492" customWidth="1"/>
    <col min="2" max="2" width="2.7109375" style="598" customWidth="1"/>
    <col min="3" max="3" width="63.28515625" style="492" customWidth="1"/>
    <col min="4" max="4" width="13.5703125" style="492" customWidth="1"/>
    <col min="5" max="5" width="9.140625" style="492"/>
    <col min="6" max="6" width="11.7109375" style="492" customWidth="1"/>
    <col min="7" max="8" width="9.140625" style="492"/>
    <col min="9" max="9" width="11.7109375" style="492" customWidth="1"/>
    <col min="10" max="16384" width="9.140625" style="492"/>
  </cols>
  <sheetData>
    <row r="1" spans="1:4" ht="12.75" customHeight="1" x14ac:dyDescent="0.25">
      <c r="B1" s="613"/>
      <c r="C1" s="593"/>
      <c r="D1" s="593"/>
    </row>
    <row r="2" spans="1:4" ht="12.75" customHeight="1" x14ac:dyDescent="0.25">
      <c r="A2" s="593"/>
      <c r="B2" s="613"/>
      <c r="C2" s="593"/>
      <c r="D2" s="593"/>
    </row>
    <row r="3" spans="1:4" ht="15" customHeight="1" x14ac:dyDescent="0.25">
      <c r="A3" s="593"/>
      <c r="B3" s="613"/>
      <c r="C3" s="594" t="s">
        <v>320</v>
      </c>
      <c r="D3" s="593"/>
    </row>
    <row r="4" spans="1:4" ht="12.75" customHeight="1" x14ac:dyDescent="0.25">
      <c r="A4" s="699" t="s">
        <v>244</v>
      </c>
      <c r="B4" s="698"/>
      <c r="C4" s="700" t="s">
        <v>245</v>
      </c>
      <c r="D4" s="612"/>
    </row>
    <row r="5" spans="1:4" ht="18" customHeight="1" x14ac:dyDescent="0.25">
      <c r="A5" s="139" t="s">
        <v>336</v>
      </c>
      <c r="B5" s="614" t="s">
        <v>37</v>
      </c>
      <c r="C5" s="615" t="s">
        <v>337</v>
      </c>
      <c r="D5" s="615"/>
    </row>
    <row r="6" spans="1:4" ht="18" customHeight="1" x14ac:dyDescent="0.25">
      <c r="A6" s="139" t="s">
        <v>48</v>
      </c>
      <c r="B6" s="614" t="s">
        <v>37</v>
      </c>
      <c r="C6" s="615" t="s">
        <v>4</v>
      </c>
      <c r="D6" s="615"/>
    </row>
    <row r="7" spans="1:4" ht="18" customHeight="1" x14ac:dyDescent="0.25">
      <c r="A7" s="139" t="s">
        <v>9</v>
      </c>
      <c r="B7" s="614" t="s">
        <v>37</v>
      </c>
      <c r="C7" s="615" t="s">
        <v>64</v>
      </c>
      <c r="D7" s="615"/>
    </row>
    <row r="8" spans="1:4" ht="18" customHeight="1" x14ac:dyDescent="0.25">
      <c r="A8" s="139" t="s">
        <v>75</v>
      </c>
      <c r="B8" s="614" t="s">
        <v>37</v>
      </c>
      <c r="C8" s="615" t="s">
        <v>76</v>
      </c>
      <c r="D8" s="615"/>
    </row>
    <row r="9" spans="1:4" ht="18" customHeight="1" x14ac:dyDescent="0.25">
      <c r="A9" s="139" t="s">
        <v>348</v>
      </c>
      <c r="B9" s="614" t="s">
        <v>37</v>
      </c>
      <c r="C9" s="615" t="s">
        <v>349</v>
      </c>
      <c r="D9" s="483"/>
    </row>
    <row r="10" spans="1:4" ht="18" customHeight="1" x14ac:dyDescent="0.25">
      <c r="A10" s="139" t="s">
        <v>41</v>
      </c>
      <c r="B10" s="614" t="s">
        <v>37</v>
      </c>
      <c r="C10" s="138" t="s">
        <v>300</v>
      </c>
      <c r="D10" s="615"/>
    </row>
    <row r="11" spans="1:4" ht="18" customHeight="1" x14ac:dyDescent="0.25">
      <c r="A11" s="139" t="s">
        <v>67</v>
      </c>
      <c r="B11" s="614" t="s">
        <v>37</v>
      </c>
      <c r="C11" s="615" t="s">
        <v>68</v>
      </c>
      <c r="D11" s="615"/>
    </row>
    <row r="12" spans="1:4" ht="18" customHeight="1" x14ac:dyDescent="0.25">
      <c r="A12" s="139" t="s">
        <v>322</v>
      </c>
      <c r="B12" s="614" t="s">
        <v>37</v>
      </c>
      <c r="C12" s="138" t="s">
        <v>323</v>
      </c>
      <c r="D12" s="615"/>
    </row>
    <row r="13" spans="1:4" ht="18" customHeight="1" x14ac:dyDescent="0.25">
      <c r="A13" s="139" t="s">
        <v>277</v>
      </c>
      <c r="B13" s="614" t="s">
        <v>37</v>
      </c>
      <c r="C13" s="615" t="s">
        <v>298</v>
      </c>
      <c r="D13" s="615"/>
    </row>
    <row r="14" spans="1:4" ht="18" customHeight="1" x14ac:dyDescent="0.25">
      <c r="A14" s="139" t="s">
        <v>57</v>
      </c>
      <c r="B14" s="614" t="s">
        <v>37</v>
      </c>
      <c r="C14" s="615" t="s">
        <v>58</v>
      </c>
      <c r="D14" s="483"/>
    </row>
    <row r="15" spans="1:4" ht="18" customHeight="1" x14ac:dyDescent="0.25">
      <c r="A15" s="139" t="s">
        <v>324</v>
      </c>
      <c r="B15" s="614" t="s">
        <v>37</v>
      </c>
      <c r="C15" s="615" t="s">
        <v>325</v>
      </c>
      <c r="D15" s="483"/>
    </row>
    <row r="16" spans="1:4" ht="18" customHeight="1" x14ac:dyDescent="0.25">
      <c r="A16" s="139" t="s">
        <v>77</v>
      </c>
      <c r="B16" s="614" t="s">
        <v>37</v>
      </c>
      <c r="C16" s="615" t="s">
        <v>78</v>
      </c>
      <c r="D16" s="483"/>
    </row>
    <row r="17" spans="1:4" ht="18" customHeight="1" x14ac:dyDescent="0.25">
      <c r="A17" s="139" t="s">
        <v>53</v>
      </c>
      <c r="B17" s="614" t="s">
        <v>37</v>
      </c>
      <c r="C17" s="615" t="s">
        <v>54</v>
      </c>
      <c r="D17" s="483"/>
    </row>
    <row r="18" spans="1:4" ht="18" customHeight="1" x14ac:dyDescent="0.25">
      <c r="A18" s="139" t="s">
        <v>149</v>
      </c>
      <c r="B18" s="614" t="s">
        <v>37</v>
      </c>
      <c r="C18" s="615" t="s">
        <v>297</v>
      </c>
      <c r="D18" s="615"/>
    </row>
    <row r="19" spans="1:4" ht="18" customHeight="1" x14ac:dyDescent="0.25">
      <c r="A19" s="139" t="s">
        <v>8</v>
      </c>
      <c r="B19" s="614" t="s">
        <v>37</v>
      </c>
      <c r="C19" s="615" t="s">
        <v>61</v>
      </c>
      <c r="D19" s="615"/>
    </row>
    <row r="20" spans="1:4" ht="18" customHeight="1" x14ac:dyDescent="0.25">
      <c r="A20" s="139" t="s">
        <v>230</v>
      </c>
      <c r="B20" s="614" t="s">
        <v>37</v>
      </c>
      <c r="C20" s="483" t="s">
        <v>296</v>
      </c>
      <c r="D20" s="615"/>
    </row>
    <row r="21" spans="1:4" ht="18" customHeight="1" x14ac:dyDescent="0.25">
      <c r="A21" s="139" t="s">
        <v>233</v>
      </c>
      <c r="B21" s="614" t="s">
        <v>37</v>
      </c>
      <c r="C21" s="615" t="s">
        <v>234</v>
      </c>
      <c r="D21" s="615"/>
    </row>
    <row r="22" spans="1:4" ht="18" customHeight="1" x14ac:dyDescent="0.25">
      <c r="A22" s="139" t="s">
        <v>278</v>
      </c>
      <c r="B22" s="614" t="s">
        <v>37</v>
      </c>
      <c r="C22" s="483" t="s">
        <v>295</v>
      </c>
      <c r="D22" s="615"/>
    </row>
    <row r="23" spans="1:4" ht="18" customHeight="1" x14ac:dyDescent="0.25">
      <c r="A23" s="139" t="s">
        <v>65</v>
      </c>
      <c r="B23" s="614" t="s">
        <v>37</v>
      </c>
      <c r="C23" s="748" t="s">
        <v>136</v>
      </c>
      <c r="D23" s="483"/>
    </row>
    <row r="24" spans="1:4" ht="18" customHeight="1" x14ac:dyDescent="0.25">
      <c r="A24" s="139" t="s">
        <v>69</v>
      </c>
      <c r="B24" s="614" t="s">
        <v>37</v>
      </c>
      <c r="C24" s="615" t="s">
        <v>70</v>
      </c>
      <c r="D24" s="615"/>
    </row>
    <row r="25" spans="1:4" ht="18" customHeight="1" x14ac:dyDescent="0.25">
      <c r="A25" s="139" t="s">
        <v>343</v>
      </c>
      <c r="B25" s="614" t="s">
        <v>37</v>
      </c>
      <c r="C25" s="615" t="s">
        <v>342</v>
      </c>
      <c r="D25" s="615"/>
    </row>
    <row r="26" spans="1:4" ht="18" customHeight="1" x14ac:dyDescent="0.25">
      <c r="A26" s="139" t="s">
        <v>40</v>
      </c>
      <c r="B26" s="614" t="s">
        <v>37</v>
      </c>
      <c r="C26" s="138" t="s">
        <v>299</v>
      </c>
      <c r="D26" s="483"/>
    </row>
    <row r="27" spans="1:4" ht="18" customHeight="1" x14ac:dyDescent="0.25">
      <c r="A27" s="139" t="s">
        <v>60</v>
      </c>
      <c r="B27" s="614" t="s">
        <v>37</v>
      </c>
      <c r="C27" s="615" t="s">
        <v>59</v>
      </c>
      <c r="D27" s="619"/>
    </row>
    <row r="28" spans="1:4" ht="18" customHeight="1" x14ac:dyDescent="0.25">
      <c r="A28" s="139" t="s">
        <v>50</v>
      </c>
      <c r="B28" s="614" t="s">
        <v>37</v>
      </c>
      <c r="C28" s="615" t="s">
        <v>49</v>
      </c>
      <c r="D28" s="592"/>
    </row>
    <row r="29" spans="1:4" ht="18" customHeight="1" x14ac:dyDescent="0.25">
      <c r="A29" s="139" t="s">
        <v>52</v>
      </c>
      <c r="B29" s="614" t="s">
        <v>37</v>
      </c>
      <c r="C29" s="615" t="s">
        <v>51</v>
      </c>
      <c r="D29" s="592"/>
    </row>
    <row r="30" spans="1:4" ht="18" customHeight="1" x14ac:dyDescent="0.25">
      <c r="A30" s="139" t="s">
        <v>7</v>
      </c>
      <c r="B30" s="614" t="s">
        <v>37</v>
      </c>
      <c r="C30" s="615" t="s">
        <v>63</v>
      </c>
      <c r="D30" s="592"/>
    </row>
    <row r="31" spans="1:4" ht="18" customHeight="1" x14ac:dyDescent="0.25">
      <c r="A31" s="139" t="s">
        <v>6</v>
      </c>
      <c r="B31" s="614" t="s">
        <v>37</v>
      </c>
      <c r="C31" s="615" t="s">
        <v>62</v>
      </c>
      <c r="D31" s="592"/>
    </row>
    <row r="32" spans="1:4" ht="18" customHeight="1" x14ac:dyDescent="0.25">
      <c r="A32" s="139" t="s">
        <v>73</v>
      </c>
      <c r="B32" s="614" t="s">
        <v>37</v>
      </c>
      <c r="C32" s="615" t="s">
        <v>74</v>
      </c>
      <c r="D32" s="592"/>
    </row>
    <row r="33" spans="1:4" ht="18" customHeight="1" x14ac:dyDescent="0.25">
      <c r="A33" s="139" t="s">
        <v>94</v>
      </c>
      <c r="B33" s="614" t="s">
        <v>37</v>
      </c>
      <c r="C33" s="615" t="s">
        <v>92</v>
      </c>
      <c r="D33" s="592"/>
    </row>
    <row r="34" spans="1:4" ht="18" customHeight="1" x14ac:dyDescent="0.25">
      <c r="A34" s="139" t="s">
        <v>56</v>
      </c>
      <c r="B34" s="614" t="s">
        <v>37</v>
      </c>
      <c r="C34" s="615" t="s">
        <v>55</v>
      </c>
      <c r="D34" s="592"/>
    </row>
    <row r="35" spans="1:4" ht="18" customHeight="1" x14ac:dyDescent="0.25">
      <c r="A35" s="139"/>
      <c r="B35" s="706"/>
      <c r="C35" s="138"/>
      <c r="D35" s="592"/>
    </row>
    <row r="36" spans="1:4" ht="18" customHeight="1" x14ac:dyDescent="0.25">
      <c r="B36" s="716"/>
    </row>
    <row r="37" spans="1:4" ht="18" customHeight="1" x14ac:dyDescent="0.25">
      <c r="A37" s="699" t="s">
        <v>246</v>
      </c>
      <c r="B37" s="703"/>
      <c r="C37" s="944" t="s">
        <v>245</v>
      </c>
      <c r="D37" s="945"/>
    </row>
    <row r="38" spans="1:4" ht="30" customHeight="1" x14ac:dyDescent="0.25">
      <c r="A38" s="907" t="s">
        <v>341</v>
      </c>
      <c r="B38" s="904" t="s">
        <v>37</v>
      </c>
      <c r="C38" s="905" t="s">
        <v>340</v>
      </c>
      <c r="D38" s="708"/>
    </row>
    <row r="39" spans="1:4" ht="18" customHeight="1" x14ac:dyDescent="0.25">
      <c r="A39" s="903" t="s">
        <v>247</v>
      </c>
      <c r="B39" s="904" t="s">
        <v>37</v>
      </c>
      <c r="C39" s="906" t="s">
        <v>294</v>
      </c>
      <c r="D39" s="707"/>
    </row>
    <row r="40" spans="1:4" ht="18" customHeight="1" x14ac:dyDescent="0.25">
      <c r="A40" s="903" t="s">
        <v>311</v>
      </c>
      <c r="B40" s="904" t="s">
        <v>37</v>
      </c>
      <c r="C40" s="906" t="s">
        <v>312</v>
      </c>
      <c r="D40" s="707"/>
    </row>
    <row r="41" spans="1:4" ht="30" customHeight="1" x14ac:dyDescent="0.25">
      <c r="A41" s="900" t="s">
        <v>95</v>
      </c>
      <c r="B41" s="901" t="s">
        <v>37</v>
      </c>
      <c r="C41" s="902" t="s">
        <v>354</v>
      </c>
      <c r="D41" s="592"/>
    </row>
    <row r="42" spans="1:4" ht="18" customHeight="1" x14ac:dyDescent="0.25">
      <c r="A42" s="903"/>
      <c r="B42" s="904"/>
      <c r="C42" s="906"/>
      <c r="D42" s="701"/>
    </row>
    <row r="43" spans="1:4" ht="18" customHeight="1" x14ac:dyDescent="0.25">
      <c r="B43" s="605"/>
      <c r="C43" s="899"/>
      <c r="D43" s="701"/>
    </row>
    <row r="44" spans="1:4" ht="30" customHeight="1" x14ac:dyDescent="0.25">
      <c r="A44" s="139"/>
      <c r="B44" s="702"/>
      <c r="C44" s="615"/>
      <c r="D44" s="701"/>
    </row>
    <row r="45" spans="1:4" ht="30" customHeight="1" x14ac:dyDescent="0.25"/>
    <row r="46" spans="1:4" ht="30" customHeight="1" x14ac:dyDescent="0.25"/>
    <row r="47" spans="1:4" ht="30" customHeight="1" x14ac:dyDescent="0.25">
      <c r="B47" s="492"/>
    </row>
  </sheetData>
  <sortState ref="A5:C34">
    <sortCondition ref="A34"/>
  </sortState>
  <mergeCells count="1"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A9" sqref="A9:XFD9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48" t="s">
        <v>274</v>
      </c>
      <c r="L1" s="1048"/>
      <c r="M1" s="1048"/>
    </row>
    <row r="2" spans="1:13" ht="6.75" customHeight="1" x14ac:dyDescent="0.2"/>
    <row r="3" spans="1:13" ht="30" customHeight="1" x14ac:dyDescent="0.2">
      <c r="B3" s="1061" t="s">
        <v>169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22"/>
    </row>
    <row r="4" spans="1:13" ht="15.95" customHeight="1" x14ac:dyDescent="0.2">
      <c r="B4" s="122"/>
      <c r="C4" s="168"/>
      <c r="D4" s="467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69"/>
      <c r="C5" s="1070"/>
      <c r="D5" s="468"/>
      <c r="E5" s="469"/>
      <c r="F5" s="223"/>
      <c r="G5" s="475" t="str">
        <f>T!E17</f>
        <v>I. čtvrtletí</v>
      </c>
      <c r="H5" s="476">
        <f>T!G17</f>
        <v>2017</v>
      </c>
      <c r="I5" s="470"/>
      <c r="J5" s="469"/>
      <c r="K5" s="469"/>
      <c r="L5" s="471"/>
      <c r="M5" s="126"/>
    </row>
    <row r="6" spans="1:13" ht="24.95" customHeight="1" x14ac:dyDescent="0.2">
      <c r="D6" s="239"/>
      <c r="H6" s="239"/>
      <c r="I6" s="228"/>
      <c r="J6" s="228"/>
      <c r="K6" s="228"/>
      <c r="L6" s="240"/>
      <c r="M6" s="126"/>
    </row>
    <row r="7" spans="1:13" ht="24.95" customHeight="1" x14ac:dyDescent="0.25">
      <c r="B7" s="131"/>
      <c r="C7" s="131"/>
      <c r="D7" s="1076" t="s">
        <v>39</v>
      </c>
      <c r="E7" s="1071"/>
      <c r="F7" s="1071"/>
      <c r="G7" s="1072"/>
      <c r="H7" s="1076" t="s">
        <v>160</v>
      </c>
      <c r="I7" s="1071"/>
      <c r="J7" s="1071"/>
      <c r="K7" s="1071"/>
      <c r="L7" s="1072"/>
      <c r="M7" s="148"/>
    </row>
    <row r="8" spans="1:13" ht="14.1" customHeight="1" x14ac:dyDescent="0.25">
      <c r="B8" s="161"/>
      <c r="C8" s="1057" t="s">
        <v>161</v>
      </c>
      <c r="D8" s="247"/>
      <c r="E8" s="247"/>
      <c r="F8" s="358" t="s">
        <v>163</v>
      </c>
      <c r="G8" s="652" t="s">
        <v>233</v>
      </c>
      <c r="H8" s="241" t="s">
        <v>38</v>
      </c>
      <c r="I8" s="242" t="s">
        <v>71</v>
      </c>
      <c r="J8" s="242" t="s">
        <v>72</v>
      </c>
      <c r="K8" s="242" t="s">
        <v>164</v>
      </c>
      <c r="L8" s="243" t="s">
        <v>165</v>
      </c>
      <c r="M8" s="126"/>
    </row>
    <row r="9" spans="1:13" ht="15" customHeight="1" x14ac:dyDescent="0.25">
      <c r="A9" s="253"/>
      <c r="B9" s="359" t="s">
        <v>162</v>
      </c>
      <c r="C9" s="1058"/>
      <c r="D9" s="359" t="s">
        <v>148</v>
      </c>
      <c r="E9" s="359" t="s">
        <v>1</v>
      </c>
      <c r="F9" s="359" t="s">
        <v>66</v>
      </c>
      <c r="G9" s="654" t="s">
        <v>66</v>
      </c>
      <c r="H9" s="244" t="s">
        <v>11</v>
      </c>
      <c r="I9" s="245" t="s">
        <v>11</v>
      </c>
      <c r="J9" s="245" t="s">
        <v>11</v>
      </c>
      <c r="K9" s="245" t="s">
        <v>11</v>
      </c>
      <c r="L9" s="246" t="s">
        <v>11</v>
      </c>
      <c r="M9" s="223"/>
    </row>
    <row r="10" spans="1:13" ht="14.1" customHeight="1" x14ac:dyDescent="0.2">
      <c r="A10" s="167"/>
      <c r="B10" s="227" t="s">
        <v>13</v>
      </c>
      <c r="C10" s="171">
        <f>'19'!D33</f>
        <v>106929</v>
      </c>
      <c r="D10" s="172">
        <f>'19'!E33</f>
        <v>111543.70600000001</v>
      </c>
      <c r="E10" s="172">
        <f>'19'!F33</f>
        <v>1191636.9938796</v>
      </c>
      <c r="F10" s="656">
        <f>E10/$E$24</f>
        <v>3.458953696049482E-2</v>
      </c>
      <c r="G10" s="656">
        <f>'19'!H33</f>
        <v>8.0919726110205023E-2</v>
      </c>
      <c r="H10" s="254">
        <f>AVERAGE('26'!H10,'27'!H10,'28'!H10)</f>
        <v>0.47246543778801886</v>
      </c>
      <c r="I10" s="620">
        <f>MAX('26'!I10,'27'!I10,'28'!I10)</f>
        <v>12.5</v>
      </c>
      <c r="J10" s="620">
        <f>MIN('26'!J10,'27'!J10,'28'!J10)</f>
        <v>-12.5</v>
      </c>
      <c r="K10" s="620">
        <f>AVERAGE('26'!K10,'27'!K10,'28'!K10)</f>
        <v>0.13333333333333316</v>
      </c>
      <c r="L10" s="256">
        <f>H10-K10</f>
        <v>0.33913210445468567</v>
      </c>
      <c r="M10" s="126"/>
    </row>
    <row r="11" spans="1:13" ht="14.1" customHeight="1" x14ac:dyDescent="0.2">
      <c r="A11" s="253"/>
      <c r="B11" s="230" t="s">
        <v>14</v>
      </c>
      <c r="C11" s="231">
        <f>'19'!D64</f>
        <v>387962</v>
      </c>
      <c r="D11" s="232">
        <f>'19'!E64</f>
        <v>470954.99707508355</v>
      </c>
      <c r="E11" s="232">
        <f>'19'!F64</f>
        <v>5028915.77061</v>
      </c>
      <c r="F11" s="233">
        <f t="shared" ref="F11:F23" si="0">E11/$E$24</f>
        <v>0.14597387359753716</v>
      </c>
      <c r="G11" s="657">
        <f>'19'!H64</f>
        <v>9.8256210754479753E-2</v>
      </c>
      <c r="H11" s="260">
        <f>AVERAGE('26'!H11,'27'!H11,'28'!H11)</f>
        <v>1.3186635944700458</v>
      </c>
      <c r="I11" s="621">
        <f>MAX('26'!I11,'27'!I11,'28'!I11)</f>
        <v>14</v>
      </c>
      <c r="J11" s="621">
        <f>MIN('26'!J11,'27'!J11,'28'!J11)</f>
        <v>-11.7</v>
      </c>
      <c r="K11" s="621">
        <f>AVERAGE('26'!K11,'27'!K11,'28'!K11)</f>
        <v>0.80000000000000016</v>
      </c>
      <c r="L11" s="262">
        <f t="shared" ref="L11:L26" si="1">H11-K11</f>
        <v>0.51866359447004562</v>
      </c>
      <c r="M11" s="223"/>
    </row>
    <row r="12" spans="1:13" ht="14.1" customHeight="1" x14ac:dyDescent="0.2">
      <c r="A12" s="167"/>
      <c r="B12" s="139" t="s">
        <v>15</v>
      </c>
      <c r="C12" s="132">
        <f>'20'!D33</f>
        <v>85585</v>
      </c>
      <c r="D12" s="133">
        <f>'20'!E33</f>
        <v>83273.892679668133</v>
      </c>
      <c r="E12" s="133">
        <f>'20'!F33</f>
        <v>889199.61980000022</v>
      </c>
      <c r="F12" s="656">
        <f t="shared" si="0"/>
        <v>2.5810715236520811E-2</v>
      </c>
      <c r="G12" s="233">
        <f>'20'!H33</f>
        <v>6.4599009723336598E-2</v>
      </c>
      <c r="H12" s="254">
        <f>AVERAGE('26'!H12,'27'!H12,'28'!H12)</f>
        <v>-1.263440860215089E-2</v>
      </c>
      <c r="I12" s="620">
        <f>MAX('26'!I12,'27'!I12,'28'!I12)</f>
        <v>11.1</v>
      </c>
      <c r="J12" s="620">
        <f>MIN('26'!J12,'27'!J12,'28'!J12)</f>
        <v>-13.1</v>
      </c>
      <c r="K12" s="620">
        <f>AVERAGE('26'!K12,'27'!K12,'28'!K12)</f>
        <v>-0.133333333333333</v>
      </c>
      <c r="L12" s="256">
        <f t="shared" si="1"/>
        <v>0.12069892473118211</v>
      </c>
      <c r="M12" s="126"/>
    </row>
    <row r="13" spans="1:13" ht="14.1" customHeight="1" x14ac:dyDescent="0.2">
      <c r="A13" s="253"/>
      <c r="B13" s="230" t="s">
        <v>334</v>
      </c>
      <c r="C13" s="231">
        <f>'20'!D64</f>
        <v>118381</v>
      </c>
      <c r="D13" s="232">
        <f>'20'!E64</f>
        <v>136930.00910713209</v>
      </c>
      <c r="E13" s="232">
        <f>'20'!F64</f>
        <v>1462148.0448699999</v>
      </c>
      <c r="F13" s="233">
        <f t="shared" si="0"/>
        <v>4.2441636252907464E-2</v>
      </c>
      <c r="G13" s="657">
        <f>'20'!H64</f>
        <v>0.11212370787308559</v>
      </c>
      <c r="H13" s="260">
        <f>AVERAGE('26'!H13,'27'!H13,'28'!H13)</f>
        <v>0.28218125960061435</v>
      </c>
      <c r="I13" s="621">
        <f>MAX('26'!I13,'27'!I13,'28'!I13)</f>
        <v>12.7</v>
      </c>
      <c r="J13" s="621">
        <f>MIN('26'!J13,'27'!J13,'28'!J13)</f>
        <v>-14.1</v>
      </c>
      <c r="K13" s="621">
        <f>AVERAGE('26'!K13,'27'!K13,'28'!K13)</f>
        <v>-0.26666666666666661</v>
      </c>
      <c r="L13" s="262">
        <f t="shared" si="1"/>
        <v>0.54884792626728096</v>
      </c>
      <c r="M13" s="223"/>
    </row>
    <row r="14" spans="1:13" ht="14.1" customHeight="1" x14ac:dyDescent="0.2">
      <c r="A14" s="167"/>
      <c r="B14" s="139" t="s">
        <v>16</v>
      </c>
      <c r="C14" s="132">
        <f>'21'!D33</f>
        <v>93146</v>
      </c>
      <c r="D14" s="133">
        <f>'21'!E33</f>
        <v>140047.08261279331</v>
      </c>
      <c r="E14" s="133">
        <f>'21'!F33</f>
        <v>1495428.4073299998</v>
      </c>
      <c r="F14" s="656">
        <f t="shared" si="0"/>
        <v>4.3407662260224536E-2</v>
      </c>
      <c r="G14" s="233">
        <f>'21'!H33</f>
        <v>5.4650821694354326E-2</v>
      </c>
      <c r="H14" s="254">
        <f>AVERAGE('26'!H14,'27'!H14,'28'!H14)</f>
        <v>0.58605990783410056</v>
      </c>
      <c r="I14" s="620">
        <f>MAX('26'!I14,'27'!I14,'28'!I14)</f>
        <v>13.2</v>
      </c>
      <c r="J14" s="620">
        <f>MIN('26'!J14,'27'!J14,'28'!J14)</f>
        <v>-12.4</v>
      </c>
      <c r="K14" s="620">
        <f>AVERAGE('26'!K14,'27'!K14,'28'!K14)</f>
        <v>0.13333333333333272</v>
      </c>
      <c r="L14" s="256">
        <f t="shared" si="1"/>
        <v>0.45272657450076781</v>
      </c>
      <c r="M14" s="126"/>
    </row>
    <row r="15" spans="1:13" ht="14.1" customHeight="1" x14ac:dyDescent="0.2">
      <c r="A15" s="253"/>
      <c r="B15" s="230" t="s">
        <v>17</v>
      </c>
      <c r="C15" s="231">
        <f>'21'!D64</f>
        <v>384180</v>
      </c>
      <c r="D15" s="232">
        <f>'21'!E64</f>
        <v>336916.92016041389</v>
      </c>
      <c r="E15" s="232">
        <f>'21'!F64</f>
        <v>3596779.6439900002</v>
      </c>
      <c r="F15" s="233">
        <f t="shared" si="0"/>
        <v>0.10440339052374005</v>
      </c>
      <c r="G15" s="657">
        <f>'21'!H64</f>
        <v>3.4186712749482047E-2</v>
      </c>
      <c r="H15" s="260">
        <f>AVERAGE('26'!H15,'27'!H15,'28'!H15)</f>
        <v>0.57419354838709646</v>
      </c>
      <c r="I15" s="621">
        <f>MAX('26'!I15,'27'!I15,'28'!I15)</f>
        <v>12.4</v>
      </c>
      <c r="J15" s="621">
        <f>MIN('26'!J15,'27'!J15,'28'!J15)</f>
        <v>-15.6</v>
      </c>
      <c r="K15" s="621">
        <f>AVERAGE('26'!K15,'27'!K15,'28'!K15)</f>
        <v>6.6666666666667165E-2</v>
      </c>
      <c r="L15" s="262">
        <f t="shared" si="1"/>
        <v>0.50752688172042926</v>
      </c>
      <c r="M15" s="223"/>
    </row>
    <row r="16" spans="1:13" ht="14.1" customHeight="1" x14ac:dyDescent="0.2">
      <c r="A16" s="167"/>
      <c r="B16" s="139" t="s">
        <v>18</v>
      </c>
      <c r="C16" s="132">
        <f>'22'!D33</f>
        <v>189086</v>
      </c>
      <c r="D16" s="133">
        <f>'22'!E33</f>
        <v>188708.59099840504</v>
      </c>
      <c r="E16" s="133">
        <f>'22'!F33</f>
        <v>2015039.9466300001</v>
      </c>
      <c r="F16" s="656">
        <f t="shared" si="0"/>
        <v>5.8490378419616386E-2</v>
      </c>
      <c r="G16" s="233">
        <f>'22'!H33</f>
        <v>7.6667509162411565E-2</v>
      </c>
      <c r="H16" s="254">
        <f>AVERAGE('26'!H16,'27'!H16,'28'!H16)</f>
        <v>0.27277265745007639</v>
      </c>
      <c r="I16" s="620">
        <f>MAX('26'!I16,'27'!I16,'28'!I16)</f>
        <v>12.3</v>
      </c>
      <c r="J16" s="620">
        <f>MIN('26'!J16,'27'!J16,'28'!J16)</f>
        <v>-13.3</v>
      </c>
      <c r="K16" s="620">
        <f>AVERAGE('26'!K16,'27'!K16,'28'!K16)</f>
        <v>-0.40000000000000008</v>
      </c>
      <c r="L16" s="256">
        <f t="shared" si="1"/>
        <v>0.67277265745007653</v>
      </c>
      <c r="M16" s="126"/>
    </row>
    <row r="17" spans="1:18" ht="14.1" customHeight="1" x14ac:dyDescent="0.2">
      <c r="A17" s="253"/>
      <c r="B17" s="230" t="s">
        <v>19</v>
      </c>
      <c r="C17" s="231">
        <f>'22'!D64</f>
        <v>136744</v>
      </c>
      <c r="D17" s="232">
        <f>'22'!E64</f>
        <v>151234.95507238153</v>
      </c>
      <c r="E17" s="232">
        <f>'22'!F64</f>
        <v>1614891.95364</v>
      </c>
      <c r="F17" s="233">
        <f t="shared" si="0"/>
        <v>4.6875319585185898E-2</v>
      </c>
      <c r="G17" s="657">
        <f>'22'!H64</f>
        <v>0.10771305050488565</v>
      </c>
      <c r="H17" s="260">
        <f>AVERAGE('26'!H17,'27'!H17,'28'!H17)</f>
        <v>0.29765745007680522</v>
      </c>
      <c r="I17" s="621">
        <f>MAX('26'!I17,'27'!I17,'28'!I17)</f>
        <v>12.3</v>
      </c>
      <c r="J17" s="621">
        <f>MIN('26'!J17,'27'!J17,'28'!J17)</f>
        <v>-14.1</v>
      </c>
      <c r="K17" s="621">
        <f>AVERAGE('26'!K17,'27'!K17,'28'!K17)</f>
        <v>0.56666666666666565</v>
      </c>
      <c r="L17" s="262">
        <f t="shared" si="1"/>
        <v>-0.26900921658986043</v>
      </c>
      <c r="M17" s="223"/>
    </row>
    <row r="18" spans="1:18" ht="14.1" customHeight="1" x14ac:dyDescent="0.2">
      <c r="A18" s="167"/>
      <c r="B18" s="139" t="s">
        <v>20</v>
      </c>
      <c r="C18" s="132">
        <f>'23'!D33</f>
        <v>159726</v>
      </c>
      <c r="D18" s="133">
        <f>'23'!E33</f>
        <v>150628.82563495944</v>
      </c>
      <c r="E18" s="133">
        <f>'23'!F33</f>
        <v>1608418.5383900001</v>
      </c>
      <c r="F18" s="656">
        <f t="shared" si="0"/>
        <v>4.6687416358615605E-2</v>
      </c>
      <c r="G18" s="233">
        <f>'23'!H33</f>
        <v>7.3217973566266678E-2</v>
      </c>
      <c r="H18" s="254">
        <f>AVERAGE('26'!H18,'27'!H18,'28'!H18)</f>
        <v>0.74865591397849407</v>
      </c>
      <c r="I18" s="620">
        <f>MAX('26'!I18,'27'!I18,'28'!I18)</f>
        <v>12.4</v>
      </c>
      <c r="J18" s="620">
        <f>MIN('26'!J18,'27'!J18,'28'!J18)</f>
        <v>-12.1</v>
      </c>
      <c r="K18" s="620">
        <f>AVERAGE('26'!K18,'27'!K18,'28'!K18)</f>
        <v>0.40000000000000036</v>
      </c>
      <c r="L18" s="256">
        <f t="shared" si="1"/>
        <v>0.34865591397849371</v>
      </c>
      <c r="M18" s="126"/>
    </row>
    <row r="19" spans="1:18" ht="14.1" customHeight="1" x14ac:dyDescent="0.2">
      <c r="A19" s="253"/>
      <c r="B19" s="230" t="s">
        <v>3</v>
      </c>
      <c r="C19" s="231">
        <f>'23'!D64</f>
        <v>426161</v>
      </c>
      <c r="D19" s="232">
        <f>'23'!E64</f>
        <v>398942.94600094302</v>
      </c>
      <c r="E19" s="232">
        <f>'23'!F64</f>
        <v>4249825.4552418431</v>
      </c>
      <c r="F19" s="233">
        <f t="shared" si="0"/>
        <v>0.12335929097094808</v>
      </c>
      <c r="G19" s="657">
        <f>'23'!H64</f>
        <v>9.0816366641337964E-2</v>
      </c>
      <c r="H19" s="260">
        <f>AVERAGE('26'!H19,'27'!H19,'28'!H19)</f>
        <v>2.5433563748079879</v>
      </c>
      <c r="I19" s="621">
        <f>MAX('26'!I19,'27'!I19,'28'!I19)</f>
        <v>15.7</v>
      </c>
      <c r="J19" s="621">
        <f>MIN('26'!J19,'27'!J19,'28'!J19)</f>
        <v>-9.1</v>
      </c>
      <c r="K19" s="621">
        <f>AVERAGE('26'!K19,'27'!K19,'28'!K19)</f>
        <v>1.5666666666666655</v>
      </c>
      <c r="L19" s="262">
        <f t="shared" si="1"/>
        <v>0.97668970814132239</v>
      </c>
      <c r="M19" s="223"/>
    </row>
    <row r="20" spans="1:18" ht="14.1" customHeight="1" x14ac:dyDescent="0.2">
      <c r="A20" s="167"/>
      <c r="B20" s="139" t="s">
        <v>21</v>
      </c>
      <c r="C20" s="140">
        <f>'24'!D33</f>
        <v>256050</v>
      </c>
      <c r="D20" s="141">
        <f>'24'!E33</f>
        <v>386158.96444833098</v>
      </c>
      <c r="E20" s="141">
        <f>'24'!F33</f>
        <v>4123392.6872399999</v>
      </c>
      <c r="F20" s="656">
        <f t="shared" si="0"/>
        <v>0.11968933869162225</v>
      </c>
      <c r="G20" s="165">
        <f>'24'!H33</f>
        <v>0.10377638267536744</v>
      </c>
      <c r="H20" s="254">
        <f>AVERAGE('26'!H20,'27'!H20,'28'!H20)</f>
        <v>1.1938940092165897</v>
      </c>
      <c r="I20" s="620">
        <f>MAX('26'!I20,'27'!I20,'28'!I20)</f>
        <v>14.1</v>
      </c>
      <c r="J20" s="620">
        <f>MIN('26'!J20,'27'!J20,'28'!J20)</f>
        <v>-12.1</v>
      </c>
      <c r="K20" s="620">
        <f>AVERAGE('26'!K20,'27'!K20,'28'!K20)</f>
        <v>1.1666666666666663</v>
      </c>
      <c r="L20" s="256">
        <f t="shared" si="1"/>
        <v>2.7227342549923428E-2</v>
      </c>
      <c r="M20" s="234"/>
      <c r="N20" s="134"/>
      <c r="P20" s="134"/>
      <c r="Q20" s="134"/>
      <c r="R20" s="134"/>
    </row>
    <row r="21" spans="1:18" ht="14.1" customHeight="1" x14ac:dyDescent="0.2">
      <c r="A21" s="253"/>
      <c r="B21" s="230" t="s">
        <v>22</v>
      </c>
      <c r="C21" s="225">
        <f>'24'!D64</f>
        <v>225728</v>
      </c>
      <c r="D21" s="226">
        <f>'24'!E64</f>
        <v>360237.18765718612</v>
      </c>
      <c r="E21" s="226">
        <f>'24'!F64</f>
        <v>3844012.7794000003</v>
      </c>
      <c r="F21" s="233">
        <f t="shared" si="0"/>
        <v>0.11157980391057323</v>
      </c>
      <c r="G21" s="663">
        <f>'24'!H64</f>
        <v>0.28153907405107148</v>
      </c>
      <c r="H21" s="260">
        <f>AVERAGE('26'!H21,'27'!H21,'28'!H21)</f>
        <v>1.4145161290322577</v>
      </c>
      <c r="I21" s="621">
        <f>MAX('26'!I21,'27'!I21,'28'!I21)</f>
        <v>13.1</v>
      </c>
      <c r="J21" s="621">
        <f>MIN('26'!J21,'27'!J21,'28'!J21)</f>
        <v>-9.8000000000000007</v>
      </c>
      <c r="K21" s="621">
        <f>AVERAGE('26'!K21,'27'!K21,'28'!K21)</f>
        <v>1.2999999999999996</v>
      </c>
      <c r="L21" s="262">
        <f t="shared" si="1"/>
        <v>0.11451612903225805</v>
      </c>
      <c r="M21" s="235"/>
      <c r="N21" s="134"/>
      <c r="P21" s="134"/>
      <c r="Q21" s="134"/>
      <c r="R21" s="134"/>
    </row>
    <row r="22" spans="1:18" ht="14.1" customHeight="1" x14ac:dyDescent="0.2">
      <c r="A22" s="167"/>
      <c r="B22" s="139" t="s">
        <v>23</v>
      </c>
      <c r="C22" s="140">
        <f>'25'!D33</f>
        <v>116902</v>
      </c>
      <c r="D22" s="141">
        <f>'25'!E33</f>
        <v>139674.83001188334</v>
      </c>
      <c r="E22" s="141">
        <f>'25'!F33</f>
        <v>1491535.2324829001</v>
      </c>
      <c r="F22" s="656">
        <f t="shared" si="0"/>
        <v>4.3294655433515503E-2</v>
      </c>
      <c r="G22" s="165">
        <f>'25'!H33</f>
        <v>6.3153875723576045E-2</v>
      </c>
      <c r="H22" s="254">
        <f>AVERAGE('26'!H22,'27'!H22,'28'!H22)</f>
        <v>7.3156682027649758E-2</v>
      </c>
      <c r="I22" s="620">
        <f>MAX('26'!I22,'27'!I22,'28'!I22)</f>
        <v>12.6</v>
      </c>
      <c r="J22" s="620">
        <f>MIN('26'!J22,'27'!J22,'28'!J22)</f>
        <v>-12.2</v>
      </c>
      <c r="K22" s="620">
        <f>AVERAGE('26'!K22,'27'!K22,'28'!K22)</f>
        <v>-0.43333333333333329</v>
      </c>
      <c r="L22" s="256">
        <f t="shared" si="1"/>
        <v>0.50649001536098304</v>
      </c>
      <c r="M22" s="234"/>
      <c r="N22" s="134"/>
      <c r="P22" s="134"/>
      <c r="Q22" s="134"/>
      <c r="R22" s="134"/>
    </row>
    <row r="23" spans="1:18" ht="14.1" customHeight="1" thickBot="1" x14ac:dyDescent="0.25">
      <c r="A23" s="287"/>
      <c r="B23" s="283" t="s">
        <v>24</v>
      </c>
      <c r="C23" s="248">
        <f>'25'!D64</f>
        <v>158378</v>
      </c>
      <c r="D23" s="249">
        <f>'25'!E64</f>
        <v>172275.3518279288</v>
      </c>
      <c r="E23" s="249">
        <f>'25'!F64</f>
        <v>1839568.3916</v>
      </c>
      <c r="F23" s="661">
        <f t="shared" si="0"/>
        <v>5.3396981798498278E-2</v>
      </c>
      <c r="G23" s="664">
        <f>'25'!H64</f>
        <v>7.1255537081308357E-2</v>
      </c>
      <c r="H23" s="260">
        <f>AVERAGE('26'!H23,'27'!H23,'28'!H23)</f>
        <v>0.18394777265745046</v>
      </c>
      <c r="I23" s="621">
        <f>MAX('26'!I23,'27'!I23,'28'!I23)</f>
        <v>12.5</v>
      </c>
      <c r="J23" s="621">
        <f>MIN('26'!J23,'27'!J23,'28'!J23)</f>
        <v>-15.8</v>
      </c>
      <c r="K23" s="621">
        <f>AVERAGE('26'!K23,'27'!K23,'28'!K23)</f>
        <v>0.73333333333333373</v>
      </c>
      <c r="L23" s="262">
        <f t="shared" si="1"/>
        <v>-0.54938556067588329</v>
      </c>
      <c r="M23" s="250"/>
      <c r="N23" s="134"/>
    </row>
    <row r="24" spans="1:18" ht="14.1" customHeight="1" thickTop="1" x14ac:dyDescent="0.2">
      <c r="A24" s="167"/>
      <c r="B24" s="139" t="s">
        <v>2</v>
      </c>
      <c r="C24" s="280">
        <f>SUM(C10:C23)</f>
        <v>2844958</v>
      </c>
      <c r="D24" s="141">
        <f>SUM(D10:D23)</f>
        <v>3227528.2592871096</v>
      </c>
      <c r="E24" s="141">
        <f>SUM(E10:E23)</f>
        <v>34450793.465104342</v>
      </c>
      <c r="F24" s="279">
        <f>SUM(F10:F23)</f>
        <v>1</v>
      </c>
      <c r="G24" s="165"/>
      <c r="H24" s="625">
        <f>AVERAGE('26'!H24,'27'!H24,'28'!H24)</f>
        <v>0.57553763440860217</v>
      </c>
      <c r="I24" s="626">
        <f>MAX('26'!I24,'27'!I24,'28'!I24)</f>
        <v>12.8</v>
      </c>
      <c r="J24" s="626">
        <f>MIN('26'!J24,'27'!J24,'28'!J24)</f>
        <v>-11.8</v>
      </c>
      <c r="K24" s="626">
        <f>AVERAGE('26'!K24,'27'!K24,'28'!K24)</f>
        <v>0.22662217278457542</v>
      </c>
      <c r="L24" s="627">
        <f t="shared" si="1"/>
        <v>0.34891546162402676</v>
      </c>
      <c r="M24" s="126"/>
      <c r="O24" s="727"/>
    </row>
    <row r="25" spans="1:18" ht="14.1" customHeight="1" x14ac:dyDescent="0.2">
      <c r="A25" s="253"/>
      <c r="B25" s="230" t="s">
        <v>93</v>
      </c>
      <c r="C25" s="222"/>
      <c r="D25" s="226">
        <f>'10'!E36+'11'!E36+'12'!E36+'13'!E36</f>
        <v>52745.17772700292</v>
      </c>
      <c r="E25" s="226">
        <f>'10'!F36+'11'!F36+'12'!F36+'13'!F36</f>
        <v>562821.44924600003</v>
      </c>
      <c r="F25" s="229"/>
      <c r="G25" s="666">
        <f>'9'!H36</f>
        <v>0.19288952561747513</v>
      </c>
      <c r="H25" s="260">
        <f>AVERAGE('26'!H25,'27'!H25,'28'!H25)</f>
        <v>0.57553763440860217</v>
      </c>
      <c r="I25" s="621">
        <f>MAX('26'!I25,'27'!I25,'28'!I25)</f>
        <v>12.8</v>
      </c>
      <c r="J25" s="621">
        <f>MIN('26'!J25,'27'!J25,'28'!J25)</f>
        <v>-11.8</v>
      </c>
      <c r="K25" s="621">
        <f>AVERAGE('26'!K25,'27'!K25,'28'!K25)</f>
        <v>0.22662217278457542</v>
      </c>
      <c r="L25" s="262">
        <f t="shared" si="1"/>
        <v>0.34891546162402676</v>
      </c>
      <c r="M25" s="223"/>
    </row>
    <row r="26" spans="1:18" ht="14.1" customHeight="1" x14ac:dyDescent="0.2">
      <c r="A26" s="288"/>
      <c r="B26" s="284" t="s">
        <v>170</v>
      </c>
      <c r="C26" s="281">
        <f>C24+C25</f>
        <v>2844958</v>
      </c>
      <c r="D26" s="146">
        <f t="shared" ref="D26:E26" si="2">D24+D25</f>
        <v>3280273.4370141127</v>
      </c>
      <c r="E26" s="285">
        <f t="shared" si="2"/>
        <v>35013614.914350338</v>
      </c>
      <c r="F26" s="662"/>
      <c r="G26" s="667">
        <f>'9'!H37</f>
        <v>0.10180892379171835</v>
      </c>
      <c r="H26" s="622">
        <f>AVERAGE('26'!H26,'27'!H26,'28'!H26)</f>
        <v>0.57553763440860217</v>
      </c>
      <c r="I26" s="623">
        <f>MAX('26'!I26,'27'!I26,'28'!I26)</f>
        <v>12.8</v>
      </c>
      <c r="J26" s="623">
        <f>MIN('26'!J26,'27'!J26,'28'!J26)</f>
        <v>-11.8</v>
      </c>
      <c r="K26" s="623">
        <f>AVERAGE('26'!K26,'27'!K26,'28'!K26)</f>
        <v>0.22662217278457542</v>
      </c>
      <c r="L26" s="624">
        <f t="shared" si="1"/>
        <v>0.34891546162402676</v>
      </c>
      <c r="M26" s="286"/>
    </row>
    <row r="27" spans="1:18" ht="15" customHeight="1" x14ac:dyDescent="0.2">
      <c r="A27" s="167"/>
      <c r="B27" s="139"/>
      <c r="C27" s="252"/>
      <c r="D27" s="1083" t="s">
        <v>168</v>
      </c>
      <c r="E27" s="1084"/>
      <c r="F27" s="1084"/>
      <c r="G27" s="1085"/>
      <c r="H27" s="1077" t="s">
        <v>166</v>
      </c>
      <c r="I27" s="1078"/>
      <c r="J27" s="1078"/>
      <c r="K27" s="1078"/>
      <c r="L27" s="1079"/>
      <c r="M27" s="126"/>
    </row>
    <row r="28" spans="1:18" ht="15" customHeight="1" x14ac:dyDescent="0.2">
      <c r="A28" s="126"/>
      <c r="B28" s="251"/>
      <c r="C28" s="138"/>
      <c r="D28" s="1086"/>
      <c r="E28" s="1087"/>
      <c r="F28" s="1087"/>
      <c r="G28" s="1088"/>
      <c r="H28" s="1080" t="s">
        <v>167</v>
      </c>
      <c r="I28" s="1081"/>
      <c r="J28" s="1081"/>
      <c r="K28" s="1081"/>
      <c r="L28" s="1082"/>
      <c r="M28" s="126"/>
    </row>
    <row r="29" spans="1:18" ht="30" customHeight="1" x14ac:dyDescent="0.2">
      <c r="A29" s="126"/>
      <c r="B29" s="251"/>
      <c r="C29" s="138"/>
      <c r="D29" s="138"/>
      <c r="E29" s="138"/>
      <c r="F29" s="138"/>
      <c r="G29" s="138"/>
      <c r="H29" s="138"/>
      <c r="I29" s="138"/>
      <c r="J29" s="138"/>
      <c r="K29" s="138"/>
      <c r="L29" s="221"/>
      <c r="M29" s="126"/>
    </row>
    <row r="30" spans="1:18" ht="15" customHeight="1" x14ac:dyDescent="0.2">
      <c r="A30" s="167"/>
      <c r="B30" s="361"/>
      <c r="C30" s="361"/>
      <c r="D30" s="138"/>
      <c r="E30" s="463"/>
      <c r="F30" s="464"/>
      <c r="G30" s="464"/>
      <c r="H30" s="138"/>
      <c r="I30" s="139"/>
      <c r="J30" s="361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3"/>
      <c r="F31" s="464"/>
      <c r="G31" s="464"/>
      <c r="H31" s="138"/>
      <c r="I31" s="138"/>
      <c r="J31" s="138"/>
      <c r="K31" s="138"/>
      <c r="L31" s="221"/>
      <c r="M31" s="148"/>
    </row>
    <row r="32" spans="1:18" ht="15" customHeight="1" x14ac:dyDescent="0.25">
      <c r="A32" s="167"/>
      <c r="B32" s="1075" t="s">
        <v>188</v>
      </c>
      <c r="C32" s="1028"/>
      <c r="D32" s="1028"/>
      <c r="E32" s="1028"/>
      <c r="F32" s="1028"/>
      <c r="G32" s="1028" t="s">
        <v>189</v>
      </c>
      <c r="H32" s="1028"/>
      <c r="I32" s="1028"/>
      <c r="J32" s="1028"/>
      <c r="K32" s="1028"/>
      <c r="L32" s="1031"/>
      <c r="M32" s="148"/>
    </row>
    <row r="33" spans="1:13" ht="15" customHeight="1" x14ac:dyDescent="0.2">
      <c r="A33" s="167"/>
      <c r="C33" s="477" t="str">
        <f>G5</f>
        <v>I. čtvrtletí</v>
      </c>
      <c r="D33" s="478">
        <f>H5</f>
        <v>2017</v>
      </c>
      <c r="I33" s="465" t="str">
        <f>G5</f>
        <v>I. čtvrtletí</v>
      </c>
      <c r="J33" s="466">
        <f>H5</f>
        <v>2017</v>
      </c>
      <c r="M33" s="251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1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1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1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1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1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1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1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1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1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1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1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3"/>
      <c r="G52" s="223"/>
      <c r="H52" s="223"/>
      <c r="I52" s="223"/>
      <c r="J52" s="223"/>
      <c r="K52" s="223"/>
      <c r="L52" s="253"/>
      <c r="M52" s="148"/>
    </row>
    <row r="53" spans="1:13" ht="15" customHeight="1" x14ac:dyDescent="0.2">
      <c r="A53" s="240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3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5" sqref="B5:R5"/>
    </sheetView>
  </sheetViews>
  <sheetFormatPr defaultRowHeight="12.75" x14ac:dyDescent="0.25"/>
  <cols>
    <col min="1" max="18" width="7.7109375" style="293" customWidth="1"/>
    <col min="19" max="19" width="1.7109375" style="293" customWidth="1"/>
    <col min="20" max="20" width="9.28515625" style="293" bestFit="1" customWidth="1"/>
    <col min="21" max="21" width="11.42578125" style="293" bestFit="1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ht="13.5" customHeight="1" x14ac:dyDescent="0.25">
      <c r="Q1" s="981" t="s">
        <v>275</v>
      </c>
      <c r="R1" s="981"/>
      <c r="S1" s="981"/>
    </row>
    <row r="2" spans="1:23" ht="20.100000000000001" customHeight="1" x14ac:dyDescent="0.25">
      <c r="A2" s="980" t="s">
        <v>243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  <c r="Q2" s="980"/>
      <c r="R2" s="980"/>
      <c r="S2" s="980"/>
    </row>
    <row r="3" spans="1:23" ht="20.100000000000001" customHeight="1" x14ac:dyDescent="0.25">
      <c r="A3" s="1089"/>
      <c r="B3" s="1089"/>
      <c r="C3" s="1089"/>
      <c r="D3" s="1089"/>
      <c r="E3" s="1089"/>
      <c r="F3" s="1089"/>
      <c r="G3" s="1089"/>
      <c r="H3" s="1089"/>
      <c r="I3" s="1089"/>
      <c r="J3" s="317"/>
      <c r="K3" s="318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351"/>
      <c r="B4" s="1098">
        <v>2017</v>
      </c>
      <c r="C4" s="978"/>
      <c r="D4" s="978"/>
      <c r="E4" s="978"/>
      <c r="F4" s="978"/>
      <c r="G4" s="978"/>
      <c r="H4" s="978"/>
      <c r="I4" s="978"/>
      <c r="J4" s="978"/>
      <c r="K4" s="978"/>
      <c r="L4" s="978"/>
      <c r="M4" s="978"/>
      <c r="N4" s="978"/>
      <c r="O4" s="978"/>
      <c r="P4" s="978"/>
      <c r="Q4" s="978"/>
      <c r="R4" s="978"/>
      <c r="S4" s="314"/>
    </row>
    <row r="5" spans="1:23" ht="50.25" customHeight="1" x14ac:dyDescent="0.25">
      <c r="A5" s="351"/>
      <c r="B5" s="1090" t="s">
        <v>313</v>
      </c>
      <c r="C5" s="1091"/>
      <c r="D5" s="1091"/>
      <c r="E5" s="1091"/>
      <c r="F5" s="1091"/>
      <c r="G5" s="1091"/>
      <c r="H5" s="1091"/>
      <c r="I5" s="1091"/>
      <c r="J5" s="1091"/>
      <c r="K5" s="1091"/>
      <c r="L5" s="1091"/>
      <c r="M5" s="1091"/>
      <c r="N5" s="1091"/>
      <c r="O5" s="1091"/>
      <c r="P5" s="1091"/>
      <c r="Q5" s="1091"/>
      <c r="R5" s="1094"/>
      <c r="S5" s="314"/>
    </row>
    <row r="6" spans="1:23" ht="63" customHeight="1" x14ac:dyDescent="0.25">
      <c r="A6" s="295" t="s">
        <v>157</v>
      </c>
      <c r="B6" s="362" t="s">
        <v>279</v>
      </c>
      <c r="C6" s="364" t="s">
        <v>280</v>
      </c>
      <c r="D6" s="363" t="s">
        <v>281</v>
      </c>
      <c r="E6" s="364" t="s">
        <v>333</v>
      </c>
      <c r="F6" s="363" t="s">
        <v>282</v>
      </c>
      <c r="G6" s="364" t="s">
        <v>283</v>
      </c>
      <c r="H6" s="363" t="s">
        <v>284</v>
      </c>
      <c r="I6" s="364" t="s">
        <v>285</v>
      </c>
      <c r="J6" s="363" t="s">
        <v>286</v>
      </c>
      <c r="K6" s="364" t="s">
        <v>287</v>
      </c>
      <c r="L6" s="363" t="s">
        <v>288</v>
      </c>
      <c r="M6" s="364" t="s">
        <v>289</v>
      </c>
      <c r="N6" s="363" t="s">
        <v>290</v>
      </c>
      <c r="O6" s="382" t="s">
        <v>291</v>
      </c>
      <c r="P6" s="393" t="s">
        <v>292</v>
      </c>
      <c r="Q6" s="388" t="s">
        <v>350</v>
      </c>
      <c r="R6" s="392" t="s">
        <v>293</v>
      </c>
      <c r="S6" s="329"/>
    </row>
    <row r="7" spans="1:23" ht="15" customHeight="1" x14ac:dyDescent="0.25">
      <c r="A7" s="296" t="s">
        <v>25</v>
      </c>
      <c r="B7" s="368">
        <v>49928.124000000003</v>
      </c>
      <c r="C7" s="369">
        <v>213358.18399999998</v>
      </c>
      <c r="D7" s="370">
        <v>35955.631000000008</v>
      </c>
      <c r="E7" s="371">
        <v>61017.183000000005</v>
      </c>
      <c r="F7" s="370">
        <v>61549.096999999994</v>
      </c>
      <c r="G7" s="371">
        <v>142718.035</v>
      </c>
      <c r="H7" s="370">
        <v>83326.539000000004</v>
      </c>
      <c r="I7" s="371">
        <v>66270.556000000011</v>
      </c>
      <c r="J7" s="370">
        <v>65501.497000000003</v>
      </c>
      <c r="K7" s="369">
        <v>186394.7020692229</v>
      </c>
      <c r="L7" s="372">
        <v>169711.95199999999</v>
      </c>
      <c r="M7" s="371">
        <v>158499.52900000001</v>
      </c>
      <c r="N7" s="370">
        <v>62115.575000000004</v>
      </c>
      <c r="O7" s="383">
        <v>76465.463000000003</v>
      </c>
      <c r="P7" s="370">
        <v>1432812.0670692229</v>
      </c>
      <c r="Q7" s="389">
        <v>22871.345999046556</v>
      </c>
      <c r="R7" s="394">
        <v>1455683.4130682694</v>
      </c>
      <c r="S7" s="365"/>
      <c r="T7" s="301"/>
      <c r="U7" s="302"/>
      <c r="V7" s="302"/>
      <c r="W7" s="302"/>
    </row>
    <row r="8" spans="1:23" ht="15" customHeight="1" x14ac:dyDescent="0.25">
      <c r="A8" s="296" t="s">
        <v>26</v>
      </c>
      <c r="B8" s="368">
        <v>34189.629000000001</v>
      </c>
      <c r="C8" s="371">
        <v>146259.45242356759</v>
      </c>
      <c r="D8" s="370">
        <v>25956.30302353243</v>
      </c>
      <c r="E8" s="371">
        <v>42493.13355368215</v>
      </c>
      <c r="F8" s="370">
        <v>43684.61746208994</v>
      </c>
      <c r="G8" s="371">
        <v>106628.75125581083</v>
      </c>
      <c r="H8" s="370">
        <v>59443.982899700772</v>
      </c>
      <c r="I8" s="371">
        <v>46605.247735643294</v>
      </c>
      <c r="J8" s="370">
        <v>46554.557391492999</v>
      </c>
      <c r="K8" s="369">
        <v>121840.94393172015</v>
      </c>
      <c r="L8" s="370">
        <v>120487.68098160659</v>
      </c>
      <c r="M8" s="371">
        <v>114001.90954563678</v>
      </c>
      <c r="N8" s="370">
        <v>43203.799089305787</v>
      </c>
      <c r="O8" s="383">
        <v>53499.247601478484</v>
      </c>
      <c r="P8" s="370">
        <v>1004849.2558952678</v>
      </c>
      <c r="Q8" s="389">
        <v>16261.088927283712</v>
      </c>
      <c r="R8" s="394">
        <v>1021110.3448225516</v>
      </c>
      <c r="S8" s="366"/>
      <c r="T8" s="303"/>
      <c r="U8" s="302"/>
      <c r="V8" s="302"/>
      <c r="W8" s="302"/>
    </row>
    <row r="9" spans="1:23" ht="15" customHeight="1" x14ac:dyDescent="0.25">
      <c r="A9" s="304" t="s">
        <v>27</v>
      </c>
      <c r="B9" s="373">
        <v>27425.952999999998</v>
      </c>
      <c r="C9" s="374">
        <v>111337.36065151593</v>
      </c>
      <c r="D9" s="375">
        <v>21361.958656135706</v>
      </c>
      <c r="E9" s="374">
        <v>33419.692553449953</v>
      </c>
      <c r="F9" s="375">
        <v>34813.368150703376</v>
      </c>
      <c r="G9" s="374">
        <v>87570.133904603048</v>
      </c>
      <c r="H9" s="375">
        <v>45938.06909870424</v>
      </c>
      <c r="I9" s="374">
        <v>38359.151336738236</v>
      </c>
      <c r="J9" s="375">
        <v>38572.771243466465</v>
      </c>
      <c r="K9" s="376">
        <v>90707.299999999988</v>
      </c>
      <c r="L9" s="375">
        <v>95959.331466724398</v>
      </c>
      <c r="M9" s="374">
        <v>87735.749111549347</v>
      </c>
      <c r="N9" s="375">
        <v>34355.455922577545</v>
      </c>
      <c r="O9" s="384">
        <v>42310.641226450352</v>
      </c>
      <c r="P9" s="407">
        <v>789866.93632261863</v>
      </c>
      <c r="Q9" s="390">
        <v>13612.74280067265</v>
      </c>
      <c r="R9" s="395">
        <v>803479.67912329128</v>
      </c>
      <c r="S9" s="367"/>
      <c r="T9" s="309"/>
      <c r="U9" s="302"/>
      <c r="V9" s="302"/>
      <c r="W9" s="302"/>
    </row>
    <row r="10" spans="1:23" ht="15" customHeight="1" x14ac:dyDescent="0.25">
      <c r="A10" s="349" t="s">
        <v>28</v>
      </c>
      <c r="B10" s="368"/>
      <c r="C10" s="371"/>
      <c r="D10" s="370"/>
      <c r="E10" s="371"/>
      <c r="F10" s="370"/>
      <c r="G10" s="371"/>
      <c r="H10" s="370"/>
      <c r="I10" s="371"/>
      <c r="J10" s="370"/>
      <c r="K10" s="369"/>
      <c r="L10" s="370"/>
      <c r="M10" s="371"/>
      <c r="N10" s="370"/>
      <c r="O10" s="383"/>
      <c r="P10" s="370"/>
      <c r="Q10" s="389"/>
      <c r="R10" s="394"/>
      <c r="S10" s="366"/>
      <c r="T10" s="303"/>
      <c r="U10" s="302"/>
      <c r="V10" s="302"/>
      <c r="W10" s="302"/>
    </row>
    <row r="11" spans="1:23" ht="15" customHeight="1" x14ac:dyDescent="0.25">
      <c r="A11" s="349" t="s">
        <v>29</v>
      </c>
      <c r="B11" s="368"/>
      <c r="C11" s="371"/>
      <c r="D11" s="370"/>
      <c r="E11" s="371"/>
      <c r="F11" s="370"/>
      <c r="G11" s="371"/>
      <c r="H11" s="370"/>
      <c r="I11" s="371"/>
      <c r="J11" s="370"/>
      <c r="K11" s="369"/>
      <c r="L11" s="370"/>
      <c r="M11" s="371"/>
      <c r="N11" s="370"/>
      <c r="O11" s="383"/>
      <c r="P11" s="370"/>
      <c r="Q11" s="389"/>
      <c r="R11" s="394"/>
      <c r="S11" s="366"/>
      <c r="T11" s="303"/>
      <c r="U11" s="302"/>
      <c r="V11" s="302"/>
      <c r="W11" s="302"/>
    </row>
    <row r="12" spans="1:23" ht="15" customHeight="1" x14ac:dyDescent="0.25">
      <c r="A12" s="350" t="s">
        <v>30</v>
      </c>
      <c r="B12" s="373"/>
      <c r="C12" s="374"/>
      <c r="D12" s="375"/>
      <c r="E12" s="374"/>
      <c r="F12" s="375"/>
      <c r="G12" s="374"/>
      <c r="H12" s="375"/>
      <c r="I12" s="374"/>
      <c r="J12" s="375"/>
      <c r="K12" s="376"/>
      <c r="L12" s="375"/>
      <c r="M12" s="374"/>
      <c r="N12" s="375"/>
      <c r="O12" s="384"/>
      <c r="P12" s="407"/>
      <c r="Q12" s="390"/>
      <c r="R12" s="395"/>
      <c r="S12" s="366"/>
      <c r="T12" s="303"/>
      <c r="U12" s="302"/>
      <c r="V12" s="302"/>
      <c r="W12" s="302"/>
    </row>
    <row r="13" spans="1:23" ht="15" customHeight="1" x14ac:dyDescent="0.25">
      <c r="A13" s="349" t="s">
        <v>31</v>
      </c>
      <c r="B13" s="368"/>
      <c r="C13" s="371"/>
      <c r="D13" s="370"/>
      <c r="E13" s="371"/>
      <c r="F13" s="370"/>
      <c r="G13" s="371"/>
      <c r="H13" s="370"/>
      <c r="I13" s="371"/>
      <c r="J13" s="370"/>
      <c r="K13" s="369"/>
      <c r="L13" s="370"/>
      <c r="M13" s="371"/>
      <c r="N13" s="370"/>
      <c r="O13" s="383"/>
      <c r="P13" s="370"/>
      <c r="Q13" s="389"/>
      <c r="R13" s="394"/>
      <c r="S13" s="366"/>
      <c r="T13" s="303"/>
      <c r="U13" s="302"/>
      <c r="V13" s="302"/>
      <c r="W13" s="302"/>
    </row>
    <row r="14" spans="1:23" ht="15" customHeight="1" x14ac:dyDescent="0.25">
      <c r="A14" s="349" t="s">
        <v>32</v>
      </c>
      <c r="B14" s="368"/>
      <c r="C14" s="371"/>
      <c r="D14" s="370"/>
      <c r="E14" s="371"/>
      <c r="F14" s="370"/>
      <c r="G14" s="371"/>
      <c r="H14" s="370"/>
      <c r="I14" s="371"/>
      <c r="J14" s="370"/>
      <c r="K14" s="369"/>
      <c r="L14" s="370"/>
      <c r="M14" s="371"/>
      <c r="N14" s="370"/>
      <c r="O14" s="383"/>
      <c r="P14" s="370"/>
      <c r="Q14" s="389"/>
      <c r="R14" s="394"/>
      <c r="S14" s="366"/>
      <c r="T14" s="303"/>
      <c r="U14" s="302"/>
      <c r="V14" s="302"/>
      <c r="W14" s="302"/>
    </row>
    <row r="15" spans="1:23" ht="15" customHeight="1" x14ac:dyDescent="0.25">
      <c r="A15" s="350" t="s">
        <v>33</v>
      </c>
      <c r="B15" s="373"/>
      <c r="C15" s="374"/>
      <c r="D15" s="375"/>
      <c r="E15" s="374"/>
      <c r="F15" s="375"/>
      <c r="G15" s="374"/>
      <c r="H15" s="375"/>
      <c r="I15" s="374"/>
      <c r="J15" s="375"/>
      <c r="K15" s="376"/>
      <c r="L15" s="375"/>
      <c r="M15" s="374"/>
      <c r="N15" s="375"/>
      <c r="O15" s="384"/>
      <c r="P15" s="407"/>
      <c r="Q15" s="390"/>
      <c r="R15" s="395"/>
      <c r="S15" s="366"/>
      <c r="T15" s="303"/>
      <c r="U15" s="302"/>
      <c r="V15" s="302"/>
      <c r="W15" s="302"/>
    </row>
    <row r="16" spans="1:23" ht="15" customHeight="1" x14ac:dyDescent="0.25">
      <c r="A16" s="296" t="s">
        <v>34</v>
      </c>
      <c r="B16" s="368"/>
      <c r="C16" s="371"/>
      <c r="D16" s="370"/>
      <c r="E16" s="371"/>
      <c r="F16" s="370"/>
      <c r="G16" s="371"/>
      <c r="H16" s="370"/>
      <c r="I16" s="371"/>
      <c r="J16" s="370"/>
      <c r="K16" s="369"/>
      <c r="L16" s="370"/>
      <c r="M16" s="371"/>
      <c r="N16" s="370"/>
      <c r="O16" s="383"/>
      <c r="P16" s="370"/>
      <c r="Q16" s="389"/>
      <c r="R16" s="394"/>
      <c r="S16" s="366"/>
      <c r="T16" s="303"/>
      <c r="U16" s="302"/>
      <c r="V16" s="302"/>
      <c r="W16" s="302"/>
    </row>
    <row r="17" spans="1:23" ht="15" customHeight="1" x14ac:dyDescent="0.25">
      <c r="A17" s="296" t="s">
        <v>35</v>
      </c>
      <c r="B17" s="368"/>
      <c r="C17" s="371"/>
      <c r="D17" s="370"/>
      <c r="E17" s="371"/>
      <c r="F17" s="370"/>
      <c r="G17" s="371"/>
      <c r="H17" s="370"/>
      <c r="I17" s="371"/>
      <c r="J17" s="370"/>
      <c r="K17" s="369"/>
      <c r="L17" s="370"/>
      <c r="M17" s="371"/>
      <c r="N17" s="370"/>
      <c r="O17" s="383"/>
      <c r="P17" s="370"/>
      <c r="Q17" s="389"/>
      <c r="R17" s="394"/>
      <c r="S17" s="366"/>
      <c r="T17" s="303"/>
      <c r="U17" s="302"/>
      <c r="V17" s="302"/>
      <c r="W17" s="302"/>
    </row>
    <row r="18" spans="1:23" ht="15" customHeight="1" x14ac:dyDescent="0.25">
      <c r="A18" s="304" t="s">
        <v>36</v>
      </c>
      <c r="B18" s="373"/>
      <c r="C18" s="374"/>
      <c r="D18" s="375"/>
      <c r="E18" s="374"/>
      <c r="F18" s="375"/>
      <c r="G18" s="374"/>
      <c r="H18" s="375"/>
      <c r="I18" s="374"/>
      <c r="J18" s="375"/>
      <c r="K18" s="376"/>
      <c r="L18" s="375"/>
      <c r="M18" s="374"/>
      <c r="N18" s="375"/>
      <c r="O18" s="384"/>
      <c r="P18" s="407"/>
      <c r="Q18" s="390"/>
      <c r="R18" s="395"/>
      <c r="S18" s="348"/>
      <c r="T18" s="303"/>
      <c r="U18" s="302"/>
      <c r="V18" s="302"/>
      <c r="W18" s="302"/>
    </row>
    <row r="19" spans="1:23" ht="15" customHeight="1" x14ac:dyDescent="0.25">
      <c r="A19" s="296" t="s">
        <v>145</v>
      </c>
      <c r="B19" s="377">
        <f>SUM(B7:B9)</f>
        <v>111543.70599999999</v>
      </c>
      <c r="C19" s="378">
        <f>SUM(C7:C9)</f>
        <v>470954.99707508349</v>
      </c>
      <c r="D19" s="379">
        <f t="shared" ref="D19:J19" si="0">SUM(D7:D9)</f>
        <v>83273.892679668148</v>
      </c>
      <c r="E19" s="378">
        <f t="shared" si="0"/>
        <v>136930.00910713209</v>
      </c>
      <c r="F19" s="379">
        <f t="shared" si="0"/>
        <v>140047.08261279331</v>
      </c>
      <c r="G19" s="378">
        <f t="shared" si="0"/>
        <v>336916.92016041384</v>
      </c>
      <c r="H19" s="379">
        <f t="shared" si="0"/>
        <v>188708.59099840501</v>
      </c>
      <c r="I19" s="378">
        <f t="shared" si="0"/>
        <v>151234.95507238153</v>
      </c>
      <c r="J19" s="379">
        <f t="shared" si="0"/>
        <v>150628.82563495947</v>
      </c>
      <c r="K19" s="378">
        <f>SUM(K7:K9)</f>
        <v>398942.94600094302</v>
      </c>
      <c r="L19" s="379">
        <f t="shared" ref="L19:R19" si="1">SUM(L7:L9)</f>
        <v>386158.96444833098</v>
      </c>
      <c r="M19" s="378">
        <f t="shared" si="1"/>
        <v>360237.18765718612</v>
      </c>
      <c r="N19" s="379">
        <f t="shared" si="1"/>
        <v>139674.83001188334</v>
      </c>
      <c r="O19" s="385">
        <f t="shared" si="1"/>
        <v>172275.35182792885</v>
      </c>
      <c r="P19" s="387">
        <f t="shared" si="1"/>
        <v>3227528.2592871096</v>
      </c>
      <c r="Q19" s="391">
        <f t="shared" si="1"/>
        <v>52745.17772700292</v>
      </c>
      <c r="R19" s="386">
        <f t="shared" si="1"/>
        <v>3280273.4370141122</v>
      </c>
      <c r="S19" s="314"/>
    </row>
    <row r="20" spans="1:23" ht="15" customHeight="1" x14ac:dyDescent="0.25">
      <c r="A20" s="296" t="s">
        <v>171</v>
      </c>
      <c r="B20" s="848">
        <f>SUM(B10:B12)</f>
        <v>0</v>
      </c>
      <c r="C20" s="873">
        <f>SUM(C10:C12)</f>
        <v>0</v>
      </c>
      <c r="D20" s="849">
        <f t="shared" ref="D20:J20" si="2">SUM(D10:D12)</f>
        <v>0</v>
      </c>
      <c r="E20" s="873">
        <f t="shared" si="2"/>
        <v>0</v>
      </c>
      <c r="F20" s="849">
        <f t="shared" si="2"/>
        <v>0</v>
      </c>
      <c r="G20" s="873">
        <f t="shared" si="2"/>
        <v>0</v>
      </c>
      <c r="H20" s="849">
        <f t="shared" si="2"/>
        <v>0</v>
      </c>
      <c r="I20" s="873">
        <f t="shared" si="2"/>
        <v>0</v>
      </c>
      <c r="J20" s="849">
        <f t="shared" si="2"/>
        <v>0</v>
      </c>
      <c r="K20" s="873">
        <f>SUM(K10:K12)</f>
        <v>0</v>
      </c>
      <c r="L20" s="849">
        <f t="shared" ref="L20:R20" si="3">SUM(L10:L12)</f>
        <v>0</v>
      </c>
      <c r="M20" s="873">
        <f t="shared" si="3"/>
        <v>0</v>
      </c>
      <c r="N20" s="849">
        <f t="shared" si="3"/>
        <v>0</v>
      </c>
      <c r="O20" s="874">
        <f t="shared" si="3"/>
        <v>0</v>
      </c>
      <c r="P20" s="879">
        <f t="shared" si="3"/>
        <v>0</v>
      </c>
      <c r="Q20" s="882">
        <f t="shared" si="3"/>
        <v>0</v>
      </c>
      <c r="R20" s="887">
        <f t="shared" si="3"/>
        <v>0</v>
      </c>
      <c r="S20" s="314"/>
    </row>
    <row r="21" spans="1:23" ht="15" customHeight="1" x14ac:dyDescent="0.25">
      <c r="A21" s="296" t="s">
        <v>212</v>
      </c>
      <c r="B21" s="848">
        <f>SUM(B13:B15)</f>
        <v>0</v>
      </c>
      <c r="C21" s="873">
        <f>SUM(C13:C15)</f>
        <v>0</v>
      </c>
      <c r="D21" s="849">
        <f t="shared" ref="D21:J21" si="4">SUM(D13:D15)</f>
        <v>0</v>
      </c>
      <c r="E21" s="873">
        <f t="shared" si="4"/>
        <v>0</v>
      </c>
      <c r="F21" s="849">
        <f t="shared" si="4"/>
        <v>0</v>
      </c>
      <c r="G21" s="873">
        <f t="shared" si="4"/>
        <v>0</v>
      </c>
      <c r="H21" s="849">
        <f t="shared" si="4"/>
        <v>0</v>
      </c>
      <c r="I21" s="873">
        <f t="shared" si="4"/>
        <v>0</v>
      </c>
      <c r="J21" s="849">
        <f t="shared" si="4"/>
        <v>0</v>
      </c>
      <c r="K21" s="873">
        <f>SUM(K13:K15)</f>
        <v>0</v>
      </c>
      <c r="L21" s="849">
        <f t="shared" ref="L21:R21" si="5">SUM(L13:L15)</f>
        <v>0</v>
      </c>
      <c r="M21" s="873">
        <f t="shared" si="5"/>
        <v>0</v>
      </c>
      <c r="N21" s="849">
        <f t="shared" si="5"/>
        <v>0</v>
      </c>
      <c r="O21" s="874">
        <f t="shared" si="5"/>
        <v>0</v>
      </c>
      <c r="P21" s="879">
        <f t="shared" si="5"/>
        <v>0</v>
      </c>
      <c r="Q21" s="882">
        <f t="shared" si="5"/>
        <v>0</v>
      </c>
      <c r="R21" s="887">
        <f t="shared" si="5"/>
        <v>0</v>
      </c>
      <c r="S21" s="314"/>
    </row>
    <row r="22" spans="1:23" ht="15" customHeight="1" x14ac:dyDescent="0.25">
      <c r="A22" s="350" t="s">
        <v>172</v>
      </c>
      <c r="B22" s="851">
        <f>SUM(B16:B18)</f>
        <v>0</v>
      </c>
      <c r="C22" s="875">
        <f>SUM(C16:C18)</f>
        <v>0</v>
      </c>
      <c r="D22" s="852">
        <f t="shared" ref="D22:J22" si="6">SUM(D16:D18)</f>
        <v>0</v>
      </c>
      <c r="E22" s="875">
        <f t="shared" si="6"/>
        <v>0</v>
      </c>
      <c r="F22" s="852">
        <f t="shared" si="6"/>
        <v>0</v>
      </c>
      <c r="G22" s="875">
        <f t="shared" si="6"/>
        <v>0</v>
      </c>
      <c r="H22" s="852">
        <f t="shared" si="6"/>
        <v>0</v>
      </c>
      <c r="I22" s="875">
        <f t="shared" si="6"/>
        <v>0</v>
      </c>
      <c r="J22" s="852">
        <f t="shared" si="6"/>
        <v>0</v>
      </c>
      <c r="K22" s="875">
        <f>SUM(K16:K18)</f>
        <v>0</v>
      </c>
      <c r="L22" s="852">
        <f t="shared" ref="L22:R22" si="7">SUM(L16:L18)</f>
        <v>0</v>
      </c>
      <c r="M22" s="875">
        <f t="shared" si="7"/>
        <v>0</v>
      </c>
      <c r="N22" s="852">
        <f t="shared" si="7"/>
        <v>0</v>
      </c>
      <c r="O22" s="876">
        <f t="shared" si="7"/>
        <v>0</v>
      </c>
      <c r="P22" s="880">
        <f t="shared" si="7"/>
        <v>0</v>
      </c>
      <c r="Q22" s="883">
        <f t="shared" si="7"/>
        <v>0</v>
      </c>
      <c r="R22" s="888">
        <f t="shared" si="7"/>
        <v>0</v>
      </c>
      <c r="S22" s="329"/>
    </row>
    <row r="23" spans="1:23" ht="15" customHeight="1" x14ac:dyDescent="0.25">
      <c r="A23" s="296" t="s">
        <v>173</v>
      </c>
      <c r="B23" s="838">
        <f>SUM(B7:B12)</f>
        <v>111543.70599999999</v>
      </c>
      <c r="C23" s="885">
        <f>SUM(C7:C12)</f>
        <v>470954.99707508349</v>
      </c>
      <c r="D23" s="867">
        <f t="shared" ref="D23:J23" si="8">SUM(D7:D12)</f>
        <v>83273.892679668148</v>
      </c>
      <c r="E23" s="885">
        <f t="shared" si="8"/>
        <v>136930.00910713209</v>
      </c>
      <c r="F23" s="867">
        <f t="shared" si="8"/>
        <v>140047.08261279331</v>
      </c>
      <c r="G23" s="885">
        <f t="shared" si="8"/>
        <v>336916.92016041384</v>
      </c>
      <c r="H23" s="867">
        <f t="shared" si="8"/>
        <v>188708.59099840501</v>
      </c>
      <c r="I23" s="885">
        <f t="shared" si="8"/>
        <v>151234.95507238153</v>
      </c>
      <c r="J23" s="867">
        <f t="shared" si="8"/>
        <v>150628.82563495947</v>
      </c>
      <c r="K23" s="885">
        <f>SUM(K7:K12)</f>
        <v>398942.94600094302</v>
      </c>
      <c r="L23" s="867">
        <f t="shared" ref="L23:R23" si="9">SUM(L7:L12)</f>
        <v>386158.96444833098</v>
      </c>
      <c r="M23" s="885">
        <f t="shared" si="9"/>
        <v>360237.18765718612</v>
      </c>
      <c r="N23" s="867">
        <f t="shared" si="9"/>
        <v>139674.83001188334</v>
      </c>
      <c r="O23" s="886">
        <f t="shared" si="9"/>
        <v>172275.35182792885</v>
      </c>
      <c r="P23" s="867">
        <f t="shared" si="9"/>
        <v>3227528.2592871096</v>
      </c>
      <c r="Q23" s="882">
        <f t="shared" si="9"/>
        <v>52745.17772700292</v>
      </c>
      <c r="R23" s="887">
        <f t="shared" si="9"/>
        <v>3280273.4370141122</v>
      </c>
      <c r="S23" s="314"/>
    </row>
    <row r="24" spans="1:23" ht="15" customHeight="1" x14ac:dyDescent="0.25">
      <c r="A24" s="296" t="s">
        <v>174</v>
      </c>
      <c r="B24" s="838">
        <f>SUM(B13:B18)</f>
        <v>0</v>
      </c>
      <c r="C24" s="885">
        <f>SUM(C13:C18)</f>
        <v>0</v>
      </c>
      <c r="D24" s="867">
        <f t="shared" ref="D24:J24" si="10">SUM(D13:D18)</f>
        <v>0</v>
      </c>
      <c r="E24" s="885">
        <f t="shared" si="10"/>
        <v>0</v>
      </c>
      <c r="F24" s="867">
        <f t="shared" si="10"/>
        <v>0</v>
      </c>
      <c r="G24" s="885">
        <f t="shared" si="10"/>
        <v>0</v>
      </c>
      <c r="H24" s="867">
        <f t="shared" si="10"/>
        <v>0</v>
      </c>
      <c r="I24" s="885">
        <f t="shared" si="10"/>
        <v>0</v>
      </c>
      <c r="J24" s="867">
        <f t="shared" si="10"/>
        <v>0</v>
      </c>
      <c r="K24" s="885">
        <f>SUM(K13:K18)</f>
        <v>0</v>
      </c>
      <c r="L24" s="867">
        <f t="shared" ref="L24:R24" si="11">SUM(L13:L18)</f>
        <v>0</v>
      </c>
      <c r="M24" s="885">
        <f t="shared" si="11"/>
        <v>0</v>
      </c>
      <c r="N24" s="867">
        <f t="shared" si="11"/>
        <v>0</v>
      </c>
      <c r="O24" s="886">
        <f t="shared" si="11"/>
        <v>0</v>
      </c>
      <c r="P24" s="867">
        <f t="shared" si="11"/>
        <v>0</v>
      </c>
      <c r="Q24" s="882">
        <f t="shared" si="11"/>
        <v>0</v>
      </c>
      <c r="R24" s="887">
        <f t="shared" si="11"/>
        <v>0</v>
      </c>
      <c r="S24" s="314"/>
    </row>
    <row r="25" spans="1:23" ht="15" customHeight="1" x14ac:dyDescent="0.25">
      <c r="A25" s="335" t="s">
        <v>159</v>
      </c>
      <c r="B25" s="854">
        <f>SUM(B7:B18)</f>
        <v>111543.70599999999</v>
      </c>
      <c r="C25" s="877">
        <f>SUM(C7:C18)</f>
        <v>470954.99707508349</v>
      </c>
      <c r="D25" s="855">
        <f t="shared" ref="D25:J25" si="12">SUM(D7:D18)</f>
        <v>83273.892679668148</v>
      </c>
      <c r="E25" s="877">
        <f t="shared" si="12"/>
        <v>136930.00910713209</v>
      </c>
      <c r="F25" s="855">
        <f t="shared" si="12"/>
        <v>140047.08261279331</v>
      </c>
      <c r="G25" s="877">
        <f t="shared" si="12"/>
        <v>336916.92016041384</v>
      </c>
      <c r="H25" s="855">
        <f t="shared" si="12"/>
        <v>188708.59099840501</v>
      </c>
      <c r="I25" s="877">
        <f t="shared" si="12"/>
        <v>151234.95507238153</v>
      </c>
      <c r="J25" s="855">
        <f t="shared" si="12"/>
        <v>150628.82563495947</v>
      </c>
      <c r="K25" s="877">
        <f>SUM(K7:K18)</f>
        <v>398942.94600094302</v>
      </c>
      <c r="L25" s="855">
        <f t="shared" ref="L25:R25" si="13">SUM(L7:L18)</f>
        <v>386158.96444833098</v>
      </c>
      <c r="M25" s="877">
        <f t="shared" si="13"/>
        <v>360237.18765718612</v>
      </c>
      <c r="N25" s="855">
        <f t="shared" si="13"/>
        <v>139674.83001188334</v>
      </c>
      <c r="O25" s="878">
        <f t="shared" si="13"/>
        <v>172275.35182792885</v>
      </c>
      <c r="P25" s="881">
        <f t="shared" si="13"/>
        <v>3227528.2592871096</v>
      </c>
      <c r="Q25" s="884">
        <f t="shared" si="13"/>
        <v>52745.17772700292</v>
      </c>
      <c r="R25" s="889">
        <f t="shared" si="13"/>
        <v>3280273.4370141122</v>
      </c>
      <c r="S25" s="330"/>
    </row>
    <row r="26" spans="1:23" ht="9.75" customHeight="1" x14ac:dyDescent="0.25">
      <c r="B26" s="314"/>
      <c r="P26" s="328"/>
      <c r="R26" s="327"/>
      <c r="S26" s="314"/>
    </row>
    <row r="28" spans="1:23" ht="12" customHeight="1" x14ac:dyDescent="0.25">
      <c r="A28" s="315"/>
      <c r="B28" s="315"/>
      <c r="C28" s="315"/>
      <c r="H28" s="315"/>
      <c r="I28" s="315"/>
      <c r="J28" s="315"/>
      <c r="K28" s="315"/>
      <c r="O28" s="315"/>
      <c r="P28" s="315"/>
      <c r="Q28" s="315"/>
      <c r="R28" s="315"/>
    </row>
    <row r="29" spans="1:23" ht="12" customHeight="1" x14ac:dyDescent="0.25">
      <c r="E29" s="316"/>
      <c r="F29" s="316"/>
      <c r="G29" s="316"/>
      <c r="H29" s="316"/>
      <c r="L29" s="316"/>
      <c r="M29" s="316"/>
      <c r="N29" s="316"/>
    </row>
    <row r="30" spans="1:23" ht="12" customHeight="1" x14ac:dyDescent="0.25">
      <c r="E30" s="316"/>
      <c r="F30" s="316"/>
      <c r="G30" s="316"/>
      <c r="L30" s="316"/>
      <c r="M30" s="316"/>
      <c r="N30" s="316"/>
    </row>
    <row r="31" spans="1:23" ht="12" customHeight="1" x14ac:dyDescent="0.25">
      <c r="E31" s="316"/>
      <c r="F31" s="316"/>
      <c r="G31" s="316"/>
      <c r="L31" s="316"/>
      <c r="M31" s="316"/>
      <c r="N31" s="316"/>
    </row>
    <row r="32" spans="1:23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5" sqref="B5:R5"/>
    </sheetView>
  </sheetViews>
  <sheetFormatPr defaultRowHeight="12.75" x14ac:dyDescent="0.25"/>
  <cols>
    <col min="1" max="18" width="7.7109375" style="293" customWidth="1"/>
    <col min="19" max="19" width="1.7109375" style="293" customWidth="1"/>
    <col min="20" max="20" width="9.28515625" style="293" bestFit="1" customWidth="1"/>
    <col min="21" max="21" width="11.42578125" style="293" bestFit="1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ht="13.5" customHeight="1" x14ac:dyDescent="0.25">
      <c r="Q1" s="981" t="s">
        <v>276</v>
      </c>
      <c r="R1" s="981"/>
      <c r="S1" s="981"/>
    </row>
    <row r="2" spans="1:23" ht="20.100000000000001" customHeight="1" x14ac:dyDescent="0.25">
      <c r="A2" s="980" t="s">
        <v>243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  <c r="Q2" s="980"/>
      <c r="R2" s="980"/>
      <c r="S2" s="980"/>
    </row>
    <row r="3" spans="1:23" ht="20.100000000000001" customHeight="1" x14ac:dyDescent="0.25">
      <c r="A3" s="1089"/>
      <c r="B3" s="1089"/>
      <c r="C3" s="1089"/>
      <c r="D3" s="1089"/>
      <c r="E3" s="1089"/>
      <c r="F3" s="1089"/>
      <c r="G3" s="1089"/>
      <c r="H3" s="1089"/>
      <c r="I3" s="1089"/>
      <c r="J3" s="317"/>
      <c r="K3" s="318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351"/>
      <c r="B4" s="1098">
        <v>2017</v>
      </c>
      <c r="C4" s="978"/>
      <c r="D4" s="978"/>
      <c r="E4" s="978"/>
      <c r="F4" s="978"/>
      <c r="G4" s="978"/>
      <c r="H4" s="978"/>
      <c r="I4" s="978"/>
      <c r="J4" s="978"/>
      <c r="K4" s="978"/>
      <c r="L4" s="978"/>
      <c r="M4" s="978"/>
      <c r="N4" s="978"/>
      <c r="O4" s="978"/>
      <c r="P4" s="978"/>
      <c r="Q4" s="978"/>
      <c r="R4" s="979"/>
      <c r="S4" s="314"/>
    </row>
    <row r="5" spans="1:23" ht="50.25" customHeight="1" x14ac:dyDescent="0.25">
      <c r="A5" s="351"/>
      <c r="B5" s="1090" t="s">
        <v>314</v>
      </c>
      <c r="C5" s="1091"/>
      <c r="D5" s="1091"/>
      <c r="E5" s="1091"/>
      <c r="F5" s="1091"/>
      <c r="G5" s="1091"/>
      <c r="H5" s="1091"/>
      <c r="I5" s="1091"/>
      <c r="J5" s="1091"/>
      <c r="K5" s="1091"/>
      <c r="L5" s="1091"/>
      <c r="M5" s="1091"/>
      <c r="N5" s="1091"/>
      <c r="O5" s="1091"/>
      <c r="P5" s="1091"/>
      <c r="Q5" s="1091"/>
      <c r="R5" s="1094"/>
      <c r="S5" s="314"/>
    </row>
    <row r="6" spans="1:23" ht="63" customHeight="1" x14ac:dyDescent="0.25">
      <c r="A6" s="295" t="s">
        <v>157</v>
      </c>
      <c r="B6" s="362" t="s">
        <v>279</v>
      </c>
      <c r="C6" s="364" t="s">
        <v>280</v>
      </c>
      <c r="D6" s="363" t="s">
        <v>281</v>
      </c>
      <c r="E6" s="364" t="s">
        <v>333</v>
      </c>
      <c r="F6" s="363" t="s">
        <v>282</v>
      </c>
      <c r="G6" s="364" t="s">
        <v>283</v>
      </c>
      <c r="H6" s="363" t="s">
        <v>284</v>
      </c>
      <c r="I6" s="364" t="s">
        <v>285</v>
      </c>
      <c r="J6" s="363" t="s">
        <v>286</v>
      </c>
      <c r="K6" s="364" t="s">
        <v>287</v>
      </c>
      <c r="L6" s="363" t="s">
        <v>288</v>
      </c>
      <c r="M6" s="364" t="s">
        <v>289</v>
      </c>
      <c r="N6" s="363" t="s">
        <v>290</v>
      </c>
      <c r="O6" s="382" t="s">
        <v>291</v>
      </c>
      <c r="P6" s="393" t="s">
        <v>292</v>
      </c>
      <c r="Q6" s="388" t="s">
        <v>350</v>
      </c>
      <c r="R6" s="398" t="s">
        <v>293</v>
      </c>
      <c r="S6" s="329"/>
    </row>
    <row r="7" spans="1:23" ht="15" customHeight="1" x14ac:dyDescent="0.25">
      <c r="A7" s="296" t="s">
        <v>25</v>
      </c>
      <c r="B7" s="368">
        <v>534099.50797999999</v>
      </c>
      <c r="C7" s="369">
        <v>2279019.0058900001</v>
      </c>
      <c r="D7" s="370">
        <v>384066.32765000011</v>
      </c>
      <c r="E7" s="371">
        <v>651764.39258999983</v>
      </c>
      <c r="F7" s="370">
        <v>657445.82524999999</v>
      </c>
      <c r="G7" s="371">
        <v>1524149.8823400002</v>
      </c>
      <c r="H7" s="370">
        <v>890065.05590000004</v>
      </c>
      <c r="I7" s="371">
        <v>707880.09655999986</v>
      </c>
      <c r="J7" s="370">
        <v>699664.56927000009</v>
      </c>
      <c r="K7" s="369">
        <v>1984283.3719689194</v>
      </c>
      <c r="L7" s="372">
        <v>1812816.5206899999</v>
      </c>
      <c r="M7" s="371">
        <v>1691295.4990000001</v>
      </c>
      <c r="N7" s="370">
        <v>663607.63578999997</v>
      </c>
      <c r="O7" s="383">
        <v>816778.61476999999</v>
      </c>
      <c r="P7" s="370">
        <v>15296936.305648919</v>
      </c>
      <c r="Q7" s="389">
        <v>244345.08552000002</v>
      </c>
      <c r="R7" s="399">
        <v>15541281.391168918</v>
      </c>
      <c r="S7" s="365"/>
      <c r="T7" s="301"/>
      <c r="U7" s="302"/>
      <c r="V7" s="302"/>
      <c r="W7" s="302"/>
    </row>
    <row r="8" spans="1:23" ht="15" customHeight="1" x14ac:dyDescent="0.25">
      <c r="A8" s="296" t="s">
        <v>26</v>
      </c>
      <c r="B8" s="368">
        <v>364847.92890000006</v>
      </c>
      <c r="C8" s="371">
        <v>1561270.77697</v>
      </c>
      <c r="D8" s="370">
        <v>277074.92997</v>
      </c>
      <c r="E8" s="371">
        <v>453598.36035000009</v>
      </c>
      <c r="F8" s="370">
        <v>466317.92167000013</v>
      </c>
      <c r="G8" s="371">
        <v>1138002.0628000002</v>
      </c>
      <c r="H8" s="370">
        <v>634544.46399999992</v>
      </c>
      <c r="I8" s="371">
        <v>497493.52919999993</v>
      </c>
      <c r="J8" s="370">
        <v>496954.80922000005</v>
      </c>
      <c r="K8" s="369">
        <v>1297776.683272924</v>
      </c>
      <c r="L8" s="370">
        <v>1286138.7972200001</v>
      </c>
      <c r="M8" s="371">
        <v>1216220.5492499999</v>
      </c>
      <c r="N8" s="370">
        <v>461169.58734999999</v>
      </c>
      <c r="O8" s="383">
        <v>571085.21498000016</v>
      </c>
      <c r="P8" s="370">
        <v>10722495.615152923</v>
      </c>
      <c r="Q8" s="389">
        <v>173590.38879299999</v>
      </c>
      <c r="R8" s="399">
        <v>10896086.003945922</v>
      </c>
      <c r="S8" s="366"/>
      <c r="T8" s="303"/>
      <c r="U8" s="302"/>
      <c r="V8" s="302"/>
      <c r="W8" s="302"/>
    </row>
    <row r="9" spans="1:23" ht="15" customHeight="1" x14ac:dyDescent="0.25">
      <c r="A9" s="304" t="s">
        <v>27</v>
      </c>
      <c r="B9" s="373">
        <v>292689.55699960003</v>
      </c>
      <c r="C9" s="374">
        <v>1188625.9877500001</v>
      </c>
      <c r="D9" s="375">
        <v>228058.36217999997</v>
      </c>
      <c r="E9" s="374">
        <v>356785.29193000001</v>
      </c>
      <c r="F9" s="375">
        <v>371664.66040999984</v>
      </c>
      <c r="G9" s="374">
        <v>934627.69884999993</v>
      </c>
      <c r="H9" s="375">
        <v>490430.42673000001</v>
      </c>
      <c r="I9" s="374">
        <v>409518.32788</v>
      </c>
      <c r="J9" s="375">
        <v>411799.15990000003</v>
      </c>
      <c r="K9" s="376">
        <v>967765.4</v>
      </c>
      <c r="L9" s="375">
        <v>1024437.36933</v>
      </c>
      <c r="M9" s="374">
        <v>936496.73115000012</v>
      </c>
      <c r="N9" s="375">
        <v>366758.00934290001</v>
      </c>
      <c r="O9" s="384">
        <v>451704.56185</v>
      </c>
      <c r="P9" s="407">
        <v>8431361.5443025008</v>
      </c>
      <c r="Q9" s="390">
        <v>144885.9749329999</v>
      </c>
      <c r="R9" s="400">
        <v>8576247.5192355011</v>
      </c>
      <c r="S9" s="367"/>
      <c r="T9" s="309"/>
      <c r="U9" s="302"/>
      <c r="V9" s="302"/>
      <c r="W9" s="302"/>
    </row>
    <row r="10" spans="1:23" ht="15" customHeight="1" x14ac:dyDescent="0.25">
      <c r="A10" s="349" t="s">
        <v>28</v>
      </c>
      <c r="B10" s="368"/>
      <c r="C10" s="371"/>
      <c r="D10" s="370"/>
      <c r="E10" s="371"/>
      <c r="F10" s="370"/>
      <c r="G10" s="371"/>
      <c r="H10" s="370"/>
      <c r="I10" s="371"/>
      <c r="J10" s="370"/>
      <c r="K10" s="369"/>
      <c r="L10" s="370"/>
      <c r="M10" s="371"/>
      <c r="N10" s="370"/>
      <c r="O10" s="383"/>
      <c r="P10" s="370"/>
      <c r="Q10" s="389"/>
      <c r="R10" s="399"/>
      <c r="S10" s="366"/>
      <c r="T10" s="303"/>
      <c r="U10" s="302"/>
      <c r="V10" s="302"/>
      <c r="W10" s="302"/>
    </row>
    <row r="11" spans="1:23" ht="15" customHeight="1" x14ac:dyDescent="0.25">
      <c r="A11" s="349" t="s">
        <v>29</v>
      </c>
      <c r="B11" s="368"/>
      <c r="C11" s="371"/>
      <c r="D11" s="370"/>
      <c r="E11" s="371"/>
      <c r="F11" s="370"/>
      <c r="G11" s="371"/>
      <c r="H11" s="370"/>
      <c r="I11" s="371"/>
      <c r="J11" s="370"/>
      <c r="K11" s="369"/>
      <c r="L11" s="370"/>
      <c r="M11" s="371"/>
      <c r="N11" s="370"/>
      <c r="O11" s="383"/>
      <c r="P11" s="370"/>
      <c r="Q11" s="389"/>
      <c r="R11" s="399"/>
      <c r="S11" s="366"/>
      <c r="T11" s="303"/>
      <c r="U11" s="302"/>
      <c r="V11" s="302"/>
      <c r="W11" s="302"/>
    </row>
    <row r="12" spans="1:23" ht="15" customHeight="1" x14ac:dyDescent="0.25">
      <c r="A12" s="350" t="s">
        <v>30</v>
      </c>
      <c r="B12" s="373"/>
      <c r="C12" s="374"/>
      <c r="D12" s="375"/>
      <c r="E12" s="374"/>
      <c r="F12" s="375"/>
      <c r="G12" s="374"/>
      <c r="H12" s="375"/>
      <c r="I12" s="374"/>
      <c r="J12" s="375"/>
      <c r="K12" s="376"/>
      <c r="L12" s="375"/>
      <c r="M12" s="374"/>
      <c r="N12" s="375"/>
      <c r="O12" s="384"/>
      <c r="P12" s="407"/>
      <c r="Q12" s="390"/>
      <c r="R12" s="400"/>
      <c r="S12" s="366"/>
      <c r="T12" s="303"/>
      <c r="U12" s="302"/>
      <c r="V12" s="302"/>
      <c r="W12" s="302"/>
    </row>
    <row r="13" spans="1:23" ht="15" customHeight="1" x14ac:dyDescent="0.25">
      <c r="A13" s="349" t="s">
        <v>31</v>
      </c>
      <c r="B13" s="368"/>
      <c r="C13" s="371"/>
      <c r="D13" s="370"/>
      <c r="E13" s="371"/>
      <c r="F13" s="370"/>
      <c r="G13" s="371"/>
      <c r="H13" s="370"/>
      <c r="I13" s="371"/>
      <c r="J13" s="370"/>
      <c r="K13" s="369"/>
      <c r="L13" s="370"/>
      <c r="M13" s="371"/>
      <c r="N13" s="370"/>
      <c r="O13" s="383"/>
      <c r="P13" s="370"/>
      <c r="Q13" s="389"/>
      <c r="R13" s="399"/>
      <c r="S13" s="366"/>
      <c r="T13" s="303"/>
      <c r="U13" s="302"/>
      <c r="V13" s="302"/>
      <c r="W13" s="302"/>
    </row>
    <row r="14" spans="1:23" ht="15" customHeight="1" x14ac:dyDescent="0.25">
      <c r="A14" s="349" t="s">
        <v>32</v>
      </c>
      <c r="B14" s="368"/>
      <c r="C14" s="371"/>
      <c r="D14" s="370"/>
      <c r="E14" s="371"/>
      <c r="F14" s="370"/>
      <c r="G14" s="371"/>
      <c r="H14" s="370"/>
      <c r="I14" s="371"/>
      <c r="J14" s="370"/>
      <c r="K14" s="369"/>
      <c r="L14" s="370"/>
      <c r="M14" s="371"/>
      <c r="N14" s="370"/>
      <c r="O14" s="383"/>
      <c r="P14" s="370"/>
      <c r="Q14" s="389"/>
      <c r="R14" s="399"/>
      <c r="S14" s="366"/>
      <c r="T14" s="303"/>
      <c r="U14" s="302"/>
      <c r="V14" s="302"/>
      <c r="W14" s="302"/>
    </row>
    <row r="15" spans="1:23" ht="15" customHeight="1" x14ac:dyDescent="0.25">
      <c r="A15" s="350" t="s">
        <v>33</v>
      </c>
      <c r="B15" s="373"/>
      <c r="C15" s="374"/>
      <c r="D15" s="375"/>
      <c r="E15" s="374"/>
      <c r="F15" s="375"/>
      <c r="G15" s="374"/>
      <c r="H15" s="375"/>
      <c r="I15" s="374"/>
      <c r="J15" s="375"/>
      <c r="K15" s="376"/>
      <c r="L15" s="375"/>
      <c r="M15" s="374"/>
      <c r="N15" s="375"/>
      <c r="O15" s="384"/>
      <c r="P15" s="407"/>
      <c r="Q15" s="390"/>
      <c r="R15" s="400"/>
      <c r="S15" s="366"/>
      <c r="T15" s="303"/>
      <c r="U15" s="302"/>
      <c r="V15" s="302"/>
      <c r="W15" s="302"/>
    </row>
    <row r="16" spans="1:23" ht="15" customHeight="1" x14ac:dyDescent="0.25">
      <c r="A16" s="296" t="s">
        <v>34</v>
      </c>
      <c r="B16" s="368"/>
      <c r="C16" s="371"/>
      <c r="D16" s="370"/>
      <c r="E16" s="371"/>
      <c r="F16" s="370"/>
      <c r="G16" s="371"/>
      <c r="H16" s="370"/>
      <c r="I16" s="371"/>
      <c r="J16" s="370"/>
      <c r="K16" s="369"/>
      <c r="L16" s="370"/>
      <c r="M16" s="371"/>
      <c r="N16" s="370"/>
      <c r="O16" s="383"/>
      <c r="P16" s="370"/>
      <c r="Q16" s="389"/>
      <c r="R16" s="399"/>
      <c r="S16" s="366"/>
      <c r="T16" s="303"/>
      <c r="U16" s="302"/>
      <c r="V16" s="302"/>
      <c r="W16" s="302"/>
    </row>
    <row r="17" spans="1:23" ht="15" customHeight="1" x14ac:dyDescent="0.25">
      <c r="A17" s="296" t="s">
        <v>35</v>
      </c>
      <c r="B17" s="368"/>
      <c r="C17" s="371"/>
      <c r="D17" s="370"/>
      <c r="E17" s="371"/>
      <c r="F17" s="370"/>
      <c r="G17" s="371"/>
      <c r="H17" s="370"/>
      <c r="I17" s="371"/>
      <c r="J17" s="370"/>
      <c r="K17" s="369"/>
      <c r="L17" s="370"/>
      <c r="M17" s="371"/>
      <c r="N17" s="370"/>
      <c r="O17" s="383"/>
      <c r="P17" s="370"/>
      <c r="Q17" s="389"/>
      <c r="R17" s="399"/>
      <c r="S17" s="366"/>
      <c r="T17" s="303"/>
      <c r="U17" s="302"/>
      <c r="V17" s="302"/>
      <c r="W17" s="302"/>
    </row>
    <row r="18" spans="1:23" ht="15" customHeight="1" x14ac:dyDescent="0.25">
      <c r="A18" s="304" t="s">
        <v>36</v>
      </c>
      <c r="B18" s="373"/>
      <c r="C18" s="374"/>
      <c r="D18" s="375"/>
      <c r="E18" s="374"/>
      <c r="F18" s="375"/>
      <c r="G18" s="374"/>
      <c r="H18" s="375"/>
      <c r="I18" s="374"/>
      <c r="J18" s="375"/>
      <c r="K18" s="376"/>
      <c r="L18" s="375"/>
      <c r="M18" s="374"/>
      <c r="N18" s="375"/>
      <c r="O18" s="384"/>
      <c r="P18" s="407"/>
      <c r="Q18" s="390"/>
      <c r="R18" s="400"/>
      <c r="S18" s="348"/>
      <c r="T18" s="303"/>
      <c r="U18" s="302"/>
      <c r="V18" s="302"/>
      <c r="W18" s="302"/>
    </row>
    <row r="19" spans="1:23" ht="15" customHeight="1" x14ac:dyDescent="0.25">
      <c r="A19" s="296" t="s">
        <v>145</v>
      </c>
      <c r="B19" s="396">
        <f>SUM(B7:B9)</f>
        <v>1191636.9938796</v>
      </c>
      <c r="C19" s="380">
        <f>SUM(C7:C9)</f>
        <v>5028915.77061</v>
      </c>
      <c r="D19" s="381">
        <f t="shared" ref="D19:J19" si="0">SUM(D7:D9)</f>
        <v>889199.61979999999</v>
      </c>
      <c r="E19" s="380">
        <f t="shared" si="0"/>
        <v>1462148.0448700001</v>
      </c>
      <c r="F19" s="381">
        <f t="shared" si="0"/>
        <v>1495428.4073299998</v>
      </c>
      <c r="G19" s="380">
        <f t="shared" si="0"/>
        <v>3596779.6439900002</v>
      </c>
      <c r="H19" s="381">
        <f t="shared" si="0"/>
        <v>2015039.9466299999</v>
      </c>
      <c r="I19" s="380">
        <f t="shared" si="0"/>
        <v>1614891.9536399997</v>
      </c>
      <c r="J19" s="381">
        <f t="shared" si="0"/>
        <v>1608418.5383900001</v>
      </c>
      <c r="K19" s="380">
        <f>SUM(K7:K9)</f>
        <v>4249825.4552418441</v>
      </c>
      <c r="L19" s="381">
        <f t="shared" ref="L19:R19" si="1">SUM(L7:L9)</f>
        <v>4123392.6872399999</v>
      </c>
      <c r="M19" s="380">
        <f t="shared" si="1"/>
        <v>3844012.7794000003</v>
      </c>
      <c r="N19" s="381">
        <f t="shared" si="1"/>
        <v>1491535.2324828999</v>
      </c>
      <c r="O19" s="397">
        <f t="shared" si="1"/>
        <v>1839568.3916</v>
      </c>
      <c r="P19" s="387">
        <f t="shared" si="1"/>
        <v>34450793.465104342</v>
      </c>
      <c r="Q19" s="391">
        <f t="shared" si="1"/>
        <v>562821.44924599992</v>
      </c>
      <c r="R19" s="401">
        <f t="shared" si="1"/>
        <v>35013614.914350338</v>
      </c>
      <c r="S19" s="314"/>
    </row>
    <row r="20" spans="1:23" ht="15" customHeight="1" x14ac:dyDescent="0.25">
      <c r="A20" s="296" t="s">
        <v>171</v>
      </c>
      <c r="B20" s="857">
        <f>SUM(B10:B12)</f>
        <v>0</v>
      </c>
      <c r="C20" s="890">
        <f>SUM(C10:C12)</f>
        <v>0</v>
      </c>
      <c r="D20" s="858">
        <f t="shared" ref="D20:J20" si="2">SUM(D10:D12)</f>
        <v>0</v>
      </c>
      <c r="E20" s="890">
        <f t="shared" si="2"/>
        <v>0</v>
      </c>
      <c r="F20" s="858">
        <f t="shared" si="2"/>
        <v>0</v>
      </c>
      <c r="G20" s="890">
        <f t="shared" si="2"/>
        <v>0</v>
      </c>
      <c r="H20" s="858">
        <f t="shared" si="2"/>
        <v>0</v>
      </c>
      <c r="I20" s="890">
        <f t="shared" si="2"/>
        <v>0</v>
      </c>
      <c r="J20" s="858">
        <f t="shared" si="2"/>
        <v>0</v>
      </c>
      <c r="K20" s="890">
        <f>SUM(K10:K12)</f>
        <v>0</v>
      </c>
      <c r="L20" s="858">
        <f t="shared" ref="L20:R20" si="3">SUM(L10:L12)</f>
        <v>0</v>
      </c>
      <c r="M20" s="890">
        <f t="shared" si="3"/>
        <v>0</v>
      </c>
      <c r="N20" s="858">
        <f t="shared" si="3"/>
        <v>0</v>
      </c>
      <c r="O20" s="891">
        <f t="shared" si="3"/>
        <v>0</v>
      </c>
      <c r="P20" s="879">
        <f t="shared" si="3"/>
        <v>0</v>
      </c>
      <c r="Q20" s="882">
        <f t="shared" si="3"/>
        <v>0</v>
      </c>
      <c r="R20" s="896">
        <f t="shared" si="3"/>
        <v>0</v>
      </c>
      <c r="S20" s="314"/>
    </row>
    <row r="21" spans="1:23" ht="15" customHeight="1" x14ac:dyDescent="0.25">
      <c r="A21" s="296" t="s">
        <v>212</v>
      </c>
      <c r="B21" s="857">
        <f>SUM(B13:B15)</f>
        <v>0</v>
      </c>
      <c r="C21" s="890">
        <f>SUM(C13:C15)</f>
        <v>0</v>
      </c>
      <c r="D21" s="858">
        <f t="shared" ref="D21:J21" si="4">SUM(D13:D15)</f>
        <v>0</v>
      </c>
      <c r="E21" s="890">
        <f t="shared" si="4"/>
        <v>0</v>
      </c>
      <c r="F21" s="858">
        <f t="shared" si="4"/>
        <v>0</v>
      </c>
      <c r="G21" s="890">
        <f t="shared" si="4"/>
        <v>0</v>
      </c>
      <c r="H21" s="858">
        <f t="shared" si="4"/>
        <v>0</v>
      </c>
      <c r="I21" s="890">
        <f t="shared" si="4"/>
        <v>0</v>
      </c>
      <c r="J21" s="858">
        <f t="shared" si="4"/>
        <v>0</v>
      </c>
      <c r="K21" s="890">
        <f>SUM(K13:K15)</f>
        <v>0</v>
      </c>
      <c r="L21" s="858">
        <f t="shared" ref="L21:R21" si="5">SUM(L13:L15)</f>
        <v>0</v>
      </c>
      <c r="M21" s="890">
        <f t="shared" si="5"/>
        <v>0</v>
      </c>
      <c r="N21" s="858">
        <f t="shared" si="5"/>
        <v>0</v>
      </c>
      <c r="O21" s="891">
        <f t="shared" si="5"/>
        <v>0</v>
      </c>
      <c r="P21" s="879">
        <f t="shared" si="5"/>
        <v>0</v>
      </c>
      <c r="Q21" s="882">
        <f t="shared" si="5"/>
        <v>0</v>
      </c>
      <c r="R21" s="896">
        <f t="shared" si="5"/>
        <v>0</v>
      </c>
      <c r="S21" s="314"/>
    </row>
    <row r="22" spans="1:23" ht="15" customHeight="1" x14ac:dyDescent="0.25">
      <c r="A22" s="350" t="s">
        <v>172</v>
      </c>
      <c r="B22" s="860">
        <f>SUM(B16:B18)</f>
        <v>0</v>
      </c>
      <c r="C22" s="892">
        <f>SUM(C16:C18)</f>
        <v>0</v>
      </c>
      <c r="D22" s="861">
        <f t="shared" ref="D22:J22" si="6">SUM(D16:D18)</f>
        <v>0</v>
      </c>
      <c r="E22" s="892">
        <f t="shared" si="6"/>
        <v>0</v>
      </c>
      <c r="F22" s="861">
        <f t="shared" si="6"/>
        <v>0</v>
      </c>
      <c r="G22" s="892">
        <f t="shared" si="6"/>
        <v>0</v>
      </c>
      <c r="H22" s="861">
        <f t="shared" si="6"/>
        <v>0</v>
      </c>
      <c r="I22" s="892">
        <f t="shared" si="6"/>
        <v>0</v>
      </c>
      <c r="J22" s="861">
        <f t="shared" si="6"/>
        <v>0</v>
      </c>
      <c r="K22" s="892">
        <f>SUM(K16:K18)</f>
        <v>0</v>
      </c>
      <c r="L22" s="861">
        <f t="shared" ref="L22:R22" si="7">SUM(L16:L18)</f>
        <v>0</v>
      </c>
      <c r="M22" s="892">
        <f t="shared" si="7"/>
        <v>0</v>
      </c>
      <c r="N22" s="861">
        <f t="shared" si="7"/>
        <v>0</v>
      </c>
      <c r="O22" s="893">
        <f t="shared" si="7"/>
        <v>0</v>
      </c>
      <c r="P22" s="880">
        <f t="shared" si="7"/>
        <v>0</v>
      </c>
      <c r="Q22" s="883">
        <f t="shared" si="7"/>
        <v>0</v>
      </c>
      <c r="R22" s="897">
        <f t="shared" si="7"/>
        <v>0</v>
      </c>
      <c r="S22" s="329"/>
    </row>
    <row r="23" spans="1:23" ht="15" customHeight="1" x14ac:dyDescent="0.25">
      <c r="A23" s="296" t="s">
        <v>173</v>
      </c>
      <c r="B23" s="838">
        <f>SUM(B7:B12)</f>
        <v>1191636.9938796</v>
      </c>
      <c r="C23" s="885">
        <f>SUM(C7:C12)</f>
        <v>5028915.77061</v>
      </c>
      <c r="D23" s="867">
        <f t="shared" ref="D23:J23" si="8">SUM(D7:D12)</f>
        <v>889199.61979999999</v>
      </c>
      <c r="E23" s="885">
        <f t="shared" si="8"/>
        <v>1462148.0448700001</v>
      </c>
      <c r="F23" s="867">
        <f t="shared" si="8"/>
        <v>1495428.4073299998</v>
      </c>
      <c r="G23" s="885">
        <f t="shared" si="8"/>
        <v>3596779.6439900002</v>
      </c>
      <c r="H23" s="867">
        <f t="shared" si="8"/>
        <v>2015039.9466299999</v>
      </c>
      <c r="I23" s="885">
        <f t="shared" si="8"/>
        <v>1614891.9536399997</v>
      </c>
      <c r="J23" s="867">
        <f t="shared" si="8"/>
        <v>1608418.5383900001</v>
      </c>
      <c r="K23" s="885">
        <f>SUM(K7:K12)</f>
        <v>4249825.4552418441</v>
      </c>
      <c r="L23" s="867">
        <f t="shared" ref="L23:R23" si="9">SUM(L7:L12)</f>
        <v>4123392.6872399999</v>
      </c>
      <c r="M23" s="885">
        <f t="shared" si="9"/>
        <v>3844012.7794000003</v>
      </c>
      <c r="N23" s="867">
        <f t="shared" si="9"/>
        <v>1491535.2324828999</v>
      </c>
      <c r="O23" s="886">
        <f t="shared" si="9"/>
        <v>1839568.3916</v>
      </c>
      <c r="P23" s="867">
        <f t="shared" si="9"/>
        <v>34450793.465104342</v>
      </c>
      <c r="Q23" s="882">
        <f t="shared" si="9"/>
        <v>562821.44924599992</v>
      </c>
      <c r="R23" s="896">
        <f t="shared" si="9"/>
        <v>35013614.914350338</v>
      </c>
      <c r="S23" s="314"/>
    </row>
    <row r="24" spans="1:23" ht="15" customHeight="1" x14ac:dyDescent="0.25">
      <c r="A24" s="296" t="s">
        <v>174</v>
      </c>
      <c r="B24" s="838">
        <f>SUM(B13:B18)</f>
        <v>0</v>
      </c>
      <c r="C24" s="885">
        <f>SUM(C13:C18)</f>
        <v>0</v>
      </c>
      <c r="D24" s="867">
        <f t="shared" ref="D24:J24" si="10">SUM(D13:D18)</f>
        <v>0</v>
      </c>
      <c r="E24" s="885">
        <f t="shared" si="10"/>
        <v>0</v>
      </c>
      <c r="F24" s="867">
        <f t="shared" si="10"/>
        <v>0</v>
      </c>
      <c r="G24" s="885">
        <f t="shared" si="10"/>
        <v>0</v>
      </c>
      <c r="H24" s="867">
        <f t="shared" si="10"/>
        <v>0</v>
      </c>
      <c r="I24" s="885">
        <f t="shared" si="10"/>
        <v>0</v>
      </c>
      <c r="J24" s="867">
        <f t="shared" si="10"/>
        <v>0</v>
      </c>
      <c r="K24" s="885">
        <f>SUM(K13:K18)</f>
        <v>0</v>
      </c>
      <c r="L24" s="867">
        <f t="shared" ref="L24:R24" si="11">SUM(L13:L18)</f>
        <v>0</v>
      </c>
      <c r="M24" s="885">
        <f t="shared" si="11"/>
        <v>0</v>
      </c>
      <c r="N24" s="867">
        <f t="shared" si="11"/>
        <v>0</v>
      </c>
      <c r="O24" s="886">
        <f t="shared" si="11"/>
        <v>0</v>
      </c>
      <c r="P24" s="867">
        <f t="shared" si="11"/>
        <v>0</v>
      </c>
      <c r="Q24" s="882">
        <f t="shared" si="11"/>
        <v>0</v>
      </c>
      <c r="R24" s="896">
        <f t="shared" si="11"/>
        <v>0</v>
      </c>
      <c r="S24" s="314"/>
    </row>
    <row r="25" spans="1:23" ht="15" customHeight="1" x14ac:dyDescent="0.25">
      <c r="A25" s="335" t="s">
        <v>159</v>
      </c>
      <c r="B25" s="863">
        <f>SUM(B7:B18)</f>
        <v>1191636.9938796</v>
      </c>
      <c r="C25" s="894">
        <f>SUM(C7:C18)</f>
        <v>5028915.77061</v>
      </c>
      <c r="D25" s="864">
        <f t="shared" ref="D25:J25" si="12">SUM(D7:D18)</f>
        <v>889199.61979999999</v>
      </c>
      <c r="E25" s="894">
        <f t="shared" si="12"/>
        <v>1462148.0448700001</v>
      </c>
      <c r="F25" s="864">
        <f t="shared" si="12"/>
        <v>1495428.4073299998</v>
      </c>
      <c r="G25" s="894">
        <f t="shared" si="12"/>
        <v>3596779.6439900002</v>
      </c>
      <c r="H25" s="864">
        <f t="shared" si="12"/>
        <v>2015039.9466299999</v>
      </c>
      <c r="I25" s="894">
        <f t="shared" si="12"/>
        <v>1614891.9536399997</v>
      </c>
      <c r="J25" s="864">
        <f t="shared" si="12"/>
        <v>1608418.5383900001</v>
      </c>
      <c r="K25" s="894">
        <f>SUM(K7:K18)</f>
        <v>4249825.4552418441</v>
      </c>
      <c r="L25" s="864">
        <f t="shared" ref="L25:R25" si="13">SUM(L7:L18)</f>
        <v>4123392.6872399999</v>
      </c>
      <c r="M25" s="894">
        <f t="shared" si="13"/>
        <v>3844012.7794000003</v>
      </c>
      <c r="N25" s="864">
        <f t="shared" si="13"/>
        <v>1491535.2324828999</v>
      </c>
      <c r="O25" s="895">
        <f t="shared" si="13"/>
        <v>1839568.3916</v>
      </c>
      <c r="P25" s="881">
        <f t="shared" si="13"/>
        <v>34450793.465104342</v>
      </c>
      <c r="Q25" s="884">
        <f t="shared" si="13"/>
        <v>562821.44924599992</v>
      </c>
      <c r="R25" s="898">
        <f t="shared" si="13"/>
        <v>35013614.914350338</v>
      </c>
      <c r="S25" s="330"/>
    </row>
    <row r="26" spans="1:23" ht="9.75" customHeight="1" x14ac:dyDescent="0.25">
      <c r="B26" s="314"/>
      <c r="P26" s="328"/>
      <c r="R26" s="327"/>
      <c r="S26" s="314"/>
    </row>
    <row r="28" spans="1:23" ht="12" customHeight="1" x14ac:dyDescent="0.25">
      <c r="A28" s="315"/>
      <c r="B28" s="315"/>
      <c r="C28" s="315"/>
      <c r="H28" s="315"/>
      <c r="I28" s="315"/>
      <c r="J28" s="315"/>
      <c r="K28" s="315"/>
      <c r="O28" s="315"/>
      <c r="P28" s="315"/>
      <c r="Q28" s="315"/>
      <c r="R28" s="315"/>
    </row>
    <row r="29" spans="1:23" ht="12" customHeight="1" x14ac:dyDescent="0.25">
      <c r="E29" s="316"/>
      <c r="F29" s="316"/>
      <c r="G29" s="316"/>
      <c r="H29" s="316"/>
      <c r="L29" s="316"/>
      <c r="M29" s="316"/>
      <c r="N29" s="316"/>
    </row>
    <row r="30" spans="1:23" ht="12" customHeight="1" x14ac:dyDescent="0.25">
      <c r="E30" s="316"/>
      <c r="F30" s="316"/>
      <c r="G30" s="316"/>
      <c r="L30" s="316"/>
      <c r="M30" s="316"/>
      <c r="N30" s="316"/>
    </row>
    <row r="31" spans="1:23" ht="12" customHeight="1" x14ac:dyDescent="0.25">
      <c r="E31" s="316"/>
      <c r="F31" s="316"/>
      <c r="G31" s="316"/>
      <c r="L31" s="316"/>
      <c r="M31" s="316"/>
      <c r="N31" s="316"/>
    </row>
    <row r="32" spans="1:23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B1" sqref="B1"/>
    </sheetView>
  </sheetViews>
  <sheetFormatPr defaultRowHeight="12.75" x14ac:dyDescent="0.25"/>
  <cols>
    <col min="1" max="1" width="0.85546875" style="352" customWidth="1"/>
    <col min="2" max="2" width="9.7109375" style="352" customWidth="1"/>
    <col min="3" max="3" width="6.7109375" style="352" customWidth="1"/>
    <col min="4" max="4" width="15.7109375" style="410" customWidth="1"/>
    <col min="5" max="5" width="8.7109375" style="410" customWidth="1"/>
    <col min="6" max="6" width="7.7109375" style="410" customWidth="1"/>
    <col min="7" max="7" width="8.7109375" style="410" customWidth="1"/>
    <col min="8" max="8" width="7.7109375" style="410" customWidth="1"/>
    <col min="9" max="9" width="9.7109375" style="410" customWidth="1"/>
    <col min="10" max="10" width="6.7109375" style="410" customWidth="1"/>
    <col min="11" max="11" width="4.28515625" style="410" customWidth="1"/>
    <col min="12" max="12" width="5.85546875" style="410" customWidth="1"/>
    <col min="13" max="13" width="11.5703125" style="410" bestFit="1" customWidth="1"/>
    <col min="14" max="14" width="13.42578125" style="410" customWidth="1"/>
    <col min="15" max="15" width="14.5703125" style="410" customWidth="1"/>
    <col min="16" max="260" width="9.140625" style="410"/>
    <col min="261" max="261" width="2.7109375" style="410" customWidth="1"/>
    <col min="262" max="266" width="15.7109375" style="410" customWidth="1"/>
    <col min="267" max="267" width="2.85546875" style="410" customWidth="1"/>
    <col min="268" max="268" width="5.85546875" style="410" customWidth="1"/>
    <col min="269" max="269" width="11.5703125" style="410" bestFit="1" customWidth="1"/>
    <col min="270" max="270" width="13.42578125" style="410" customWidth="1"/>
    <col min="271" max="271" width="14.5703125" style="410" customWidth="1"/>
    <col min="272" max="516" width="9.140625" style="410"/>
    <col min="517" max="517" width="2.7109375" style="410" customWidth="1"/>
    <col min="518" max="522" width="15.7109375" style="410" customWidth="1"/>
    <col min="523" max="523" width="2.85546875" style="410" customWidth="1"/>
    <col min="524" max="524" width="5.85546875" style="410" customWidth="1"/>
    <col min="525" max="525" width="11.5703125" style="410" bestFit="1" customWidth="1"/>
    <col min="526" max="526" width="13.42578125" style="410" customWidth="1"/>
    <col min="527" max="527" width="14.5703125" style="410" customWidth="1"/>
    <col min="528" max="772" width="9.140625" style="410"/>
    <col min="773" max="773" width="2.7109375" style="410" customWidth="1"/>
    <col min="774" max="778" width="15.7109375" style="410" customWidth="1"/>
    <col min="779" max="779" width="2.85546875" style="410" customWidth="1"/>
    <col min="780" max="780" width="5.85546875" style="410" customWidth="1"/>
    <col min="781" max="781" width="11.5703125" style="410" bestFit="1" customWidth="1"/>
    <col min="782" max="782" width="13.42578125" style="410" customWidth="1"/>
    <col min="783" max="783" width="14.5703125" style="410" customWidth="1"/>
    <col min="784" max="1028" width="9.140625" style="410"/>
    <col min="1029" max="1029" width="2.7109375" style="410" customWidth="1"/>
    <col min="1030" max="1034" width="15.7109375" style="410" customWidth="1"/>
    <col min="1035" max="1035" width="2.85546875" style="410" customWidth="1"/>
    <col min="1036" max="1036" width="5.85546875" style="410" customWidth="1"/>
    <col min="1037" max="1037" width="11.5703125" style="410" bestFit="1" customWidth="1"/>
    <col min="1038" max="1038" width="13.42578125" style="410" customWidth="1"/>
    <col min="1039" max="1039" width="14.5703125" style="410" customWidth="1"/>
    <col min="1040" max="1284" width="9.140625" style="410"/>
    <col min="1285" max="1285" width="2.7109375" style="410" customWidth="1"/>
    <col min="1286" max="1290" width="15.7109375" style="410" customWidth="1"/>
    <col min="1291" max="1291" width="2.85546875" style="410" customWidth="1"/>
    <col min="1292" max="1292" width="5.85546875" style="410" customWidth="1"/>
    <col min="1293" max="1293" width="11.5703125" style="410" bestFit="1" customWidth="1"/>
    <col min="1294" max="1294" width="13.42578125" style="410" customWidth="1"/>
    <col min="1295" max="1295" width="14.5703125" style="410" customWidth="1"/>
    <col min="1296" max="1540" width="9.140625" style="410"/>
    <col min="1541" max="1541" width="2.7109375" style="410" customWidth="1"/>
    <col min="1542" max="1546" width="15.7109375" style="410" customWidth="1"/>
    <col min="1547" max="1547" width="2.85546875" style="410" customWidth="1"/>
    <col min="1548" max="1548" width="5.85546875" style="410" customWidth="1"/>
    <col min="1549" max="1549" width="11.5703125" style="410" bestFit="1" customWidth="1"/>
    <col min="1550" max="1550" width="13.42578125" style="410" customWidth="1"/>
    <col min="1551" max="1551" width="14.5703125" style="410" customWidth="1"/>
    <col min="1552" max="1796" width="9.140625" style="410"/>
    <col min="1797" max="1797" width="2.7109375" style="410" customWidth="1"/>
    <col min="1798" max="1802" width="15.7109375" style="410" customWidth="1"/>
    <col min="1803" max="1803" width="2.85546875" style="410" customWidth="1"/>
    <col min="1804" max="1804" width="5.85546875" style="410" customWidth="1"/>
    <col min="1805" max="1805" width="11.5703125" style="410" bestFit="1" customWidth="1"/>
    <col min="1806" max="1806" width="13.42578125" style="410" customWidth="1"/>
    <col min="1807" max="1807" width="14.5703125" style="410" customWidth="1"/>
    <col min="1808" max="2052" width="9.140625" style="410"/>
    <col min="2053" max="2053" width="2.7109375" style="410" customWidth="1"/>
    <col min="2054" max="2058" width="15.7109375" style="410" customWidth="1"/>
    <col min="2059" max="2059" width="2.85546875" style="410" customWidth="1"/>
    <col min="2060" max="2060" width="5.85546875" style="410" customWidth="1"/>
    <col min="2061" max="2061" width="11.5703125" style="410" bestFit="1" customWidth="1"/>
    <col min="2062" max="2062" width="13.42578125" style="410" customWidth="1"/>
    <col min="2063" max="2063" width="14.5703125" style="410" customWidth="1"/>
    <col min="2064" max="2308" width="9.140625" style="410"/>
    <col min="2309" max="2309" width="2.7109375" style="410" customWidth="1"/>
    <col min="2310" max="2314" width="15.7109375" style="410" customWidth="1"/>
    <col min="2315" max="2315" width="2.85546875" style="410" customWidth="1"/>
    <col min="2316" max="2316" width="5.85546875" style="410" customWidth="1"/>
    <col min="2317" max="2317" width="11.5703125" style="410" bestFit="1" customWidth="1"/>
    <col min="2318" max="2318" width="13.42578125" style="410" customWidth="1"/>
    <col min="2319" max="2319" width="14.5703125" style="410" customWidth="1"/>
    <col min="2320" max="2564" width="9.140625" style="410"/>
    <col min="2565" max="2565" width="2.7109375" style="410" customWidth="1"/>
    <col min="2566" max="2570" width="15.7109375" style="410" customWidth="1"/>
    <col min="2571" max="2571" width="2.85546875" style="410" customWidth="1"/>
    <col min="2572" max="2572" width="5.85546875" style="410" customWidth="1"/>
    <col min="2573" max="2573" width="11.5703125" style="410" bestFit="1" customWidth="1"/>
    <col min="2574" max="2574" width="13.42578125" style="410" customWidth="1"/>
    <col min="2575" max="2575" width="14.5703125" style="410" customWidth="1"/>
    <col min="2576" max="2820" width="9.140625" style="410"/>
    <col min="2821" max="2821" width="2.7109375" style="410" customWidth="1"/>
    <col min="2822" max="2826" width="15.7109375" style="410" customWidth="1"/>
    <col min="2827" max="2827" width="2.85546875" style="410" customWidth="1"/>
    <col min="2828" max="2828" width="5.85546875" style="410" customWidth="1"/>
    <col min="2829" max="2829" width="11.5703125" style="410" bestFit="1" customWidth="1"/>
    <col min="2830" max="2830" width="13.42578125" style="410" customWidth="1"/>
    <col min="2831" max="2831" width="14.5703125" style="410" customWidth="1"/>
    <col min="2832" max="3076" width="9.140625" style="410"/>
    <col min="3077" max="3077" width="2.7109375" style="410" customWidth="1"/>
    <col min="3078" max="3082" width="15.7109375" style="410" customWidth="1"/>
    <col min="3083" max="3083" width="2.85546875" style="410" customWidth="1"/>
    <col min="3084" max="3084" width="5.85546875" style="410" customWidth="1"/>
    <col min="3085" max="3085" width="11.5703125" style="410" bestFit="1" customWidth="1"/>
    <col min="3086" max="3086" width="13.42578125" style="410" customWidth="1"/>
    <col min="3087" max="3087" width="14.5703125" style="410" customWidth="1"/>
    <col min="3088" max="3332" width="9.140625" style="410"/>
    <col min="3333" max="3333" width="2.7109375" style="410" customWidth="1"/>
    <col min="3334" max="3338" width="15.7109375" style="410" customWidth="1"/>
    <col min="3339" max="3339" width="2.85546875" style="410" customWidth="1"/>
    <col min="3340" max="3340" width="5.85546875" style="410" customWidth="1"/>
    <col min="3341" max="3341" width="11.5703125" style="410" bestFit="1" customWidth="1"/>
    <col min="3342" max="3342" width="13.42578125" style="410" customWidth="1"/>
    <col min="3343" max="3343" width="14.5703125" style="410" customWidth="1"/>
    <col min="3344" max="3588" width="9.140625" style="410"/>
    <col min="3589" max="3589" width="2.7109375" style="410" customWidth="1"/>
    <col min="3590" max="3594" width="15.7109375" style="410" customWidth="1"/>
    <col min="3595" max="3595" width="2.85546875" style="410" customWidth="1"/>
    <col min="3596" max="3596" width="5.85546875" style="410" customWidth="1"/>
    <col min="3597" max="3597" width="11.5703125" style="410" bestFit="1" customWidth="1"/>
    <col min="3598" max="3598" width="13.42578125" style="410" customWidth="1"/>
    <col min="3599" max="3599" width="14.5703125" style="410" customWidth="1"/>
    <col min="3600" max="3844" width="9.140625" style="410"/>
    <col min="3845" max="3845" width="2.7109375" style="410" customWidth="1"/>
    <col min="3846" max="3850" width="15.7109375" style="410" customWidth="1"/>
    <col min="3851" max="3851" width="2.85546875" style="410" customWidth="1"/>
    <col min="3852" max="3852" width="5.85546875" style="410" customWidth="1"/>
    <col min="3853" max="3853" width="11.5703125" style="410" bestFit="1" customWidth="1"/>
    <col min="3854" max="3854" width="13.42578125" style="410" customWidth="1"/>
    <col min="3855" max="3855" width="14.5703125" style="410" customWidth="1"/>
    <col min="3856" max="4100" width="9.140625" style="410"/>
    <col min="4101" max="4101" width="2.7109375" style="410" customWidth="1"/>
    <col min="4102" max="4106" width="15.7109375" style="410" customWidth="1"/>
    <col min="4107" max="4107" width="2.85546875" style="410" customWidth="1"/>
    <col min="4108" max="4108" width="5.85546875" style="410" customWidth="1"/>
    <col min="4109" max="4109" width="11.5703125" style="410" bestFit="1" customWidth="1"/>
    <col min="4110" max="4110" width="13.42578125" style="410" customWidth="1"/>
    <col min="4111" max="4111" width="14.5703125" style="410" customWidth="1"/>
    <col min="4112" max="4356" width="9.140625" style="410"/>
    <col min="4357" max="4357" width="2.7109375" style="410" customWidth="1"/>
    <col min="4358" max="4362" width="15.7109375" style="410" customWidth="1"/>
    <col min="4363" max="4363" width="2.85546875" style="410" customWidth="1"/>
    <col min="4364" max="4364" width="5.85546875" style="410" customWidth="1"/>
    <col min="4365" max="4365" width="11.5703125" style="410" bestFit="1" customWidth="1"/>
    <col min="4366" max="4366" width="13.42578125" style="410" customWidth="1"/>
    <col min="4367" max="4367" width="14.5703125" style="410" customWidth="1"/>
    <col min="4368" max="4612" width="9.140625" style="410"/>
    <col min="4613" max="4613" width="2.7109375" style="410" customWidth="1"/>
    <col min="4614" max="4618" width="15.7109375" style="410" customWidth="1"/>
    <col min="4619" max="4619" width="2.85546875" style="410" customWidth="1"/>
    <col min="4620" max="4620" width="5.85546875" style="410" customWidth="1"/>
    <col min="4621" max="4621" width="11.5703125" style="410" bestFit="1" customWidth="1"/>
    <col min="4622" max="4622" width="13.42578125" style="410" customWidth="1"/>
    <col min="4623" max="4623" width="14.5703125" style="410" customWidth="1"/>
    <col min="4624" max="4868" width="9.140625" style="410"/>
    <col min="4869" max="4869" width="2.7109375" style="410" customWidth="1"/>
    <col min="4870" max="4874" width="15.7109375" style="410" customWidth="1"/>
    <col min="4875" max="4875" width="2.85546875" style="410" customWidth="1"/>
    <col min="4876" max="4876" width="5.85546875" style="410" customWidth="1"/>
    <col min="4877" max="4877" width="11.5703125" style="410" bestFit="1" customWidth="1"/>
    <col min="4878" max="4878" width="13.42578125" style="410" customWidth="1"/>
    <col min="4879" max="4879" width="14.5703125" style="410" customWidth="1"/>
    <col min="4880" max="5124" width="9.140625" style="410"/>
    <col min="5125" max="5125" width="2.7109375" style="410" customWidth="1"/>
    <col min="5126" max="5130" width="15.7109375" style="410" customWidth="1"/>
    <col min="5131" max="5131" width="2.85546875" style="410" customWidth="1"/>
    <col min="5132" max="5132" width="5.85546875" style="410" customWidth="1"/>
    <col min="5133" max="5133" width="11.5703125" style="410" bestFit="1" customWidth="1"/>
    <col min="5134" max="5134" width="13.42578125" style="410" customWidth="1"/>
    <col min="5135" max="5135" width="14.5703125" style="410" customWidth="1"/>
    <col min="5136" max="5380" width="9.140625" style="410"/>
    <col min="5381" max="5381" width="2.7109375" style="410" customWidth="1"/>
    <col min="5382" max="5386" width="15.7109375" style="410" customWidth="1"/>
    <col min="5387" max="5387" width="2.85546875" style="410" customWidth="1"/>
    <col min="5388" max="5388" width="5.85546875" style="410" customWidth="1"/>
    <col min="5389" max="5389" width="11.5703125" style="410" bestFit="1" customWidth="1"/>
    <col min="5390" max="5390" width="13.42578125" style="410" customWidth="1"/>
    <col min="5391" max="5391" width="14.5703125" style="410" customWidth="1"/>
    <col min="5392" max="5636" width="9.140625" style="410"/>
    <col min="5637" max="5637" width="2.7109375" style="410" customWidth="1"/>
    <col min="5638" max="5642" width="15.7109375" style="410" customWidth="1"/>
    <col min="5643" max="5643" width="2.85546875" style="410" customWidth="1"/>
    <col min="5644" max="5644" width="5.85546875" style="410" customWidth="1"/>
    <col min="5645" max="5645" width="11.5703125" style="410" bestFit="1" customWidth="1"/>
    <col min="5646" max="5646" width="13.42578125" style="410" customWidth="1"/>
    <col min="5647" max="5647" width="14.5703125" style="410" customWidth="1"/>
    <col min="5648" max="5892" width="9.140625" style="410"/>
    <col min="5893" max="5893" width="2.7109375" style="410" customWidth="1"/>
    <col min="5894" max="5898" width="15.7109375" style="410" customWidth="1"/>
    <col min="5899" max="5899" width="2.85546875" style="410" customWidth="1"/>
    <col min="5900" max="5900" width="5.85546875" style="410" customWidth="1"/>
    <col min="5901" max="5901" width="11.5703125" style="410" bestFit="1" customWidth="1"/>
    <col min="5902" max="5902" width="13.42578125" style="410" customWidth="1"/>
    <col min="5903" max="5903" width="14.5703125" style="410" customWidth="1"/>
    <col min="5904" max="6148" width="9.140625" style="410"/>
    <col min="6149" max="6149" width="2.7109375" style="410" customWidth="1"/>
    <col min="6150" max="6154" width="15.7109375" style="410" customWidth="1"/>
    <col min="6155" max="6155" width="2.85546875" style="410" customWidth="1"/>
    <col min="6156" max="6156" width="5.85546875" style="410" customWidth="1"/>
    <col min="6157" max="6157" width="11.5703125" style="410" bestFit="1" customWidth="1"/>
    <col min="6158" max="6158" width="13.42578125" style="410" customWidth="1"/>
    <col min="6159" max="6159" width="14.5703125" style="410" customWidth="1"/>
    <col min="6160" max="6404" width="9.140625" style="410"/>
    <col min="6405" max="6405" width="2.7109375" style="410" customWidth="1"/>
    <col min="6406" max="6410" width="15.7109375" style="410" customWidth="1"/>
    <col min="6411" max="6411" width="2.85546875" style="410" customWidth="1"/>
    <col min="6412" max="6412" width="5.85546875" style="410" customWidth="1"/>
    <col min="6413" max="6413" width="11.5703125" style="410" bestFit="1" customWidth="1"/>
    <col min="6414" max="6414" width="13.42578125" style="410" customWidth="1"/>
    <col min="6415" max="6415" width="14.5703125" style="410" customWidth="1"/>
    <col min="6416" max="6660" width="9.140625" style="410"/>
    <col min="6661" max="6661" width="2.7109375" style="410" customWidth="1"/>
    <col min="6662" max="6666" width="15.7109375" style="410" customWidth="1"/>
    <col min="6667" max="6667" width="2.85546875" style="410" customWidth="1"/>
    <col min="6668" max="6668" width="5.85546875" style="410" customWidth="1"/>
    <col min="6669" max="6669" width="11.5703125" style="410" bestFit="1" customWidth="1"/>
    <col min="6670" max="6670" width="13.42578125" style="410" customWidth="1"/>
    <col min="6671" max="6671" width="14.5703125" style="410" customWidth="1"/>
    <col min="6672" max="6916" width="9.140625" style="410"/>
    <col min="6917" max="6917" width="2.7109375" style="410" customWidth="1"/>
    <col min="6918" max="6922" width="15.7109375" style="410" customWidth="1"/>
    <col min="6923" max="6923" width="2.85546875" style="410" customWidth="1"/>
    <col min="6924" max="6924" width="5.85546875" style="410" customWidth="1"/>
    <col min="6925" max="6925" width="11.5703125" style="410" bestFit="1" customWidth="1"/>
    <col min="6926" max="6926" width="13.42578125" style="410" customWidth="1"/>
    <col min="6927" max="6927" width="14.5703125" style="410" customWidth="1"/>
    <col min="6928" max="7172" width="9.140625" style="410"/>
    <col min="7173" max="7173" width="2.7109375" style="410" customWidth="1"/>
    <col min="7174" max="7178" width="15.7109375" style="410" customWidth="1"/>
    <col min="7179" max="7179" width="2.85546875" style="410" customWidth="1"/>
    <col min="7180" max="7180" width="5.85546875" style="410" customWidth="1"/>
    <col min="7181" max="7181" width="11.5703125" style="410" bestFit="1" customWidth="1"/>
    <col min="7182" max="7182" width="13.42578125" style="410" customWidth="1"/>
    <col min="7183" max="7183" width="14.5703125" style="410" customWidth="1"/>
    <col min="7184" max="7428" width="9.140625" style="410"/>
    <col min="7429" max="7429" width="2.7109375" style="410" customWidth="1"/>
    <col min="7430" max="7434" width="15.7109375" style="410" customWidth="1"/>
    <col min="7435" max="7435" width="2.85546875" style="410" customWidth="1"/>
    <col min="7436" max="7436" width="5.85546875" style="410" customWidth="1"/>
    <col min="7437" max="7437" width="11.5703125" style="410" bestFit="1" customWidth="1"/>
    <col min="7438" max="7438" width="13.42578125" style="410" customWidth="1"/>
    <col min="7439" max="7439" width="14.5703125" style="410" customWidth="1"/>
    <col min="7440" max="7684" width="9.140625" style="410"/>
    <col min="7685" max="7685" width="2.7109375" style="410" customWidth="1"/>
    <col min="7686" max="7690" width="15.7109375" style="410" customWidth="1"/>
    <col min="7691" max="7691" width="2.85546875" style="410" customWidth="1"/>
    <col min="7692" max="7692" width="5.85546875" style="410" customWidth="1"/>
    <col min="7693" max="7693" width="11.5703125" style="410" bestFit="1" customWidth="1"/>
    <col min="7694" max="7694" width="13.42578125" style="410" customWidth="1"/>
    <col min="7695" max="7695" width="14.5703125" style="410" customWidth="1"/>
    <col min="7696" max="7940" width="9.140625" style="410"/>
    <col min="7941" max="7941" width="2.7109375" style="410" customWidth="1"/>
    <col min="7942" max="7946" width="15.7109375" style="410" customWidth="1"/>
    <col min="7947" max="7947" width="2.85546875" style="410" customWidth="1"/>
    <col min="7948" max="7948" width="5.85546875" style="410" customWidth="1"/>
    <col min="7949" max="7949" width="11.5703125" style="410" bestFit="1" customWidth="1"/>
    <col min="7950" max="7950" width="13.42578125" style="410" customWidth="1"/>
    <col min="7951" max="7951" width="14.5703125" style="410" customWidth="1"/>
    <col min="7952" max="8196" width="9.140625" style="410"/>
    <col min="8197" max="8197" width="2.7109375" style="410" customWidth="1"/>
    <col min="8198" max="8202" width="15.7109375" style="410" customWidth="1"/>
    <col min="8203" max="8203" width="2.85546875" style="410" customWidth="1"/>
    <col min="8204" max="8204" width="5.85546875" style="410" customWidth="1"/>
    <col min="8205" max="8205" width="11.5703125" style="410" bestFit="1" customWidth="1"/>
    <col min="8206" max="8206" width="13.42578125" style="410" customWidth="1"/>
    <col min="8207" max="8207" width="14.5703125" style="410" customWidth="1"/>
    <col min="8208" max="8452" width="9.140625" style="410"/>
    <col min="8453" max="8453" width="2.7109375" style="410" customWidth="1"/>
    <col min="8454" max="8458" width="15.7109375" style="410" customWidth="1"/>
    <col min="8459" max="8459" width="2.85546875" style="410" customWidth="1"/>
    <col min="8460" max="8460" width="5.85546875" style="410" customWidth="1"/>
    <col min="8461" max="8461" width="11.5703125" style="410" bestFit="1" customWidth="1"/>
    <col min="8462" max="8462" width="13.42578125" style="410" customWidth="1"/>
    <col min="8463" max="8463" width="14.5703125" style="410" customWidth="1"/>
    <col min="8464" max="8708" width="9.140625" style="410"/>
    <col min="8709" max="8709" width="2.7109375" style="410" customWidth="1"/>
    <col min="8710" max="8714" width="15.7109375" style="410" customWidth="1"/>
    <col min="8715" max="8715" width="2.85546875" style="410" customWidth="1"/>
    <col min="8716" max="8716" width="5.85546875" style="410" customWidth="1"/>
    <col min="8717" max="8717" width="11.5703125" style="410" bestFit="1" customWidth="1"/>
    <col min="8718" max="8718" width="13.42578125" style="410" customWidth="1"/>
    <col min="8719" max="8719" width="14.5703125" style="410" customWidth="1"/>
    <col min="8720" max="8964" width="9.140625" style="410"/>
    <col min="8965" max="8965" width="2.7109375" style="410" customWidth="1"/>
    <col min="8966" max="8970" width="15.7109375" style="410" customWidth="1"/>
    <col min="8971" max="8971" width="2.85546875" style="410" customWidth="1"/>
    <col min="8972" max="8972" width="5.85546875" style="410" customWidth="1"/>
    <col min="8973" max="8973" width="11.5703125" style="410" bestFit="1" customWidth="1"/>
    <col min="8974" max="8974" width="13.42578125" style="410" customWidth="1"/>
    <col min="8975" max="8975" width="14.5703125" style="410" customWidth="1"/>
    <col min="8976" max="9220" width="9.140625" style="410"/>
    <col min="9221" max="9221" width="2.7109375" style="410" customWidth="1"/>
    <col min="9222" max="9226" width="15.7109375" style="410" customWidth="1"/>
    <col min="9227" max="9227" width="2.85546875" style="410" customWidth="1"/>
    <col min="9228" max="9228" width="5.85546875" style="410" customWidth="1"/>
    <col min="9229" max="9229" width="11.5703125" style="410" bestFit="1" customWidth="1"/>
    <col min="9230" max="9230" width="13.42578125" style="410" customWidth="1"/>
    <col min="9231" max="9231" width="14.5703125" style="410" customWidth="1"/>
    <col min="9232" max="9476" width="9.140625" style="410"/>
    <col min="9477" max="9477" width="2.7109375" style="410" customWidth="1"/>
    <col min="9478" max="9482" width="15.7109375" style="410" customWidth="1"/>
    <col min="9483" max="9483" width="2.85546875" style="410" customWidth="1"/>
    <col min="9484" max="9484" width="5.85546875" style="410" customWidth="1"/>
    <col min="9485" max="9485" width="11.5703125" style="410" bestFit="1" customWidth="1"/>
    <col min="9486" max="9486" width="13.42578125" style="410" customWidth="1"/>
    <col min="9487" max="9487" width="14.5703125" style="410" customWidth="1"/>
    <col min="9488" max="9732" width="9.140625" style="410"/>
    <col min="9733" max="9733" width="2.7109375" style="410" customWidth="1"/>
    <col min="9734" max="9738" width="15.7109375" style="410" customWidth="1"/>
    <col min="9739" max="9739" width="2.85546875" style="410" customWidth="1"/>
    <col min="9740" max="9740" width="5.85546875" style="410" customWidth="1"/>
    <col min="9741" max="9741" width="11.5703125" style="410" bestFit="1" customWidth="1"/>
    <col min="9742" max="9742" width="13.42578125" style="410" customWidth="1"/>
    <col min="9743" max="9743" width="14.5703125" style="410" customWidth="1"/>
    <col min="9744" max="9988" width="9.140625" style="410"/>
    <col min="9989" max="9989" width="2.7109375" style="410" customWidth="1"/>
    <col min="9990" max="9994" width="15.7109375" style="410" customWidth="1"/>
    <col min="9995" max="9995" width="2.85546875" style="410" customWidth="1"/>
    <col min="9996" max="9996" width="5.85546875" style="410" customWidth="1"/>
    <col min="9997" max="9997" width="11.5703125" style="410" bestFit="1" customWidth="1"/>
    <col min="9998" max="9998" width="13.42578125" style="410" customWidth="1"/>
    <col min="9999" max="9999" width="14.5703125" style="410" customWidth="1"/>
    <col min="10000" max="10244" width="9.140625" style="410"/>
    <col min="10245" max="10245" width="2.7109375" style="410" customWidth="1"/>
    <col min="10246" max="10250" width="15.7109375" style="410" customWidth="1"/>
    <col min="10251" max="10251" width="2.85546875" style="410" customWidth="1"/>
    <col min="10252" max="10252" width="5.85546875" style="410" customWidth="1"/>
    <col min="10253" max="10253" width="11.5703125" style="410" bestFit="1" customWidth="1"/>
    <col min="10254" max="10254" width="13.42578125" style="410" customWidth="1"/>
    <col min="10255" max="10255" width="14.5703125" style="410" customWidth="1"/>
    <col min="10256" max="10500" width="9.140625" style="410"/>
    <col min="10501" max="10501" width="2.7109375" style="410" customWidth="1"/>
    <col min="10502" max="10506" width="15.7109375" style="410" customWidth="1"/>
    <col min="10507" max="10507" width="2.85546875" style="410" customWidth="1"/>
    <col min="10508" max="10508" width="5.85546875" style="410" customWidth="1"/>
    <col min="10509" max="10509" width="11.5703125" style="410" bestFit="1" customWidth="1"/>
    <col min="10510" max="10510" width="13.42578125" style="410" customWidth="1"/>
    <col min="10511" max="10511" width="14.5703125" style="410" customWidth="1"/>
    <col min="10512" max="10756" width="9.140625" style="410"/>
    <col min="10757" max="10757" width="2.7109375" style="410" customWidth="1"/>
    <col min="10758" max="10762" width="15.7109375" style="410" customWidth="1"/>
    <col min="10763" max="10763" width="2.85546875" style="410" customWidth="1"/>
    <col min="10764" max="10764" width="5.85546875" style="410" customWidth="1"/>
    <col min="10765" max="10765" width="11.5703125" style="410" bestFit="1" customWidth="1"/>
    <col min="10766" max="10766" width="13.42578125" style="410" customWidth="1"/>
    <col min="10767" max="10767" width="14.5703125" style="410" customWidth="1"/>
    <col min="10768" max="11012" width="9.140625" style="410"/>
    <col min="11013" max="11013" width="2.7109375" style="410" customWidth="1"/>
    <col min="11014" max="11018" width="15.7109375" style="410" customWidth="1"/>
    <col min="11019" max="11019" width="2.85546875" style="410" customWidth="1"/>
    <col min="11020" max="11020" width="5.85546875" style="410" customWidth="1"/>
    <col min="11021" max="11021" width="11.5703125" style="410" bestFit="1" customWidth="1"/>
    <col min="11022" max="11022" width="13.42578125" style="410" customWidth="1"/>
    <col min="11023" max="11023" width="14.5703125" style="410" customWidth="1"/>
    <col min="11024" max="11268" width="9.140625" style="410"/>
    <col min="11269" max="11269" width="2.7109375" style="410" customWidth="1"/>
    <col min="11270" max="11274" width="15.7109375" style="410" customWidth="1"/>
    <col min="11275" max="11275" width="2.85546875" style="410" customWidth="1"/>
    <col min="11276" max="11276" width="5.85546875" style="410" customWidth="1"/>
    <col min="11277" max="11277" width="11.5703125" style="410" bestFit="1" customWidth="1"/>
    <col min="11278" max="11278" width="13.42578125" style="410" customWidth="1"/>
    <col min="11279" max="11279" width="14.5703125" style="410" customWidth="1"/>
    <col min="11280" max="11524" width="9.140625" style="410"/>
    <col min="11525" max="11525" width="2.7109375" style="410" customWidth="1"/>
    <col min="11526" max="11530" width="15.7109375" style="410" customWidth="1"/>
    <col min="11531" max="11531" width="2.85546875" style="410" customWidth="1"/>
    <col min="11532" max="11532" width="5.85546875" style="410" customWidth="1"/>
    <col min="11533" max="11533" width="11.5703125" style="410" bestFit="1" customWidth="1"/>
    <col min="11534" max="11534" width="13.42578125" style="410" customWidth="1"/>
    <col min="11535" max="11535" width="14.5703125" style="410" customWidth="1"/>
    <col min="11536" max="11780" width="9.140625" style="410"/>
    <col min="11781" max="11781" width="2.7109375" style="410" customWidth="1"/>
    <col min="11782" max="11786" width="15.7109375" style="410" customWidth="1"/>
    <col min="11787" max="11787" width="2.85546875" style="410" customWidth="1"/>
    <col min="11788" max="11788" width="5.85546875" style="410" customWidth="1"/>
    <col min="11789" max="11789" width="11.5703125" style="410" bestFit="1" customWidth="1"/>
    <col min="11790" max="11790" width="13.42578125" style="410" customWidth="1"/>
    <col min="11791" max="11791" width="14.5703125" style="410" customWidth="1"/>
    <col min="11792" max="12036" width="9.140625" style="410"/>
    <col min="12037" max="12037" width="2.7109375" style="410" customWidth="1"/>
    <col min="12038" max="12042" width="15.7109375" style="410" customWidth="1"/>
    <col min="12043" max="12043" width="2.85546875" style="410" customWidth="1"/>
    <col min="12044" max="12044" width="5.85546875" style="410" customWidth="1"/>
    <col min="12045" max="12045" width="11.5703125" style="410" bestFit="1" customWidth="1"/>
    <col min="12046" max="12046" width="13.42578125" style="410" customWidth="1"/>
    <col min="12047" max="12047" width="14.5703125" style="410" customWidth="1"/>
    <col min="12048" max="12292" width="9.140625" style="410"/>
    <col min="12293" max="12293" width="2.7109375" style="410" customWidth="1"/>
    <col min="12294" max="12298" width="15.7109375" style="410" customWidth="1"/>
    <col min="12299" max="12299" width="2.85546875" style="410" customWidth="1"/>
    <col min="12300" max="12300" width="5.85546875" style="410" customWidth="1"/>
    <col min="12301" max="12301" width="11.5703125" style="410" bestFit="1" customWidth="1"/>
    <col min="12302" max="12302" width="13.42578125" style="410" customWidth="1"/>
    <col min="12303" max="12303" width="14.5703125" style="410" customWidth="1"/>
    <col min="12304" max="12548" width="9.140625" style="410"/>
    <col min="12549" max="12549" width="2.7109375" style="410" customWidth="1"/>
    <col min="12550" max="12554" width="15.7109375" style="410" customWidth="1"/>
    <col min="12555" max="12555" width="2.85546875" style="410" customWidth="1"/>
    <col min="12556" max="12556" width="5.85546875" style="410" customWidth="1"/>
    <col min="12557" max="12557" width="11.5703125" style="410" bestFit="1" customWidth="1"/>
    <col min="12558" max="12558" width="13.42578125" style="410" customWidth="1"/>
    <col min="12559" max="12559" width="14.5703125" style="410" customWidth="1"/>
    <col min="12560" max="12804" width="9.140625" style="410"/>
    <col min="12805" max="12805" width="2.7109375" style="410" customWidth="1"/>
    <col min="12806" max="12810" width="15.7109375" style="410" customWidth="1"/>
    <col min="12811" max="12811" width="2.85546875" style="410" customWidth="1"/>
    <col min="12812" max="12812" width="5.85546875" style="410" customWidth="1"/>
    <col min="12813" max="12813" width="11.5703125" style="410" bestFit="1" customWidth="1"/>
    <col min="12814" max="12814" width="13.42578125" style="410" customWidth="1"/>
    <col min="12815" max="12815" width="14.5703125" style="410" customWidth="1"/>
    <col min="12816" max="13060" width="9.140625" style="410"/>
    <col min="13061" max="13061" width="2.7109375" style="410" customWidth="1"/>
    <col min="13062" max="13066" width="15.7109375" style="410" customWidth="1"/>
    <col min="13067" max="13067" width="2.85546875" style="410" customWidth="1"/>
    <col min="13068" max="13068" width="5.85546875" style="410" customWidth="1"/>
    <col min="13069" max="13069" width="11.5703125" style="410" bestFit="1" customWidth="1"/>
    <col min="13070" max="13070" width="13.42578125" style="410" customWidth="1"/>
    <col min="13071" max="13071" width="14.5703125" style="410" customWidth="1"/>
    <col min="13072" max="13316" width="9.140625" style="410"/>
    <col min="13317" max="13317" width="2.7109375" style="410" customWidth="1"/>
    <col min="13318" max="13322" width="15.7109375" style="410" customWidth="1"/>
    <col min="13323" max="13323" width="2.85546875" style="410" customWidth="1"/>
    <col min="13324" max="13324" width="5.85546875" style="410" customWidth="1"/>
    <col min="13325" max="13325" width="11.5703125" style="410" bestFit="1" customWidth="1"/>
    <col min="13326" max="13326" width="13.42578125" style="410" customWidth="1"/>
    <col min="13327" max="13327" width="14.5703125" style="410" customWidth="1"/>
    <col min="13328" max="13572" width="9.140625" style="410"/>
    <col min="13573" max="13573" width="2.7109375" style="410" customWidth="1"/>
    <col min="13574" max="13578" width="15.7109375" style="410" customWidth="1"/>
    <col min="13579" max="13579" width="2.85546875" style="410" customWidth="1"/>
    <col min="13580" max="13580" width="5.85546875" style="410" customWidth="1"/>
    <col min="13581" max="13581" width="11.5703125" style="410" bestFit="1" customWidth="1"/>
    <col min="13582" max="13582" width="13.42578125" style="410" customWidth="1"/>
    <col min="13583" max="13583" width="14.5703125" style="410" customWidth="1"/>
    <col min="13584" max="13828" width="9.140625" style="410"/>
    <col min="13829" max="13829" width="2.7109375" style="410" customWidth="1"/>
    <col min="13830" max="13834" width="15.7109375" style="410" customWidth="1"/>
    <col min="13835" max="13835" width="2.85546875" style="410" customWidth="1"/>
    <col min="13836" max="13836" width="5.85546875" style="410" customWidth="1"/>
    <col min="13837" max="13837" width="11.5703125" style="410" bestFit="1" customWidth="1"/>
    <col min="13838" max="13838" width="13.42578125" style="410" customWidth="1"/>
    <col min="13839" max="13839" width="14.5703125" style="410" customWidth="1"/>
    <col min="13840" max="14084" width="9.140625" style="410"/>
    <col min="14085" max="14085" width="2.7109375" style="410" customWidth="1"/>
    <col min="14086" max="14090" width="15.7109375" style="410" customWidth="1"/>
    <col min="14091" max="14091" width="2.85546875" style="410" customWidth="1"/>
    <col min="14092" max="14092" width="5.85546875" style="410" customWidth="1"/>
    <col min="14093" max="14093" width="11.5703125" style="410" bestFit="1" customWidth="1"/>
    <col min="14094" max="14094" width="13.42578125" style="410" customWidth="1"/>
    <col min="14095" max="14095" width="14.5703125" style="410" customWidth="1"/>
    <col min="14096" max="14340" width="9.140625" style="410"/>
    <col min="14341" max="14341" width="2.7109375" style="410" customWidth="1"/>
    <col min="14342" max="14346" width="15.7109375" style="410" customWidth="1"/>
    <col min="14347" max="14347" width="2.85546875" style="410" customWidth="1"/>
    <col min="14348" max="14348" width="5.85546875" style="410" customWidth="1"/>
    <col min="14349" max="14349" width="11.5703125" style="410" bestFit="1" customWidth="1"/>
    <col min="14350" max="14350" width="13.42578125" style="410" customWidth="1"/>
    <col min="14351" max="14351" width="14.5703125" style="410" customWidth="1"/>
    <col min="14352" max="14596" width="9.140625" style="410"/>
    <col min="14597" max="14597" width="2.7109375" style="410" customWidth="1"/>
    <col min="14598" max="14602" width="15.7109375" style="410" customWidth="1"/>
    <col min="14603" max="14603" width="2.85546875" style="410" customWidth="1"/>
    <col min="14604" max="14604" width="5.85546875" style="410" customWidth="1"/>
    <col min="14605" max="14605" width="11.5703125" style="410" bestFit="1" customWidth="1"/>
    <col min="14606" max="14606" width="13.42578125" style="410" customWidth="1"/>
    <col min="14607" max="14607" width="14.5703125" style="410" customWidth="1"/>
    <col min="14608" max="14852" width="9.140625" style="410"/>
    <col min="14853" max="14853" width="2.7109375" style="410" customWidth="1"/>
    <col min="14854" max="14858" width="15.7109375" style="410" customWidth="1"/>
    <col min="14859" max="14859" width="2.85546875" style="410" customWidth="1"/>
    <col min="14860" max="14860" width="5.85546875" style="410" customWidth="1"/>
    <col min="14861" max="14861" width="11.5703125" style="410" bestFit="1" customWidth="1"/>
    <col min="14862" max="14862" width="13.42578125" style="410" customWidth="1"/>
    <col min="14863" max="14863" width="14.5703125" style="410" customWidth="1"/>
    <col min="14864" max="15108" width="9.140625" style="410"/>
    <col min="15109" max="15109" width="2.7109375" style="410" customWidth="1"/>
    <col min="15110" max="15114" width="15.7109375" style="410" customWidth="1"/>
    <col min="15115" max="15115" width="2.85546875" style="410" customWidth="1"/>
    <col min="15116" max="15116" width="5.85546875" style="410" customWidth="1"/>
    <col min="15117" max="15117" width="11.5703125" style="410" bestFit="1" customWidth="1"/>
    <col min="15118" max="15118" width="13.42578125" style="410" customWidth="1"/>
    <col min="15119" max="15119" width="14.5703125" style="410" customWidth="1"/>
    <col min="15120" max="15364" width="9.140625" style="410"/>
    <col min="15365" max="15365" width="2.7109375" style="410" customWidth="1"/>
    <col min="15366" max="15370" width="15.7109375" style="410" customWidth="1"/>
    <col min="15371" max="15371" width="2.85546875" style="410" customWidth="1"/>
    <col min="15372" max="15372" width="5.85546875" style="410" customWidth="1"/>
    <col min="15373" max="15373" width="11.5703125" style="410" bestFit="1" customWidth="1"/>
    <col min="15374" max="15374" width="13.42578125" style="410" customWidth="1"/>
    <col min="15375" max="15375" width="14.5703125" style="410" customWidth="1"/>
    <col min="15376" max="15620" width="9.140625" style="410"/>
    <col min="15621" max="15621" width="2.7109375" style="410" customWidth="1"/>
    <col min="15622" max="15626" width="15.7109375" style="410" customWidth="1"/>
    <col min="15627" max="15627" width="2.85546875" style="410" customWidth="1"/>
    <col min="15628" max="15628" width="5.85546875" style="410" customWidth="1"/>
    <col min="15629" max="15629" width="11.5703125" style="410" bestFit="1" customWidth="1"/>
    <col min="15630" max="15630" width="13.42578125" style="410" customWidth="1"/>
    <col min="15631" max="15631" width="14.5703125" style="410" customWidth="1"/>
    <col min="15632" max="15876" width="9.140625" style="410"/>
    <col min="15877" max="15877" width="2.7109375" style="410" customWidth="1"/>
    <col min="15878" max="15882" width="15.7109375" style="410" customWidth="1"/>
    <col min="15883" max="15883" width="2.85546875" style="410" customWidth="1"/>
    <col min="15884" max="15884" width="5.85546875" style="410" customWidth="1"/>
    <col min="15885" max="15885" width="11.5703125" style="410" bestFit="1" customWidth="1"/>
    <col min="15886" max="15886" width="13.42578125" style="410" customWidth="1"/>
    <col min="15887" max="15887" width="14.5703125" style="410" customWidth="1"/>
    <col min="15888" max="16132" width="9.140625" style="410"/>
    <col min="16133" max="16133" width="2.7109375" style="410" customWidth="1"/>
    <col min="16134" max="16138" width="15.7109375" style="410" customWidth="1"/>
    <col min="16139" max="16139" width="2.85546875" style="410" customWidth="1"/>
    <col min="16140" max="16140" width="5.85546875" style="410" customWidth="1"/>
    <col min="16141" max="16141" width="11.5703125" style="410" bestFit="1" customWidth="1"/>
    <col min="16142" max="16142" width="13.42578125" style="410" customWidth="1"/>
    <col min="16143" max="16143" width="14.5703125" style="410" customWidth="1"/>
    <col min="16144" max="16384" width="9.140625" style="410"/>
  </cols>
  <sheetData>
    <row r="1" spans="1:20" x14ac:dyDescent="0.25">
      <c r="I1" s="1105"/>
      <c r="J1" s="1105"/>
      <c r="K1" s="1105"/>
      <c r="L1" s="411"/>
    </row>
    <row r="2" spans="1:20" ht="24.75" customHeight="1" x14ac:dyDescent="0.25">
      <c r="B2" s="454"/>
      <c r="D2" s="1110" t="s">
        <v>135</v>
      </c>
      <c r="E2" s="1110"/>
      <c r="F2" s="1110"/>
      <c r="G2" s="1110"/>
      <c r="H2" s="1110"/>
      <c r="I2" s="595"/>
      <c r="J2" s="454"/>
      <c r="K2" s="454"/>
    </row>
    <row r="3" spans="1:20" ht="24.95" customHeight="1" x14ac:dyDescent="0.25">
      <c r="A3" s="412"/>
      <c r="B3" s="413"/>
      <c r="C3" s="595"/>
      <c r="D3" s="595"/>
      <c r="E3" s="595"/>
      <c r="F3" s="595"/>
      <c r="G3" s="595"/>
      <c r="H3" s="595"/>
      <c r="I3" s="595"/>
      <c r="J3" s="414"/>
      <c r="K3" s="415"/>
    </row>
    <row r="4" spans="1:20" ht="24.95" customHeight="1" x14ac:dyDescent="0.25">
      <c r="A4" s="416"/>
      <c r="B4" s="413"/>
      <c r="C4" s="413"/>
      <c r="D4" s="1106"/>
      <c r="E4" s="1106"/>
      <c r="F4" s="1106"/>
      <c r="G4" s="1106"/>
      <c r="H4" s="417"/>
      <c r="I4" s="414"/>
      <c r="J4" s="414"/>
      <c r="K4" s="418"/>
    </row>
    <row r="5" spans="1:20" ht="24.95" customHeight="1" x14ac:dyDescent="0.25">
      <c r="A5" s="416"/>
      <c r="B5" s="1107" t="s">
        <v>184</v>
      </c>
      <c r="C5" s="1107"/>
      <c r="D5" s="419" t="s">
        <v>330</v>
      </c>
      <c r="E5" s="1108" t="s">
        <v>124</v>
      </c>
      <c r="F5" s="1109"/>
      <c r="G5" s="420"/>
      <c r="H5" s="421" t="s">
        <v>79</v>
      </c>
      <c r="I5" s="1107" t="s">
        <v>185</v>
      </c>
      <c r="J5" s="1107"/>
      <c r="K5" s="418"/>
      <c r="N5" s="422"/>
    </row>
    <row r="6" spans="1:20" ht="24.95" customHeight="1" x14ac:dyDescent="0.25">
      <c r="A6" s="416"/>
      <c r="B6" s="1107"/>
      <c r="C6" s="1107"/>
      <c r="D6" s="423"/>
      <c r="E6" s="424"/>
      <c r="F6" s="424"/>
      <c r="G6" s="416"/>
      <c r="H6" s="416"/>
      <c r="I6" s="1107"/>
      <c r="J6" s="1107"/>
      <c r="K6" s="418"/>
      <c r="M6" s="425"/>
      <c r="N6" s="422"/>
    </row>
    <row r="7" spans="1:20" ht="24.95" customHeight="1" x14ac:dyDescent="0.25">
      <c r="A7" s="416"/>
      <c r="B7" s="426"/>
      <c r="C7" s="426"/>
      <c r="D7" s="427"/>
      <c r="E7" s="427"/>
      <c r="F7" s="1111"/>
      <c r="G7" s="1111"/>
      <c r="H7" s="1111"/>
      <c r="I7" s="1111"/>
      <c r="J7" s="426"/>
      <c r="K7" s="418"/>
      <c r="M7" s="425"/>
      <c r="N7" s="422"/>
    </row>
    <row r="8" spans="1:20" ht="24.95" customHeight="1" x14ac:dyDescent="0.25">
      <c r="A8" s="416"/>
      <c r="B8" s="1112"/>
      <c r="C8" s="1112"/>
      <c r="D8" s="427"/>
      <c r="E8" s="427"/>
      <c r="F8" s="1113"/>
      <c r="G8" s="1114"/>
      <c r="H8" s="428"/>
      <c r="I8" s="1118" t="s">
        <v>341</v>
      </c>
      <c r="J8" s="1118"/>
      <c r="K8" s="418"/>
      <c r="M8" s="425"/>
      <c r="N8" s="422"/>
      <c r="O8" s="429"/>
    </row>
    <row r="9" spans="1:20" ht="24.95" customHeight="1" x14ac:dyDescent="0.25">
      <c r="A9" s="416"/>
      <c r="B9" s="1107" t="s">
        <v>125</v>
      </c>
      <c r="C9" s="1107"/>
      <c r="D9" s="430" t="s">
        <v>126</v>
      </c>
      <c r="F9" s="1114"/>
      <c r="G9" s="1114"/>
      <c r="H9" s="416"/>
      <c r="I9" s="1118"/>
      <c r="J9" s="1118"/>
      <c r="K9" s="418"/>
      <c r="N9" s="422"/>
      <c r="O9" s="429"/>
    </row>
    <row r="10" spans="1:20" ht="24.95" customHeight="1" x14ac:dyDescent="0.25">
      <c r="A10" s="416"/>
      <c r="B10" s="1107"/>
      <c r="C10" s="1107"/>
      <c r="D10" s="431"/>
      <c r="E10" s="456" t="s">
        <v>183</v>
      </c>
      <c r="F10" s="455"/>
      <c r="G10" s="416"/>
      <c r="H10" s="1100" t="s">
        <v>43</v>
      </c>
      <c r="I10" s="1100"/>
      <c r="L10" s="428"/>
      <c r="M10" s="425"/>
      <c r="N10" s="422"/>
      <c r="O10" s="429"/>
      <c r="P10" s="422"/>
      <c r="R10" s="422"/>
      <c r="S10" s="422"/>
      <c r="T10" s="422"/>
    </row>
    <row r="11" spans="1:20" ht="24.95" customHeight="1" x14ac:dyDescent="0.25">
      <c r="A11" s="416"/>
      <c r="D11" s="431"/>
      <c r="E11" s="1107" t="s">
        <v>127</v>
      </c>
      <c r="F11" s="1107"/>
      <c r="G11" s="432"/>
      <c r="H11" s="432"/>
      <c r="I11" s="909"/>
      <c r="J11" s="909"/>
      <c r="K11" s="909"/>
      <c r="L11" s="428"/>
      <c r="N11" s="422"/>
      <c r="O11" s="429"/>
      <c r="P11" s="422"/>
      <c r="R11" s="422"/>
      <c r="S11" s="422"/>
      <c r="T11" s="422"/>
    </row>
    <row r="12" spans="1:20" ht="24.95" customHeight="1" x14ac:dyDescent="0.25">
      <c r="A12" s="416"/>
      <c r="B12" s="1112"/>
      <c r="C12" s="1112"/>
      <c r="D12" s="433"/>
      <c r="E12" s="1107"/>
      <c r="F12" s="1107"/>
      <c r="I12" s="1099" t="s">
        <v>351</v>
      </c>
      <c r="J12" s="1099"/>
      <c r="K12" s="909"/>
      <c r="L12" s="428"/>
      <c r="N12" s="422"/>
      <c r="O12" s="422"/>
      <c r="P12" s="422"/>
      <c r="Q12" s="429"/>
      <c r="R12" s="422"/>
      <c r="S12" s="422"/>
      <c r="T12" s="422"/>
    </row>
    <row r="13" spans="1:20" ht="24.95" customHeight="1" x14ac:dyDescent="0.25">
      <c r="A13" s="416"/>
      <c r="B13" s="1107" t="s">
        <v>128</v>
      </c>
      <c r="C13" s="1107"/>
      <c r="D13" s="434" t="s">
        <v>335</v>
      </c>
      <c r="K13" s="413"/>
      <c r="L13" s="428"/>
      <c r="N13" s="422"/>
      <c r="O13" s="422"/>
      <c r="P13" s="422"/>
      <c r="R13" s="422"/>
      <c r="S13" s="422"/>
      <c r="T13" s="422"/>
    </row>
    <row r="14" spans="1:20" ht="24.95" customHeight="1" x14ac:dyDescent="0.25">
      <c r="A14" s="416"/>
      <c r="B14" s="1107"/>
      <c r="C14" s="1107"/>
      <c r="I14" s="1107" t="s">
        <v>139</v>
      </c>
      <c r="J14" s="1107"/>
      <c r="K14" s="413"/>
      <c r="L14" s="428"/>
      <c r="N14" s="422"/>
      <c r="O14" s="422"/>
      <c r="P14" s="422"/>
      <c r="Q14" s="429"/>
      <c r="R14" s="422"/>
      <c r="S14" s="422"/>
      <c r="T14" s="422"/>
    </row>
    <row r="15" spans="1:20" ht="24.95" customHeight="1" x14ac:dyDescent="0.25">
      <c r="A15" s="416"/>
      <c r="E15" s="435"/>
      <c r="F15" s="436"/>
      <c r="G15" s="437"/>
      <c r="I15" s="1107"/>
      <c r="J15" s="1107"/>
      <c r="K15" s="418"/>
      <c r="L15" s="428"/>
      <c r="N15" s="422"/>
      <c r="O15" s="422"/>
      <c r="P15" s="422"/>
      <c r="R15" s="422"/>
      <c r="S15" s="422"/>
      <c r="T15" s="422"/>
    </row>
    <row r="16" spans="1:20" ht="24.95" customHeight="1" x14ac:dyDescent="0.25">
      <c r="A16" s="416"/>
      <c r="D16" s="416"/>
      <c r="H16" s="438"/>
      <c r="L16" s="428"/>
      <c r="N16" s="422"/>
      <c r="O16" s="422"/>
      <c r="P16" s="422"/>
      <c r="Q16" s="429"/>
      <c r="R16" s="422"/>
      <c r="S16" s="422"/>
      <c r="T16" s="422"/>
    </row>
    <row r="17" spans="1:20" ht="24.95" customHeight="1" x14ac:dyDescent="0.25">
      <c r="A17" s="416"/>
      <c r="B17" s="1112"/>
      <c r="C17" s="1112"/>
      <c r="D17" s="439"/>
      <c r="H17" s="438"/>
      <c r="I17" s="1101" t="s">
        <v>129</v>
      </c>
      <c r="J17" s="1101"/>
      <c r="K17" s="418"/>
      <c r="L17" s="440"/>
      <c r="M17" s="429"/>
      <c r="N17" s="429"/>
      <c r="O17" s="429"/>
      <c r="P17" s="422"/>
      <c r="R17" s="422"/>
      <c r="S17" s="422"/>
      <c r="T17" s="422"/>
    </row>
    <row r="18" spans="1:20" ht="24.95" customHeight="1" x14ac:dyDescent="0.25">
      <c r="A18" s="418"/>
      <c r="B18" s="1115" t="s">
        <v>186</v>
      </c>
      <c r="C18" s="1115"/>
      <c r="D18" s="441" t="s">
        <v>130</v>
      </c>
      <c r="E18" s="413"/>
      <c r="F18" s="413"/>
      <c r="I18" s="1101"/>
      <c r="J18" s="1101"/>
      <c r="K18" s="418"/>
      <c r="N18" s="422"/>
      <c r="O18" s="422"/>
      <c r="P18" s="422"/>
      <c r="R18" s="422"/>
      <c r="S18" s="422"/>
      <c r="T18" s="422"/>
    </row>
    <row r="19" spans="1:20" ht="24.95" customHeight="1" x14ac:dyDescent="0.25">
      <c r="A19" s="442"/>
      <c r="B19" s="1115"/>
      <c r="C19" s="1115"/>
      <c r="D19" s="443"/>
      <c r="E19" s="457" t="s">
        <v>131</v>
      </c>
      <c r="F19" s="444"/>
      <c r="G19" s="416"/>
      <c r="H19" s="416"/>
      <c r="I19" s="1116"/>
      <c r="J19" s="1116"/>
      <c r="K19" s="442"/>
      <c r="N19" s="422"/>
      <c r="O19" s="429"/>
      <c r="T19" s="422"/>
    </row>
    <row r="20" spans="1:20" ht="24.95" customHeight="1" x14ac:dyDescent="0.25">
      <c r="A20" s="442"/>
      <c r="B20" s="1117"/>
      <c r="C20" s="1117"/>
      <c r="D20" s="443"/>
      <c r="E20" s="1115" t="s">
        <v>132</v>
      </c>
      <c r="F20" s="1115"/>
      <c r="I20" s="1115" t="s">
        <v>138</v>
      </c>
      <c r="J20" s="1115"/>
      <c r="K20" s="442"/>
      <c r="M20" s="429"/>
      <c r="N20" s="422"/>
      <c r="P20" s="429"/>
      <c r="T20" s="422"/>
    </row>
    <row r="21" spans="1:20" ht="24.95" customHeight="1" x14ac:dyDescent="0.25">
      <c r="A21" s="442"/>
      <c r="B21" s="1117"/>
      <c r="C21" s="1117"/>
      <c r="D21" s="443"/>
      <c r="E21" s="1115"/>
      <c r="F21" s="1115"/>
      <c r="I21" s="1115"/>
      <c r="J21" s="1115"/>
      <c r="K21" s="442"/>
      <c r="M21" s="429"/>
      <c r="N21" s="422"/>
      <c r="O21" s="429"/>
    </row>
    <row r="22" spans="1:20" ht="24.95" customHeight="1" x14ac:dyDescent="0.25">
      <c r="B22" s="1115" t="s">
        <v>187</v>
      </c>
      <c r="C22" s="1115"/>
      <c r="D22" s="445" t="s">
        <v>331</v>
      </c>
      <c r="K22" s="446"/>
      <c r="N22" s="422"/>
    </row>
    <row r="23" spans="1:20" ht="24.95" customHeight="1" x14ac:dyDescent="0.25">
      <c r="B23" s="1115"/>
      <c r="C23" s="1115"/>
      <c r="D23" s="447"/>
      <c r="H23" s="438"/>
      <c r="I23" s="1103" t="s">
        <v>137</v>
      </c>
      <c r="J23" s="1104"/>
      <c r="K23" s="446"/>
      <c r="L23" s="425"/>
    </row>
    <row r="24" spans="1:20" ht="24.95" customHeight="1" x14ac:dyDescent="0.25">
      <c r="A24" s="315"/>
      <c r="B24" s="315"/>
      <c r="C24" s="315"/>
      <c r="D24" s="315"/>
      <c r="F24" s="1101" t="s">
        <v>133</v>
      </c>
      <c r="G24" s="1101"/>
      <c r="H24" s="438"/>
      <c r="I24" s="1103"/>
      <c r="J24" s="1104"/>
      <c r="K24" s="446"/>
      <c r="M24" s="429"/>
      <c r="O24" s="429"/>
    </row>
    <row r="25" spans="1:20" ht="24.95" customHeight="1" x14ac:dyDescent="0.25">
      <c r="A25" s="315"/>
      <c r="D25" s="315"/>
      <c r="E25" s="448"/>
      <c r="F25" s="1101"/>
      <c r="G25" s="1101"/>
      <c r="H25" s="413"/>
      <c r="K25" s="446"/>
    </row>
    <row r="26" spans="1:20" ht="24.95" customHeight="1" x14ac:dyDescent="0.25">
      <c r="A26" s="315"/>
      <c r="I26" s="1103" t="s">
        <v>182</v>
      </c>
      <c r="J26" s="1102"/>
      <c r="K26" s="446"/>
      <c r="M26" s="429"/>
      <c r="N26" s="429"/>
    </row>
    <row r="27" spans="1:20" ht="24.95" customHeight="1" x14ac:dyDescent="0.25">
      <c r="A27" s="315"/>
      <c r="B27" s="1120"/>
      <c r="C27" s="1120"/>
      <c r="D27" s="1120"/>
      <c r="E27" s="449"/>
      <c r="F27" s="449"/>
      <c r="I27" s="1103"/>
      <c r="J27" s="1102"/>
      <c r="M27" s="429"/>
      <c r="N27" s="429"/>
    </row>
    <row r="28" spans="1:20" ht="24.95" customHeight="1" x14ac:dyDescent="0.25">
      <c r="E28" s="449"/>
      <c r="F28" s="449"/>
    </row>
    <row r="29" spans="1:20" ht="24.95" customHeight="1" x14ac:dyDescent="0.25">
      <c r="F29" s="1121"/>
      <c r="G29" s="1121"/>
      <c r="H29" s="450"/>
      <c r="I29" s="1123"/>
      <c r="J29" s="1123"/>
    </row>
    <row r="30" spans="1:20" ht="10.5" customHeight="1" x14ac:dyDescent="0.25">
      <c r="G30" s="1112"/>
      <c r="H30" s="1112"/>
    </row>
    <row r="31" spans="1:20" ht="24.95" customHeight="1" x14ac:dyDescent="0.25">
      <c r="F31" s="1102" t="s">
        <v>134</v>
      </c>
      <c r="G31" s="1102"/>
      <c r="I31" s="449"/>
      <c r="J31" s="449"/>
    </row>
    <row r="32" spans="1:20" ht="24.95" customHeight="1" x14ac:dyDescent="0.25">
      <c r="B32" s="315"/>
      <c r="C32" s="315"/>
      <c r="D32" s="315"/>
      <c r="E32" s="315"/>
      <c r="F32" s="1102"/>
      <c r="G32" s="1102"/>
      <c r="I32" s="449"/>
      <c r="J32" s="449"/>
      <c r="K32" s="315"/>
    </row>
    <row r="33" spans="1:11" ht="12.95" customHeight="1" x14ac:dyDescent="0.25"/>
    <row r="34" spans="1:11" ht="12.95" customHeight="1" x14ac:dyDescent="0.25">
      <c r="A34" s="1122"/>
      <c r="B34" s="1122"/>
      <c r="C34" s="1122"/>
      <c r="D34" s="1122"/>
      <c r="E34" s="1122"/>
      <c r="F34" s="1122"/>
      <c r="G34" s="1122"/>
      <c r="H34" s="1122"/>
      <c r="I34" s="1122"/>
      <c r="J34" s="1122"/>
      <c r="K34" s="1122"/>
    </row>
    <row r="35" spans="1:11" ht="20.100000000000001" customHeight="1" x14ac:dyDescent="0.25">
      <c r="A35" s="1119"/>
      <c r="B35" s="1119"/>
      <c r="C35" s="1119"/>
      <c r="D35" s="1119"/>
      <c r="E35" s="1119"/>
      <c r="F35" s="1119"/>
      <c r="G35" s="1119"/>
      <c r="H35" s="1119"/>
      <c r="I35" s="1119"/>
      <c r="J35" s="1119"/>
      <c r="K35" s="1119"/>
    </row>
    <row r="36" spans="1:11" ht="20.100000000000001" customHeight="1" x14ac:dyDescent="0.25"/>
    <row r="37" spans="1:11" ht="20.100000000000001" customHeight="1" x14ac:dyDescent="0.25"/>
    <row r="38" spans="1:11" ht="15" customHeight="1" x14ac:dyDescent="0.25">
      <c r="A38" s="451"/>
      <c r="B38" s="451"/>
      <c r="C38" s="451"/>
      <c r="D38" s="428"/>
      <c r="E38" s="452"/>
      <c r="F38" s="452"/>
      <c r="G38" s="452"/>
      <c r="H38" s="452"/>
    </row>
    <row r="39" spans="1:11" ht="15" customHeight="1" x14ac:dyDescent="0.25">
      <c r="A39" s="451"/>
      <c r="B39" s="451"/>
      <c r="C39" s="451"/>
      <c r="D39" s="428"/>
      <c r="E39" s="452"/>
      <c r="F39" s="452"/>
      <c r="G39" s="452"/>
      <c r="H39" s="452"/>
    </row>
    <row r="40" spans="1:11" ht="15" customHeight="1" x14ac:dyDescent="0.25">
      <c r="A40" s="451"/>
      <c r="B40" s="451"/>
      <c r="C40" s="451"/>
      <c r="D40" s="428"/>
      <c r="E40" s="452"/>
      <c r="F40" s="452"/>
      <c r="G40" s="452"/>
      <c r="H40" s="452"/>
    </row>
    <row r="41" spans="1:11" ht="15" customHeight="1" x14ac:dyDescent="0.25">
      <c r="A41" s="451"/>
      <c r="B41" s="451"/>
      <c r="C41" s="451"/>
      <c r="D41" s="428"/>
      <c r="E41" s="452"/>
      <c r="F41" s="452"/>
      <c r="G41" s="452"/>
      <c r="H41" s="452"/>
    </row>
    <row r="42" spans="1:11" ht="15" customHeight="1" x14ac:dyDescent="0.25">
      <c r="A42" s="451"/>
      <c r="B42" s="451"/>
      <c r="C42" s="451"/>
      <c r="D42" s="428"/>
      <c r="E42" s="452"/>
      <c r="F42" s="452"/>
      <c r="G42" s="452"/>
      <c r="H42" s="452"/>
    </row>
    <row r="43" spans="1:11" ht="15" customHeight="1" x14ac:dyDescent="0.25">
      <c r="A43" s="451"/>
      <c r="B43" s="451"/>
      <c r="C43" s="451"/>
      <c r="D43" s="428"/>
      <c r="E43" s="452"/>
      <c r="F43" s="452"/>
      <c r="G43" s="452"/>
      <c r="H43" s="452"/>
    </row>
    <row r="44" spans="1:11" ht="15" customHeight="1" x14ac:dyDescent="0.25">
      <c r="A44" s="451"/>
      <c r="B44" s="451"/>
      <c r="C44" s="451"/>
      <c r="D44" s="428"/>
      <c r="E44" s="452"/>
      <c r="F44" s="452"/>
      <c r="G44" s="452"/>
      <c r="H44" s="452"/>
    </row>
    <row r="45" spans="1:11" ht="15" customHeight="1" x14ac:dyDescent="0.25">
      <c r="A45" s="451"/>
      <c r="B45" s="451"/>
      <c r="C45" s="451"/>
      <c r="D45" s="428"/>
      <c r="E45" s="452"/>
      <c r="F45" s="452"/>
      <c r="G45" s="452"/>
      <c r="H45" s="452"/>
    </row>
    <row r="46" spans="1:11" ht="15" customHeight="1" x14ac:dyDescent="0.25">
      <c r="A46" s="451"/>
      <c r="B46" s="451"/>
      <c r="C46" s="451"/>
      <c r="D46" s="428"/>
      <c r="E46" s="452"/>
      <c r="F46" s="452"/>
      <c r="G46" s="452"/>
      <c r="H46" s="452"/>
    </row>
    <row r="47" spans="1:11" ht="15" customHeight="1" x14ac:dyDescent="0.25">
      <c r="E47" s="453"/>
      <c r="F47" s="453"/>
      <c r="G47" s="453"/>
      <c r="H47" s="453"/>
    </row>
    <row r="48" spans="1:11" ht="15" customHeight="1" x14ac:dyDescent="0.25">
      <c r="E48" s="453"/>
      <c r="F48" s="453"/>
      <c r="G48" s="453"/>
      <c r="H48" s="453"/>
    </row>
    <row r="49" spans="4:20" ht="15" customHeight="1" x14ac:dyDescent="0.25">
      <c r="E49" s="453"/>
      <c r="F49" s="453"/>
      <c r="G49" s="453"/>
      <c r="H49" s="453"/>
    </row>
    <row r="50" spans="4:20" ht="15" customHeight="1" x14ac:dyDescent="0.25"/>
    <row r="51" spans="4:20" ht="15" customHeight="1" x14ac:dyDescent="0.25"/>
    <row r="52" spans="4:20" ht="15" customHeight="1" x14ac:dyDescent="0.25"/>
    <row r="53" spans="4:20" s="352" customFormat="1" ht="15" customHeight="1" x14ac:dyDescent="0.25"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  <c r="T53" s="410"/>
    </row>
    <row r="54" spans="4:20" s="352" customFormat="1" ht="15" customHeight="1" x14ac:dyDescent="0.25"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</row>
    <row r="55" spans="4:20" s="352" customFormat="1" ht="15" customHeight="1" x14ac:dyDescent="0.25"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  <c r="T55" s="410"/>
    </row>
    <row r="56" spans="4:20" s="352" customFormat="1" ht="15" customHeight="1" x14ac:dyDescent="0.25"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  <c r="T56" s="410"/>
    </row>
    <row r="57" spans="4:20" s="352" customFormat="1" ht="15" customHeight="1" x14ac:dyDescent="0.25"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  <c r="T57" s="410"/>
    </row>
    <row r="58" spans="4:20" s="352" customFormat="1" ht="15" customHeight="1" x14ac:dyDescent="0.25"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</row>
    <row r="59" spans="4:20" s="352" customFormat="1" ht="15" customHeight="1" x14ac:dyDescent="0.25">
      <c r="D59" s="410"/>
      <c r="E59" s="410"/>
      <c r="F59" s="410"/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</row>
    <row r="60" spans="4:20" s="352" customFormat="1" ht="15" customHeight="1" x14ac:dyDescent="0.25"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</row>
    <row r="61" spans="4:20" s="352" customFormat="1" ht="15" customHeight="1" x14ac:dyDescent="0.25"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  <c r="T61" s="410"/>
    </row>
    <row r="62" spans="4:20" s="352" customFormat="1" ht="15" customHeight="1" x14ac:dyDescent="0.25">
      <c r="D62" s="410"/>
      <c r="E62" s="410"/>
      <c r="F62" s="410"/>
      <c r="G62" s="410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</row>
    <row r="63" spans="4:20" s="352" customFormat="1" ht="15" customHeight="1" x14ac:dyDescent="0.25">
      <c r="D63" s="410"/>
      <c r="E63" s="410"/>
      <c r="F63" s="410"/>
      <c r="G63" s="410"/>
      <c r="H63" s="410"/>
      <c r="I63" s="410"/>
      <c r="J63" s="410"/>
      <c r="K63" s="410"/>
      <c r="L63" s="410"/>
      <c r="M63" s="410"/>
      <c r="N63" s="410"/>
      <c r="O63" s="410"/>
      <c r="P63" s="410"/>
      <c r="Q63" s="410"/>
      <c r="R63" s="410"/>
      <c r="S63" s="410"/>
      <c r="T63" s="410"/>
    </row>
  </sheetData>
  <mergeCells count="35">
    <mergeCell ref="A35:K35"/>
    <mergeCell ref="B27:D27"/>
    <mergeCell ref="F29:G29"/>
    <mergeCell ref="G30:H30"/>
    <mergeCell ref="A34:K34"/>
    <mergeCell ref="I29:J29"/>
    <mergeCell ref="F7:I7"/>
    <mergeCell ref="B8:C8"/>
    <mergeCell ref="F8:G9"/>
    <mergeCell ref="B9:C10"/>
    <mergeCell ref="B22:C23"/>
    <mergeCell ref="E11:F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8:J9"/>
    <mergeCell ref="I1:K1"/>
    <mergeCell ref="D4:G4"/>
    <mergeCell ref="B5:C6"/>
    <mergeCell ref="E5:F5"/>
    <mergeCell ref="I5:J6"/>
    <mergeCell ref="D2:H2"/>
    <mergeCell ref="I12:J12"/>
    <mergeCell ref="H10:I10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/>
  </sheetViews>
  <sheetFormatPr defaultRowHeight="12.75" x14ac:dyDescent="0.2"/>
  <cols>
    <col min="1" max="9" width="14.7109375" style="3" customWidth="1"/>
    <col min="10" max="16384" width="9.140625" style="3"/>
  </cols>
  <sheetData>
    <row r="1" spans="1:9" x14ac:dyDescent="0.2">
      <c r="E1" s="1125"/>
      <c r="F1" s="1125"/>
    </row>
    <row r="2" spans="1:9" ht="15.75" customHeight="1" x14ac:dyDescent="0.2">
      <c r="A2" s="1126" t="s">
        <v>228</v>
      </c>
      <c r="B2" s="1126"/>
      <c r="C2" s="1126"/>
      <c r="D2" s="1126"/>
      <c r="E2" s="1126"/>
      <c r="F2" s="1126"/>
      <c r="G2" s="1126"/>
      <c r="H2" s="1126"/>
      <c r="I2" s="1126"/>
    </row>
    <row r="3" spans="1:9" x14ac:dyDescent="0.2">
      <c r="E3" s="696"/>
      <c r="F3" s="696"/>
    </row>
    <row r="4" spans="1:9" ht="15.75" customHeight="1" x14ac:dyDescent="0.2">
      <c r="I4" s="697"/>
    </row>
    <row r="5" spans="1:9" ht="15.75" customHeight="1" x14ac:dyDescent="0.2">
      <c r="A5" s="458"/>
      <c r="B5" s="458"/>
      <c r="C5" s="458"/>
      <c r="D5" s="458"/>
      <c r="E5" s="458"/>
      <c r="F5" s="458"/>
      <c r="G5" s="458"/>
      <c r="H5" s="458"/>
      <c r="I5" s="458"/>
    </row>
    <row r="6" spans="1:9" ht="30" customHeight="1" x14ac:dyDescent="0.2">
      <c r="A6" s="459"/>
      <c r="B6" s="459"/>
      <c r="C6" s="459"/>
      <c r="D6" s="459"/>
      <c r="E6" s="459"/>
      <c r="F6" s="459"/>
      <c r="G6" s="460"/>
      <c r="H6" s="460"/>
    </row>
    <row r="7" spans="1:9" x14ac:dyDescent="0.2">
      <c r="A7" s="459"/>
      <c r="B7" s="459"/>
      <c r="C7" s="459"/>
      <c r="D7" s="459"/>
      <c r="E7" s="459"/>
      <c r="F7" s="459"/>
    </row>
    <row r="8" spans="1:9" ht="27" customHeight="1" x14ac:dyDescent="0.2">
      <c r="A8" s="459"/>
      <c r="B8" s="459"/>
      <c r="C8" s="459"/>
      <c r="D8" s="459"/>
      <c r="E8" s="459"/>
      <c r="F8" s="459"/>
    </row>
    <row r="9" spans="1:9" ht="12.95" customHeight="1" x14ac:dyDescent="0.2">
      <c r="A9" s="459"/>
      <c r="B9" s="459"/>
      <c r="C9" s="459"/>
      <c r="D9" s="459"/>
      <c r="E9" s="459"/>
      <c r="F9" s="459"/>
    </row>
    <row r="10" spans="1:9" ht="12.95" customHeight="1" x14ac:dyDescent="0.2">
      <c r="A10" s="459"/>
      <c r="B10" s="459"/>
      <c r="C10" s="459"/>
      <c r="D10" s="459"/>
      <c r="E10" s="459"/>
      <c r="F10" s="459"/>
    </row>
    <row r="11" spans="1:9" ht="12.95" customHeight="1" x14ac:dyDescent="0.2">
      <c r="A11" s="459"/>
      <c r="B11" s="459"/>
      <c r="C11" s="459"/>
      <c r="D11" s="459"/>
      <c r="E11" s="459"/>
      <c r="F11" s="459"/>
    </row>
    <row r="12" spans="1:9" ht="12.95" customHeight="1" x14ac:dyDescent="0.2">
      <c r="A12" s="459"/>
      <c r="B12" s="459"/>
      <c r="C12" s="459"/>
      <c r="D12" s="459"/>
      <c r="E12" s="459"/>
      <c r="F12" s="459"/>
    </row>
    <row r="13" spans="1:9" ht="12.95" customHeight="1" x14ac:dyDescent="0.2">
      <c r="A13" s="459"/>
      <c r="B13" s="459"/>
      <c r="C13" s="459"/>
      <c r="D13" s="459"/>
      <c r="E13" s="459"/>
      <c r="F13" s="459"/>
    </row>
    <row r="14" spans="1:9" ht="12.95" customHeight="1" x14ac:dyDescent="0.2">
      <c r="A14" s="459"/>
      <c r="B14" s="459"/>
      <c r="C14" s="459"/>
      <c r="D14" s="459"/>
      <c r="E14" s="459"/>
      <c r="F14" s="459"/>
    </row>
    <row r="15" spans="1:9" ht="12.95" customHeight="1" x14ac:dyDescent="0.2">
      <c r="A15" s="459"/>
      <c r="B15" s="459"/>
      <c r="C15" s="459"/>
      <c r="D15" s="459"/>
      <c r="E15" s="459"/>
      <c r="F15" s="459"/>
    </row>
    <row r="16" spans="1:9" ht="12.95" customHeight="1" x14ac:dyDescent="0.2">
      <c r="A16" s="459"/>
      <c r="B16" s="459"/>
      <c r="C16" s="459"/>
      <c r="D16" s="459"/>
      <c r="E16" s="459"/>
      <c r="F16" s="459"/>
    </row>
    <row r="17" spans="1:9" ht="12.95" customHeight="1" x14ac:dyDescent="0.2">
      <c r="A17" s="459"/>
      <c r="B17" s="459"/>
      <c r="C17" s="459"/>
      <c r="D17" s="459"/>
      <c r="E17" s="459"/>
      <c r="F17" s="459"/>
    </row>
    <row r="18" spans="1:9" ht="12.95" customHeight="1" x14ac:dyDescent="0.2">
      <c r="A18" s="459"/>
      <c r="B18" s="459"/>
      <c r="C18" s="459"/>
      <c r="D18" s="459"/>
      <c r="E18" s="459"/>
      <c r="F18" s="459"/>
    </row>
    <row r="19" spans="1:9" ht="12.95" customHeight="1" x14ac:dyDescent="0.2">
      <c r="A19" s="459"/>
      <c r="B19" s="459"/>
      <c r="C19" s="459"/>
      <c r="D19" s="459"/>
      <c r="E19" s="459"/>
      <c r="F19" s="459"/>
    </row>
    <row r="20" spans="1:9" ht="12.95" customHeight="1" x14ac:dyDescent="0.2">
      <c r="A20" s="459"/>
      <c r="B20" s="459"/>
      <c r="C20" s="459"/>
      <c r="D20" s="459"/>
      <c r="E20" s="459"/>
      <c r="F20" s="459"/>
    </row>
    <row r="21" spans="1:9" ht="27" customHeight="1" x14ac:dyDescent="0.2">
      <c r="A21" s="459"/>
      <c r="B21" s="459"/>
      <c r="C21" s="459"/>
      <c r="D21" s="459"/>
      <c r="E21" s="459"/>
      <c r="F21" s="459"/>
    </row>
    <row r="22" spans="1:9" ht="12.95" customHeight="1" x14ac:dyDescent="0.25">
      <c r="A22" s="459"/>
      <c r="B22" s="1124" t="s">
        <v>329</v>
      </c>
      <c r="C22" s="1124"/>
      <c r="D22" s="459"/>
      <c r="E22" s="459"/>
      <c r="F22" s="459"/>
      <c r="G22" s="4"/>
      <c r="H22" s="4"/>
      <c r="I22" s="4"/>
    </row>
    <row r="23" spans="1:9" ht="12.95" customHeight="1" x14ac:dyDescent="0.25">
      <c r="A23" s="591"/>
      <c r="B23" s="428" t="s">
        <v>316</v>
      </c>
      <c r="C23" s="428"/>
      <c r="D23" s="591" t="s">
        <v>304</v>
      </c>
      <c r="E23" s="428"/>
      <c r="H23" s="718" t="s">
        <v>307</v>
      </c>
      <c r="I23" s="718"/>
    </row>
    <row r="24" spans="1:9" ht="12.95" customHeight="1" x14ac:dyDescent="0.25">
      <c r="A24" s="591"/>
      <c r="B24" s="428" t="s">
        <v>317</v>
      </c>
      <c r="C24" s="428"/>
      <c r="D24" s="591" t="s">
        <v>305</v>
      </c>
      <c r="E24" s="428"/>
      <c r="F24" s="591" t="s">
        <v>306</v>
      </c>
      <c r="G24" s="428"/>
      <c r="H24" s="1124" t="s">
        <v>310</v>
      </c>
      <c r="I24" s="1124"/>
    </row>
    <row r="25" spans="1:9" ht="12.95" customHeight="1" x14ac:dyDescent="0.25">
      <c r="A25" s="591"/>
      <c r="B25" s="1124" t="s">
        <v>319</v>
      </c>
      <c r="C25" s="1124"/>
      <c r="D25" s="591" t="s">
        <v>308</v>
      </c>
      <c r="E25" s="428"/>
      <c r="F25" s="717" t="s">
        <v>309</v>
      </c>
      <c r="G25" s="717"/>
      <c r="H25" s="428" t="s">
        <v>318</v>
      </c>
      <c r="I25" s="428"/>
    </row>
    <row r="26" spans="1:9" ht="12.95" customHeight="1" x14ac:dyDescent="0.2">
      <c r="A26" s="719"/>
      <c r="B26" s="719"/>
      <c r="C26" s="719"/>
      <c r="D26" s="719"/>
      <c r="E26" s="719"/>
      <c r="F26" s="719"/>
      <c r="G26" s="720"/>
      <c r="H26" s="720"/>
      <c r="I26" s="720"/>
    </row>
    <row r="27" spans="1:9" ht="12.95" customHeight="1" x14ac:dyDescent="0.2">
      <c r="A27" s="459"/>
      <c r="B27" s="459"/>
      <c r="C27" s="459"/>
      <c r="D27" s="459"/>
      <c r="E27" s="459"/>
      <c r="F27" s="459"/>
    </row>
    <row r="28" spans="1:9" ht="12" customHeight="1" x14ac:dyDescent="0.25">
      <c r="A28" s="711"/>
      <c r="B28" s="590" t="s">
        <v>356</v>
      </c>
      <c r="C28" s="590"/>
      <c r="D28" s="590"/>
      <c r="E28" s="590" t="s">
        <v>153</v>
      </c>
      <c r="F28" s="590" t="s">
        <v>84</v>
      </c>
      <c r="G28" s="695" t="s">
        <v>85</v>
      </c>
      <c r="H28" s="410"/>
      <c r="I28" s="709"/>
    </row>
    <row r="29" spans="1:9" ht="12" customHeight="1" x14ac:dyDescent="0.25">
      <c r="A29" s="590" t="s">
        <v>25</v>
      </c>
      <c r="B29" s="301">
        <f>'4'!D28</f>
        <v>978842.9608421697</v>
      </c>
      <c r="C29" s="712"/>
      <c r="D29" s="712"/>
      <c r="E29" s="712">
        <f>'5'!G8</f>
        <v>876.25887799999998</v>
      </c>
      <c r="F29" s="712">
        <f>'5'!E8</f>
        <v>876.94375400000001</v>
      </c>
      <c r="G29" s="713">
        <f>'5'!F8*-1</f>
        <v>-0.68487599999999993</v>
      </c>
      <c r="H29" s="410"/>
      <c r="I29" s="709"/>
    </row>
    <row r="30" spans="1:9" ht="12" customHeight="1" x14ac:dyDescent="0.25">
      <c r="A30" s="590" t="s">
        <v>26</v>
      </c>
      <c r="B30" s="301">
        <f>'4'!E28</f>
        <v>558046.60684216954</v>
      </c>
      <c r="C30" s="712"/>
      <c r="D30" s="712"/>
      <c r="E30" s="712">
        <f>'5'!G9</f>
        <v>420.79635400000001</v>
      </c>
      <c r="F30" s="712">
        <f>'5'!E9</f>
        <v>450.93774999999999</v>
      </c>
      <c r="G30" s="713">
        <f>'5'!F9*-1</f>
        <v>-30.141396</v>
      </c>
      <c r="H30" s="410"/>
      <c r="I30" s="709"/>
    </row>
    <row r="31" spans="1:9" ht="12" customHeight="1" x14ac:dyDescent="0.25">
      <c r="A31" s="590" t="s">
        <v>27</v>
      </c>
      <c r="B31" s="301">
        <f>'4'!F28</f>
        <v>456381.0998421695</v>
      </c>
      <c r="C31" s="712"/>
      <c r="D31" s="712"/>
      <c r="E31" s="712">
        <f>'5'!G10</f>
        <v>101.66550700000001</v>
      </c>
      <c r="F31" s="712">
        <f>'5'!E10</f>
        <v>126.30672300000001</v>
      </c>
      <c r="G31" s="713">
        <f>'5'!F10*-1</f>
        <v>-24.641216</v>
      </c>
      <c r="H31" s="410"/>
      <c r="I31" s="709"/>
    </row>
    <row r="32" spans="1:9" ht="12" customHeight="1" x14ac:dyDescent="0.25">
      <c r="A32" s="590" t="s">
        <v>28</v>
      </c>
      <c r="B32" s="301"/>
      <c r="C32" s="712"/>
      <c r="D32" s="712"/>
      <c r="E32" s="712">
        <f>'5'!G11</f>
        <v>0</v>
      </c>
      <c r="F32" s="712">
        <f>'5'!E11</f>
        <v>0</v>
      </c>
      <c r="G32" s="713">
        <f>'5'!F11*-1</f>
        <v>0</v>
      </c>
      <c r="H32" s="410"/>
      <c r="I32" s="709"/>
    </row>
    <row r="33" spans="1:9" ht="12" customHeight="1" x14ac:dyDescent="0.25">
      <c r="A33" s="590" t="s">
        <v>29</v>
      </c>
      <c r="B33" s="301"/>
      <c r="C33" s="712"/>
      <c r="D33" s="712"/>
      <c r="E33" s="712">
        <f>'5'!G12</f>
        <v>0</v>
      </c>
      <c r="F33" s="712">
        <f>'5'!E12</f>
        <v>0</v>
      </c>
      <c r="G33" s="713">
        <f>'5'!F12*-1</f>
        <v>0</v>
      </c>
      <c r="H33" s="410"/>
      <c r="I33" s="709"/>
    </row>
    <row r="34" spans="1:9" ht="12" customHeight="1" x14ac:dyDescent="0.25">
      <c r="A34" s="590" t="s">
        <v>30</v>
      </c>
      <c r="B34" s="301"/>
      <c r="C34" s="712"/>
      <c r="D34" s="712"/>
      <c r="E34" s="712">
        <f>'5'!G13</f>
        <v>0</v>
      </c>
      <c r="F34" s="712">
        <f>'5'!E13</f>
        <v>0</v>
      </c>
      <c r="G34" s="713">
        <f>'5'!F13*-1</f>
        <v>0</v>
      </c>
      <c r="H34" s="410"/>
      <c r="I34" s="709"/>
    </row>
    <row r="35" spans="1:9" ht="12" customHeight="1" x14ac:dyDescent="0.25">
      <c r="A35" s="590" t="s">
        <v>31</v>
      </c>
      <c r="B35" s="301"/>
      <c r="C35" s="712"/>
      <c r="D35" s="712"/>
      <c r="E35" s="712">
        <f>'5'!G14</f>
        <v>0</v>
      </c>
      <c r="F35" s="712">
        <f>'5'!E14</f>
        <v>0</v>
      </c>
      <c r="G35" s="713">
        <f>'5'!F14*-1</f>
        <v>0</v>
      </c>
      <c r="H35" s="410"/>
      <c r="I35" s="709"/>
    </row>
    <row r="36" spans="1:9" ht="12" customHeight="1" x14ac:dyDescent="0.25">
      <c r="A36" s="590" t="s">
        <v>32</v>
      </c>
      <c r="B36" s="301"/>
      <c r="C36" s="712"/>
      <c r="D36" s="712"/>
      <c r="E36" s="712">
        <f>'5'!G15</f>
        <v>0</v>
      </c>
      <c r="F36" s="712">
        <f>'5'!E15</f>
        <v>0</v>
      </c>
      <c r="G36" s="713">
        <f>'5'!F15*-1</f>
        <v>0</v>
      </c>
      <c r="H36" s="410"/>
      <c r="I36" s="709"/>
    </row>
    <row r="37" spans="1:9" ht="12" customHeight="1" x14ac:dyDescent="0.25">
      <c r="A37" s="590" t="s">
        <v>33</v>
      </c>
      <c r="B37" s="301"/>
      <c r="C37" s="712"/>
      <c r="D37" s="712"/>
      <c r="E37" s="712">
        <f>'5'!G16</f>
        <v>0</v>
      </c>
      <c r="F37" s="712">
        <f>'5'!E16</f>
        <v>0</v>
      </c>
      <c r="G37" s="713">
        <f>'5'!F16*-1</f>
        <v>0</v>
      </c>
      <c r="H37" s="410"/>
      <c r="I37" s="709"/>
    </row>
    <row r="38" spans="1:9" ht="12" customHeight="1" x14ac:dyDescent="0.25">
      <c r="A38" s="590" t="s">
        <v>34</v>
      </c>
      <c r="B38" s="301"/>
      <c r="C38" s="712"/>
      <c r="D38" s="712"/>
      <c r="E38" s="712">
        <f>'5'!G17</f>
        <v>0</v>
      </c>
      <c r="F38" s="712">
        <f>'5'!E17</f>
        <v>0</v>
      </c>
      <c r="G38" s="713">
        <f>'5'!F17*-1</f>
        <v>0</v>
      </c>
      <c r="H38" s="410"/>
      <c r="I38" s="709"/>
    </row>
    <row r="39" spans="1:9" ht="12" customHeight="1" x14ac:dyDescent="0.25">
      <c r="A39" s="590" t="s">
        <v>35</v>
      </c>
      <c r="B39" s="301"/>
      <c r="C39" s="712"/>
      <c r="D39" s="712"/>
      <c r="E39" s="712">
        <f>'5'!G18</f>
        <v>0</v>
      </c>
      <c r="F39" s="712">
        <f>'5'!E18</f>
        <v>0</v>
      </c>
      <c r="G39" s="713">
        <f>'5'!F18*-1</f>
        <v>0</v>
      </c>
      <c r="H39" s="410"/>
      <c r="I39" s="709"/>
    </row>
    <row r="40" spans="1:9" ht="12" customHeight="1" x14ac:dyDescent="0.25">
      <c r="A40" s="590" t="s">
        <v>36</v>
      </c>
      <c r="B40" s="301"/>
      <c r="C40" s="712"/>
      <c r="D40" s="712"/>
      <c r="E40" s="712">
        <f>'5'!G19</f>
        <v>0</v>
      </c>
      <c r="F40" s="712">
        <f>'5'!E19</f>
        <v>0</v>
      </c>
      <c r="G40" s="713">
        <f>'5'!F19*-1</f>
        <v>0</v>
      </c>
      <c r="H40" s="714"/>
      <c r="I40" s="710"/>
    </row>
    <row r="41" spans="1:9" ht="12" customHeight="1" x14ac:dyDescent="0.2">
      <c r="A41" s="715"/>
      <c r="B41" s="715"/>
      <c r="C41" s="715"/>
      <c r="D41" s="715"/>
      <c r="E41" s="715"/>
      <c r="F41" s="715"/>
      <c r="G41" s="711"/>
      <c r="H41" s="714"/>
      <c r="I41" s="11"/>
    </row>
    <row r="42" spans="1:9" ht="12.95" customHeight="1" x14ac:dyDescent="0.2">
      <c r="A42" s="459"/>
      <c r="B42" s="459"/>
      <c r="C42" s="459"/>
      <c r="D42" s="459"/>
      <c r="E42" s="459"/>
      <c r="F42" s="459"/>
    </row>
    <row r="43" spans="1:9" ht="12.95" customHeight="1" x14ac:dyDescent="0.2">
      <c r="A43" s="459"/>
      <c r="B43" s="459"/>
      <c r="C43" s="459"/>
      <c r="D43" s="459"/>
      <c r="E43" s="459"/>
      <c r="F43" s="459"/>
    </row>
    <row r="44" spans="1:9" ht="12.95" customHeight="1" x14ac:dyDescent="0.2">
      <c r="A44" s="459"/>
      <c r="B44" s="459"/>
      <c r="C44" s="459"/>
      <c r="D44" s="459"/>
      <c r="E44" s="459"/>
      <c r="F44" s="459"/>
    </row>
    <row r="45" spans="1:9" ht="12.95" customHeight="1" x14ac:dyDescent="0.2">
      <c r="A45" s="459"/>
      <c r="B45" s="459"/>
      <c r="C45" s="459"/>
      <c r="D45" s="459"/>
      <c r="E45" s="459"/>
      <c r="F45" s="459"/>
    </row>
    <row r="46" spans="1:9" ht="12.95" customHeight="1" x14ac:dyDescent="0.2">
      <c r="A46" s="459"/>
      <c r="B46" s="459"/>
      <c r="C46" s="459"/>
      <c r="D46" s="459"/>
      <c r="E46" s="459"/>
      <c r="F46" s="459"/>
    </row>
    <row r="47" spans="1:9" ht="12.95" customHeight="1" x14ac:dyDescent="0.2">
      <c r="A47" s="459"/>
      <c r="B47" s="459"/>
      <c r="C47" s="459"/>
      <c r="D47" s="459"/>
      <c r="E47" s="459"/>
      <c r="F47" s="459"/>
    </row>
    <row r="48" spans="1:9" ht="27" customHeight="1" x14ac:dyDescent="0.2">
      <c r="A48" s="459"/>
      <c r="B48" s="459"/>
      <c r="C48" s="459"/>
      <c r="D48" s="459"/>
      <c r="E48" s="459"/>
      <c r="F48" s="459"/>
    </row>
    <row r="49" spans="1:9" ht="12.95" customHeight="1" x14ac:dyDescent="0.2">
      <c r="A49" s="459"/>
      <c r="B49" s="459"/>
      <c r="C49" s="459"/>
      <c r="D49" s="459"/>
      <c r="E49" s="459"/>
      <c r="F49" s="459"/>
      <c r="H49" s="11"/>
      <c r="I49" s="11"/>
    </row>
    <row r="50" spans="1:9" ht="12.95" customHeight="1" x14ac:dyDescent="0.2">
      <c r="A50" s="459"/>
      <c r="B50" s="459"/>
      <c r="C50" s="459"/>
      <c r="D50" s="459"/>
      <c r="E50" s="459"/>
      <c r="F50" s="459"/>
      <c r="H50" s="11"/>
      <c r="I50" s="11"/>
    </row>
    <row r="51" spans="1:9" ht="12.95" customHeight="1" x14ac:dyDescent="0.2">
      <c r="A51" s="459"/>
      <c r="B51" s="459"/>
      <c r="C51" s="459"/>
      <c r="D51" s="459"/>
      <c r="E51" s="459"/>
      <c r="F51" s="459"/>
      <c r="H51" s="11"/>
      <c r="I51" s="11"/>
    </row>
    <row r="52" spans="1:9" ht="12.95" customHeight="1" x14ac:dyDescent="0.2">
      <c r="A52" s="459"/>
      <c r="B52" s="459"/>
      <c r="C52" s="459"/>
      <c r="D52" s="459"/>
      <c r="E52" s="459"/>
      <c r="F52" s="459"/>
      <c r="H52" s="11"/>
      <c r="I52" s="11"/>
    </row>
    <row r="53" spans="1:9" ht="12.95" customHeight="1" x14ac:dyDescent="0.2">
      <c r="A53" s="459"/>
      <c r="B53" s="459"/>
      <c r="C53" s="459"/>
      <c r="D53" s="459"/>
      <c r="E53" s="459"/>
      <c r="F53" s="459"/>
      <c r="H53" s="11"/>
      <c r="I53" s="11"/>
    </row>
    <row r="54" spans="1:9" ht="12.95" customHeight="1" x14ac:dyDescent="0.2">
      <c r="A54" s="459"/>
      <c r="B54" s="459"/>
      <c r="C54" s="459"/>
      <c r="D54" s="459"/>
      <c r="E54" s="459"/>
      <c r="F54" s="459"/>
      <c r="H54" s="11"/>
      <c r="I54" s="11"/>
    </row>
    <row r="55" spans="1:9" ht="12.95" customHeight="1" x14ac:dyDescent="0.2">
      <c r="A55" s="459"/>
      <c r="B55" s="459"/>
      <c r="C55" s="459"/>
      <c r="D55" s="459"/>
      <c r="E55" s="459"/>
      <c r="F55" s="459"/>
      <c r="H55" s="11"/>
      <c r="I55" s="11"/>
    </row>
    <row r="56" spans="1:9" ht="12.95" customHeight="1" x14ac:dyDescent="0.2">
      <c r="A56" s="459"/>
      <c r="B56" s="459"/>
      <c r="C56" s="459"/>
      <c r="D56" s="459"/>
      <c r="E56" s="459"/>
      <c r="F56" s="459"/>
      <c r="H56" s="11"/>
      <c r="I56" s="11"/>
    </row>
    <row r="57" spans="1:9" ht="12.95" customHeight="1" x14ac:dyDescent="0.2">
      <c r="A57" s="459"/>
      <c r="B57" s="459"/>
      <c r="C57" s="459"/>
      <c r="D57" s="459"/>
      <c r="E57" s="459"/>
      <c r="F57" s="459"/>
      <c r="H57" s="11"/>
      <c r="I57" s="11"/>
    </row>
    <row r="58" spans="1:9" ht="12.95" customHeight="1" x14ac:dyDescent="0.2">
      <c r="A58" s="459"/>
      <c r="B58" s="459"/>
      <c r="C58" s="459"/>
      <c r="D58" s="459"/>
      <c r="E58" s="459"/>
      <c r="F58" s="459"/>
      <c r="H58" s="11"/>
      <c r="I58" s="11"/>
    </row>
    <row r="59" spans="1:9" ht="12.95" customHeight="1" x14ac:dyDescent="0.2">
      <c r="A59" s="459"/>
      <c r="B59" s="459"/>
      <c r="C59" s="459"/>
      <c r="D59" s="459"/>
      <c r="E59" s="459"/>
      <c r="F59" s="459"/>
    </row>
    <row r="60" spans="1:9" ht="12.95" customHeight="1" x14ac:dyDescent="0.2">
      <c r="A60" s="459"/>
      <c r="B60" s="459"/>
      <c r="C60" s="459"/>
      <c r="D60" s="459"/>
      <c r="E60" s="459"/>
      <c r="F60" s="459"/>
    </row>
    <row r="61" spans="1:9" x14ac:dyDescent="0.2">
      <c r="A61" s="459"/>
      <c r="B61" s="459"/>
      <c r="C61" s="459"/>
      <c r="D61" s="459"/>
      <c r="E61" s="459"/>
      <c r="F61" s="459"/>
    </row>
    <row r="62" spans="1:9" x14ac:dyDescent="0.2">
      <c r="A62" s="4"/>
    </row>
  </sheetData>
  <mergeCells count="5">
    <mergeCell ref="B25:C25"/>
    <mergeCell ref="E1:F1"/>
    <mergeCell ref="A2:I2"/>
    <mergeCell ref="H24:I24"/>
    <mergeCell ref="B22:C22"/>
  </mergeCells>
  <pageMargins left="0.6692913385826772" right="0.19685039370078741" top="0.31496062992125984" bottom="0.19685039370078741" header="0.23622047244094491" footer="0.15748031496062992"/>
  <pageSetup paperSize="9" firstPageNumber="37" orientation="landscape" useFirstPageNumber="1" r:id="rId1"/>
  <headerFooter scaleWithDoc="0" alignWithMargins="0">
    <oddFooter>&amp;C33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5" spans="1:4" ht="30" customHeight="1" x14ac:dyDescent="0.2">
      <c r="A5" s="948" t="s">
        <v>222</v>
      </c>
      <c r="B5" s="948"/>
      <c r="C5" s="948"/>
      <c r="D5" s="948"/>
    </row>
    <row r="6" spans="1:4" ht="30" customHeight="1" x14ac:dyDescent="0.2"/>
    <row r="7" spans="1:4" ht="30" customHeight="1" x14ac:dyDescent="0.2">
      <c r="A7" s="8"/>
      <c r="B7" s="5"/>
      <c r="C7" s="946"/>
      <c r="D7" s="947"/>
    </row>
    <row r="8" spans="1:4" ht="30" customHeight="1" x14ac:dyDescent="0.2">
      <c r="A8" s="8"/>
      <c r="B8" s="5"/>
      <c r="C8" s="946"/>
      <c r="D8" s="947"/>
    </row>
    <row r="9" spans="1:4" ht="30" customHeight="1" x14ac:dyDescent="0.2">
      <c r="A9" s="8"/>
      <c r="B9" s="5"/>
      <c r="C9" s="946"/>
      <c r="D9" s="947"/>
    </row>
    <row r="10" spans="1:4" ht="30" customHeight="1" x14ac:dyDescent="0.2">
      <c r="A10" s="8"/>
      <c r="B10" s="5"/>
      <c r="C10" s="946"/>
      <c r="D10" s="947"/>
    </row>
    <row r="11" spans="1:4" ht="30" customHeight="1" x14ac:dyDescent="0.2">
      <c r="A11" s="8"/>
      <c r="B11" s="5"/>
      <c r="C11" s="946"/>
      <c r="D11" s="947"/>
    </row>
    <row r="12" spans="1:4" ht="30" customHeight="1" x14ac:dyDescent="0.2">
      <c r="A12" s="8"/>
      <c r="B12" s="5"/>
      <c r="C12" s="946"/>
      <c r="D12" s="947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30" customHeight="1" x14ac:dyDescent="0.2">
      <c r="A15" s="8"/>
      <c r="B15" s="5"/>
      <c r="C15" s="10"/>
      <c r="D15" s="9"/>
    </row>
    <row r="16" spans="1:4" ht="30" customHeight="1" x14ac:dyDescent="0.2">
      <c r="A16" s="8"/>
      <c r="B16" s="5"/>
      <c r="C16" s="10"/>
      <c r="D16" s="9"/>
    </row>
    <row r="17" spans="1:4" ht="30" customHeight="1" x14ac:dyDescent="0.2">
      <c r="A17" s="8"/>
      <c r="B17" s="5"/>
      <c r="C17" s="10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7"/>
      <c r="C19" s="9"/>
      <c r="D19" s="9"/>
    </row>
    <row r="20" spans="1:4" ht="23.1" customHeight="1" x14ac:dyDescent="0.2">
      <c r="A20" s="2"/>
      <c r="B20" s="7"/>
      <c r="C20" s="9"/>
      <c r="D20" s="9"/>
    </row>
    <row r="21" spans="1:4" ht="23.1" customHeight="1" x14ac:dyDescent="0.2">
      <c r="A21" s="2"/>
      <c r="B21" s="7"/>
      <c r="C21" s="9"/>
      <c r="D21" s="9"/>
    </row>
    <row r="22" spans="1:4" ht="23.1" customHeight="1" x14ac:dyDescent="0.2">
      <c r="A22" s="2"/>
      <c r="B22" s="14"/>
      <c r="C22" s="13"/>
      <c r="D22" s="13"/>
    </row>
    <row r="23" spans="1:4" ht="23.1" customHeight="1" x14ac:dyDescent="0.2">
      <c r="A23" s="2"/>
      <c r="B23" s="14"/>
      <c r="C23" s="13"/>
      <c r="D23" s="13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2"/>
      <c r="B25" s="14"/>
      <c r="C25" s="15"/>
      <c r="D25" s="15"/>
    </row>
    <row r="26" spans="1:4" ht="23.1" customHeight="1" x14ac:dyDescent="0.2">
      <c r="A26" s="2"/>
      <c r="B26" s="14"/>
      <c r="C26" s="15"/>
      <c r="D26" s="15"/>
    </row>
    <row r="27" spans="1:4" ht="23.1" customHeight="1" x14ac:dyDescent="0.2">
      <c r="A27" s="2"/>
      <c r="B27" s="14"/>
      <c r="C27" s="13"/>
      <c r="D27" s="13"/>
    </row>
    <row r="28" spans="1:4" ht="23.1" customHeight="1" x14ac:dyDescent="0.2">
      <c r="A28" s="12"/>
    </row>
    <row r="29" spans="1:4" ht="23.1" customHeight="1" x14ac:dyDescent="0.2">
      <c r="A29" s="2"/>
    </row>
    <row r="30" spans="1:4" ht="23.1" customHeight="1" x14ac:dyDescent="0.2">
      <c r="A30" s="17"/>
      <c r="B30" s="18"/>
      <c r="C30" s="19"/>
      <c r="D30" s="19"/>
    </row>
    <row r="31" spans="1:4" ht="23.1" customHeight="1" x14ac:dyDescent="0.2">
      <c r="A31" s="17"/>
      <c r="B31" s="20"/>
      <c r="C31" s="16"/>
      <c r="D31" s="16"/>
    </row>
    <row r="32" spans="1:4" ht="23.1" customHeight="1" x14ac:dyDescent="0.2">
      <c r="A32" s="17"/>
      <c r="B32" s="14"/>
      <c r="C32" s="15"/>
      <c r="D32" s="15"/>
    </row>
    <row r="33" spans="1:4" ht="23.1" customHeight="1" x14ac:dyDescent="0.2">
      <c r="A33" s="2"/>
      <c r="B33" s="7"/>
      <c r="C33" s="947"/>
      <c r="D33" s="947"/>
    </row>
    <row r="34" spans="1:4" ht="23.1" customHeight="1" x14ac:dyDescent="0.2">
      <c r="A34" s="2"/>
      <c r="B34" s="7"/>
      <c r="C34" s="947"/>
      <c r="D34" s="947"/>
    </row>
    <row r="35" spans="1:4" ht="23.1" customHeight="1" x14ac:dyDescent="0.2">
      <c r="A35" s="2"/>
      <c r="B35" s="7"/>
      <c r="C35" s="947"/>
      <c r="D35" s="947"/>
    </row>
    <row r="36" spans="1:4" ht="30" customHeight="1" x14ac:dyDescent="0.2">
      <c r="A36" s="949"/>
      <c r="B36" s="949"/>
      <c r="C36" s="949"/>
      <c r="D36" s="949"/>
    </row>
  </sheetData>
  <mergeCells count="11">
    <mergeCell ref="C11:D11"/>
    <mergeCell ref="C12:D12"/>
    <mergeCell ref="C35:D35"/>
    <mergeCell ref="A36:D36"/>
    <mergeCell ref="C33:D33"/>
    <mergeCell ref="C34:D34"/>
    <mergeCell ref="C7:D7"/>
    <mergeCell ref="C8:D8"/>
    <mergeCell ref="C9:D9"/>
    <mergeCell ref="A5:D5"/>
    <mergeCell ref="C10:D1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view="pageBreakPreview" topLeftCell="A7" zoomScaleNormal="100" zoomScaleSheetLayoutView="100" workbookViewId="0">
      <selection activeCell="O24" sqref="O24"/>
    </sheetView>
  </sheetViews>
  <sheetFormatPr defaultRowHeight="12.75" x14ac:dyDescent="0.25"/>
  <cols>
    <col min="1" max="1" width="11.140625" style="79" customWidth="1"/>
    <col min="2" max="2" width="8.85546875" style="79" customWidth="1"/>
    <col min="3" max="3" width="12.7109375" style="79" customWidth="1"/>
    <col min="4" max="11" width="8.28515625" style="79" customWidth="1"/>
    <col min="12" max="12" width="1.7109375" style="79" customWidth="1"/>
    <col min="13" max="16384" width="9.140625" style="79"/>
  </cols>
  <sheetData>
    <row r="1" spans="1:17" x14ac:dyDescent="0.25">
      <c r="K1" s="969" t="s">
        <v>249</v>
      </c>
      <c r="L1" s="969"/>
    </row>
    <row r="2" spans="1:17" ht="15.75" x14ac:dyDescent="0.25">
      <c r="A2" s="970" t="s">
        <v>147</v>
      </c>
      <c r="B2" s="970"/>
      <c r="C2" s="970"/>
      <c r="D2" s="970"/>
      <c r="E2" s="970"/>
      <c r="F2" s="970"/>
      <c r="G2" s="970"/>
      <c r="H2" s="970"/>
      <c r="I2" s="970"/>
      <c r="J2" s="970"/>
      <c r="K2" s="970"/>
      <c r="L2" s="970"/>
    </row>
    <row r="3" spans="1:17" ht="18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7" ht="20.25" customHeight="1" x14ac:dyDescent="0.25">
      <c r="D4" s="971">
        <f>T!G17</f>
        <v>2017</v>
      </c>
      <c r="E4" s="972"/>
      <c r="F4" s="972"/>
      <c r="G4" s="972"/>
      <c r="H4" s="972"/>
      <c r="I4" s="972"/>
      <c r="J4" s="972"/>
      <c r="K4" s="973"/>
      <c r="L4" s="116"/>
    </row>
    <row r="5" spans="1:17" s="218" customFormat="1" ht="40.5" customHeight="1" x14ac:dyDescent="0.25">
      <c r="B5" s="219"/>
      <c r="C5" s="219"/>
      <c r="D5" s="974" t="s">
        <v>148</v>
      </c>
      <c r="E5" s="975"/>
      <c r="F5" s="975"/>
      <c r="G5" s="976"/>
      <c r="H5" s="975" t="s">
        <v>1</v>
      </c>
      <c r="I5" s="975"/>
      <c r="J5" s="975"/>
      <c r="K5" s="975"/>
      <c r="L5" s="220"/>
    </row>
    <row r="6" spans="1:17" ht="20.100000000000001" customHeight="1" thickBot="1" x14ac:dyDescent="0.3">
      <c r="A6" s="90"/>
      <c r="B6" s="115"/>
      <c r="C6" s="90"/>
      <c r="D6" s="107" t="str">
        <f>T!J20</f>
        <v>leden</v>
      </c>
      <c r="E6" s="99" t="str">
        <f>T!J21</f>
        <v>únor</v>
      </c>
      <c r="F6" s="99" t="str">
        <f>T!J22</f>
        <v>březen</v>
      </c>
      <c r="G6" s="487" t="str">
        <f>T!E17</f>
        <v>I. čtvrtletí</v>
      </c>
      <c r="H6" s="99" t="str">
        <f>D6</f>
        <v>leden</v>
      </c>
      <c r="I6" s="99" t="str">
        <f>E6</f>
        <v>únor</v>
      </c>
      <c r="J6" s="99" t="str">
        <f>F6</f>
        <v>březen</v>
      </c>
      <c r="K6" s="488" t="str">
        <f>G6</f>
        <v>I. čtvrtletí</v>
      </c>
      <c r="L6" s="116"/>
    </row>
    <row r="7" spans="1:17" ht="14.1" customHeight="1" x14ac:dyDescent="0.25">
      <c r="A7" s="962" t="s">
        <v>146</v>
      </c>
      <c r="B7" s="967" t="s">
        <v>79</v>
      </c>
      <c r="C7" s="100" t="s">
        <v>81</v>
      </c>
      <c r="D7" s="108">
        <v>3553970.0717375251</v>
      </c>
      <c r="E7" s="101">
        <v>2824212.6595632443</v>
      </c>
      <c r="F7" s="101">
        <v>2952743.8231881005</v>
      </c>
      <c r="G7" s="102">
        <f>SUM(D7:F7)</f>
        <v>9330926.5544888694</v>
      </c>
      <c r="H7" s="101">
        <v>37870228.471000001</v>
      </c>
      <c r="I7" s="101">
        <v>30094896.118328001</v>
      </c>
      <c r="J7" s="101">
        <v>31494344.858000003</v>
      </c>
      <c r="K7" s="209">
        <f>SUM(H7:J7)</f>
        <v>99459469.447328001</v>
      </c>
      <c r="L7" s="117"/>
      <c r="N7" s="722"/>
      <c r="O7" s="722"/>
      <c r="P7" s="722"/>
      <c r="Q7" s="722"/>
    </row>
    <row r="8" spans="1:17" ht="14.1" customHeight="1" x14ac:dyDescent="0.25">
      <c r="A8" s="951"/>
      <c r="B8" s="960"/>
      <c r="C8" s="86" t="s">
        <v>82</v>
      </c>
      <c r="D8" s="109">
        <v>281.85951338775118</v>
      </c>
      <c r="E8" s="81">
        <v>200.98420559665828</v>
      </c>
      <c r="F8" s="81">
        <v>174.78462373869559</v>
      </c>
      <c r="G8" s="88">
        <f>SUM(D8:F8)</f>
        <v>657.62834272310511</v>
      </c>
      <c r="H8" s="81">
        <v>2959.7404379999994</v>
      </c>
      <c r="I8" s="81">
        <v>2110.4509479999997</v>
      </c>
      <c r="J8" s="81">
        <v>1835.0571950000001</v>
      </c>
      <c r="K8" s="210">
        <f t="shared" ref="K8:K48" si="0">SUM(H8:J8)</f>
        <v>6905.2485809999989</v>
      </c>
      <c r="L8" s="116"/>
      <c r="N8" s="722"/>
      <c r="O8" s="722"/>
      <c r="P8" s="722"/>
      <c r="Q8" s="722"/>
    </row>
    <row r="9" spans="1:17" ht="14.1" customHeight="1" x14ac:dyDescent="0.25">
      <c r="A9" s="951"/>
      <c r="B9" s="961"/>
      <c r="C9" s="87" t="s">
        <v>83</v>
      </c>
      <c r="D9" s="110">
        <v>3554251.9312509126</v>
      </c>
      <c r="E9" s="84">
        <v>2824413.6437688409</v>
      </c>
      <c r="F9" s="84">
        <v>2952918.6078118393</v>
      </c>
      <c r="G9" s="89">
        <f t="shared" ref="G9" si="1">SUM(D9:F9)</f>
        <v>9331584.1828315929</v>
      </c>
      <c r="H9" s="84">
        <v>37873188.211438</v>
      </c>
      <c r="I9" s="84">
        <v>30097006.569276001</v>
      </c>
      <c r="J9" s="84">
        <v>31496179.915195003</v>
      </c>
      <c r="K9" s="211">
        <f t="shared" si="0"/>
        <v>99466374.695909008</v>
      </c>
      <c r="L9" s="116"/>
      <c r="N9" s="722"/>
      <c r="O9" s="722"/>
      <c r="P9" s="722"/>
      <c r="Q9" s="722"/>
    </row>
    <row r="10" spans="1:17" ht="14.1" customHeight="1" x14ac:dyDescent="0.25">
      <c r="A10" s="951"/>
      <c r="B10" s="959" t="s">
        <v>80</v>
      </c>
      <c r="C10" s="85" t="s">
        <v>81</v>
      </c>
      <c r="D10" s="111">
        <v>2968979.0958961914</v>
      </c>
      <c r="E10" s="80">
        <v>2222557.7054541619</v>
      </c>
      <c r="F10" s="80">
        <v>2246678.0662517142</v>
      </c>
      <c r="G10" s="88">
        <f>SUM(D10:F10)</f>
        <v>7438214.8676020671</v>
      </c>
      <c r="H10" s="80">
        <v>31670468.031074002</v>
      </c>
      <c r="I10" s="80">
        <v>23692390.541706</v>
      </c>
      <c r="J10" s="80">
        <v>23967852.151859999</v>
      </c>
      <c r="K10" s="212">
        <f t="shared" si="0"/>
        <v>79330710.724639997</v>
      </c>
      <c r="L10" s="116"/>
      <c r="N10" s="722"/>
      <c r="O10" s="722"/>
      <c r="P10" s="722"/>
      <c r="Q10" s="722"/>
    </row>
    <row r="11" spans="1:17" ht="14.1" customHeight="1" x14ac:dyDescent="0.25">
      <c r="A11" s="951"/>
      <c r="B11" s="960"/>
      <c r="C11" s="86" t="s">
        <v>82</v>
      </c>
      <c r="D11" s="109">
        <v>33.933230323667516</v>
      </c>
      <c r="E11" s="81">
        <v>25.83842368622372</v>
      </c>
      <c r="F11" s="81">
        <v>21.217828388834967</v>
      </c>
      <c r="G11" s="88">
        <f>SUM(D11:F11)</f>
        <v>80.98948239872621</v>
      </c>
      <c r="H11" s="81">
        <v>362.4629918</v>
      </c>
      <c r="I11" s="81">
        <v>275.81623710000002</v>
      </c>
      <c r="J11" s="81">
        <v>226.51910119999999</v>
      </c>
      <c r="K11" s="212">
        <f t="shared" si="0"/>
        <v>864.79833010000004</v>
      </c>
      <c r="L11" s="116"/>
      <c r="N11" s="722"/>
      <c r="O11" s="722"/>
      <c r="P11" s="722"/>
      <c r="Q11" s="722"/>
    </row>
    <row r="12" spans="1:17" ht="14.1" customHeight="1" x14ac:dyDescent="0.25">
      <c r="A12" s="951"/>
      <c r="B12" s="961"/>
      <c r="C12" s="87" t="s">
        <v>83</v>
      </c>
      <c r="D12" s="110">
        <v>2969013.0291265151</v>
      </c>
      <c r="E12" s="84">
        <v>2222583.543877848</v>
      </c>
      <c r="F12" s="84">
        <v>2246699.284080103</v>
      </c>
      <c r="G12" s="89">
        <f t="shared" ref="G12" si="2">SUM(D12:F12)</f>
        <v>7438295.8570844661</v>
      </c>
      <c r="H12" s="84">
        <v>31670830.494065803</v>
      </c>
      <c r="I12" s="84">
        <v>23692666.357943099</v>
      </c>
      <c r="J12" s="84">
        <v>23968078.670961197</v>
      </c>
      <c r="K12" s="211">
        <f t="shared" si="0"/>
        <v>79331575.522970095</v>
      </c>
      <c r="L12" s="116"/>
      <c r="N12" s="722"/>
      <c r="O12" s="722"/>
      <c r="P12" s="722"/>
      <c r="Q12" s="722"/>
    </row>
    <row r="13" spans="1:17" ht="14.1" customHeight="1" x14ac:dyDescent="0.25">
      <c r="A13" s="951"/>
      <c r="B13" s="955" t="s">
        <v>152</v>
      </c>
      <c r="C13" s="85" t="s">
        <v>81</v>
      </c>
      <c r="D13" s="111">
        <v>584990.97584133362</v>
      </c>
      <c r="E13" s="80">
        <v>601654.95410908246</v>
      </c>
      <c r="F13" s="80">
        <v>706065.75693638623</v>
      </c>
      <c r="G13" s="88">
        <f>SUM(D13:F13)</f>
        <v>1892711.6868868023</v>
      </c>
      <c r="H13" s="80">
        <v>6199760.4399259984</v>
      </c>
      <c r="I13" s="80">
        <v>6402505.5766220018</v>
      </c>
      <c r="J13" s="80">
        <v>7526492.7061400041</v>
      </c>
      <c r="K13" s="212">
        <f t="shared" si="0"/>
        <v>20128758.722688004</v>
      </c>
      <c r="L13" s="116"/>
      <c r="N13" s="722"/>
      <c r="O13" s="722"/>
      <c r="P13" s="722"/>
      <c r="Q13" s="722"/>
    </row>
    <row r="14" spans="1:17" ht="14.1" customHeight="1" x14ac:dyDescent="0.25">
      <c r="A14" s="951"/>
      <c r="B14" s="960"/>
      <c r="C14" s="86" t="s">
        <v>82</v>
      </c>
      <c r="D14" s="109">
        <v>247.92628306408366</v>
      </c>
      <c r="E14" s="81">
        <v>175.14578191043455</v>
      </c>
      <c r="F14" s="81">
        <v>153.56679534986063</v>
      </c>
      <c r="G14" s="88">
        <f>SUM(D14:F14)</f>
        <v>576.63886032437881</v>
      </c>
      <c r="H14" s="81">
        <v>2597.2774461999993</v>
      </c>
      <c r="I14" s="81">
        <v>1834.6347108999996</v>
      </c>
      <c r="J14" s="81">
        <v>1608.5380938000001</v>
      </c>
      <c r="K14" s="212">
        <f t="shared" si="0"/>
        <v>6040.4502508999985</v>
      </c>
      <c r="L14" s="116"/>
      <c r="N14" s="722"/>
      <c r="O14" s="722"/>
      <c r="P14" s="722"/>
      <c r="Q14" s="722"/>
    </row>
    <row r="15" spans="1:17" ht="14.1" customHeight="1" thickBot="1" x14ac:dyDescent="0.3">
      <c r="A15" s="952"/>
      <c r="B15" s="968"/>
      <c r="C15" s="103" t="s">
        <v>83</v>
      </c>
      <c r="D15" s="112">
        <v>585238.90212439769</v>
      </c>
      <c r="E15" s="104">
        <v>601830.09989099286</v>
      </c>
      <c r="F15" s="104">
        <v>706219.32373173605</v>
      </c>
      <c r="G15" s="105">
        <f t="shared" ref="G15:G52" si="3">SUM(D15:F15)</f>
        <v>1893288.3257471265</v>
      </c>
      <c r="H15" s="104">
        <v>6202357.7173721986</v>
      </c>
      <c r="I15" s="104">
        <v>6404340.2113329014</v>
      </c>
      <c r="J15" s="104">
        <v>7528101.2442338038</v>
      </c>
      <c r="K15" s="213">
        <f t="shared" si="0"/>
        <v>20134799.172938906</v>
      </c>
      <c r="L15" s="118"/>
      <c r="N15" s="722"/>
      <c r="O15" s="722"/>
      <c r="P15" s="722"/>
      <c r="Q15" s="722"/>
    </row>
    <row r="16" spans="1:17" ht="14.1" customHeight="1" x14ac:dyDescent="0.25">
      <c r="A16" s="962" t="s">
        <v>150</v>
      </c>
      <c r="B16" s="960" t="s">
        <v>84</v>
      </c>
      <c r="C16" s="86" t="s">
        <v>324</v>
      </c>
      <c r="D16" s="109">
        <v>747542.88800000004</v>
      </c>
      <c r="E16" s="81">
        <v>437349.32</v>
      </c>
      <c r="F16" s="81">
        <v>113608.136</v>
      </c>
      <c r="G16" s="88">
        <f t="shared" si="3"/>
        <v>1298500.344</v>
      </c>
      <c r="H16" s="81">
        <v>7999001.6579999998</v>
      </c>
      <c r="I16" s="81">
        <v>4673693.9792639995</v>
      </c>
      <c r="J16" s="81">
        <v>1214350.3203850002</v>
      </c>
      <c r="K16" s="212">
        <f t="shared" si="0"/>
        <v>13887045.957648998</v>
      </c>
      <c r="L16" s="116"/>
      <c r="N16" s="722"/>
      <c r="O16" s="722"/>
      <c r="P16" s="722"/>
      <c r="Q16" s="722"/>
    </row>
    <row r="17" spans="1:17" ht="14.1" customHeight="1" x14ac:dyDescent="0.25">
      <c r="A17" s="951"/>
      <c r="B17" s="960"/>
      <c r="C17" s="86" t="s">
        <v>149</v>
      </c>
      <c r="D17" s="109">
        <v>104279.18299999999</v>
      </c>
      <c r="E17" s="81">
        <v>13588.43</v>
      </c>
      <c r="F17" s="81">
        <v>12698.587</v>
      </c>
      <c r="G17" s="88">
        <f>SUM(D17:F17)</f>
        <v>130566.19999999998</v>
      </c>
      <c r="H17" s="81">
        <v>1118904.1459999999</v>
      </c>
      <c r="I17" s="81">
        <v>145828.04800000001</v>
      </c>
      <c r="J17" s="81">
        <v>135948.1</v>
      </c>
      <c r="K17" s="212">
        <f t="shared" si="0"/>
        <v>1400680.294</v>
      </c>
      <c r="L17" s="116"/>
      <c r="N17" s="722"/>
      <c r="O17" s="722"/>
      <c r="P17" s="722"/>
      <c r="Q17" s="722"/>
    </row>
    <row r="18" spans="1:17" ht="14.1" customHeight="1" x14ac:dyDescent="0.25">
      <c r="A18" s="951"/>
      <c r="B18" s="960"/>
      <c r="C18" s="86" t="s">
        <v>230</v>
      </c>
      <c r="D18" s="109">
        <v>25121.682999999997</v>
      </c>
      <c r="E18" s="81">
        <v>0</v>
      </c>
      <c r="F18" s="81">
        <v>0</v>
      </c>
      <c r="G18" s="88">
        <f>SUM(D18:F18)</f>
        <v>25121.682999999997</v>
      </c>
      <c r="H18" s="81">
        <v>271859.97200000007</v>
      </c>
      <c r="I18" s="81">
        <v>0</v>
      </c>
      <c r="J18" s="81">
        <v>0</v>
      </c>
      <c r="K18" s="212">
        <f t="shared" si="0"/>
        <v>271859.97200000007</v>
      </c>
      <c r="L18" s="116"/>
      <c r="N18" s="722"/>
      <c r="O18" s="722"/>
      <c r="P18" s="722"/>
      <c r="Q18" s="722"/>
    </row>
    <row r="19" spans="1:17" ht="14.1" customHeight="1" x14ac:dyDescent="0.25">
      <c r="A19" s="951"/>
      <c r="B19" s="961"/>
      <c r="C19" s="87" t="s">
        <v>83</v>
      </c>
      <c r="D19" s="110">
        <v>876943.75399999996</v>
      </c>
      <c r="E19" s="84">
        <v>450937.75</v>
      </c>
      <c r="F19" s="84">
        <v>126306.723</v>
      </c>
      <c r="G19" s="89">
        <f>SUM(D19:F19)</f>
        <v>1454188.227</v>
      </c>
      <c r="H19" s="84">
        <v>9389765.7760000005</v>
      </c>
      <c r="I19" s="84">
        <v>4819522.0272639999</v>
      </c>
      <c r="J19" s="84">
        <v>1350298.4203850003</v>
      </c>
      <c r="K19" s="211">
        <f>SUM(H19:J19)</f>
        <v>15559586.223648999</v>
      </c>
      <c r="L19" s="116"/>
      <c r="N19" s="722"/>
      <c r="O19" s="722"/>
      <c r="P19" s="722"/>
      <c r="Q19" s="722"/>
    </row>
    <row r="20" spans="1:17" ht="14.1" customHeight="1" x14ac:dyDescent="0.25">
      <c r="A20" s="951"/>
      <c r="B20" s="959" t="s">
        <v>85</v>
      </c>
      <c r="C20" s="86" t="s">
        <v>324</v>
      </c>
      <c r="D20" s="111">
        <v>271.25900000000001</v>
      </c>
      <c r="E20" s="80">
        <v>0</v>
      </c>
      <c r="F20" s="80">
        <v>8845.4660000000003</v>
      </c>
      <c r="G20" s="88">
        <f t="shared" si="3"/>
        <v>9116.7250000000004</v>
      </c>
      <c r="H20" s="80">
        <v>2885.1109999999999</v>
      </c>
      <c r="I20" s="80">
        <v>0</v>
      </c>
      <c r="J20" s="80">
        <v>94459.608852000005</v>
      </c>
      <c r="K20" s="212">
        <f t="shared" si="0"/>
        <v>97344.719852000009</v>
      </c>
      <c r="L20" s="116"/>
      <c r="N20" s="722"/>
      <c r="O20" s="722"/>
      <c r="P20" s="722"/>
      <c r="Q20" s="722"/>
    </row>
    <row r="21" spans="1:17" ht="14.1" customHeight="1" x14ac:dyDescent="0.25">
      <c r="A21" s="951"/>
      <c r="B21" s="960"/>
      <c r="C21" s="86" t="s">
        <v>149</v>
      </c>
      <c r="D21" s="109">
        <v>413.61700000000002</v>
      </c>
      <c r="E21" s="81">
        <v>30141.396000000001</v>
      </c>
      <c r="F21" s="81">
        <v>15795.75</v>
      </c>
      <c r="G21" s="88">
        <f t="shared" si="3"/>
        <v>46350.762999999999</v>
      </c>
      <c r="H21" s="81">
        <v>4442.192</v>
      </c>
      <c r="I21" s="81">
        <v>322478.201</v>
      </c>
      <c r="J21" s="81">
        <v>168617.64</v>
      </c>
      <c r="K21" s="212">
        <f t="shared" si="0"/>
        <v>495538.033</v>
      </c>
      <c r="L21" s="116"/>
      <c r="N21" s="722"/>
      <c r="O21" s="722"/>
      <c r="P21" s="722"/>
      <c r="Q21" s="722"/>
    </row>
    <row r="22" spans="1:17" ht="14.1" customHeight="1" x14ac:dyDescent="0.25">
      <c r="A22" s="951"/>
      <c r="B22" s="960"/>
      <c r="C22" s="86" t="s">
        <v>230</v>
      </c>
      <c r="D22" s="109">
        <v>0</v>
      </c>
      <c r="E22" s="81">
        <v>0</v>
      </c>
      <c r="F22" s="81">
        <v>0</v>
      </c>
      <c r="G22" s="88">
        <f t="shared" si="3"/>
        <v>0</v>
      </c>
      <c r="H22" s="81">
        <v>0</v>
      </c>
      <c r="I22" s="81">
        <v>0</v>
      </c>
      <c r="J22" s="81">
        <v>0</v>
      </c>
      <c r="K22" s="212">
        <f t="shared" si="0"/>
        <v>0</v>
      </c>
      <c r="L22" s="116"/>
      <c r="N22" s="722"/>
      <c r="O22" s="722"/>
      <c r="P22" s="722"/>
      <c r="Q22" s="722"/>
    </row>
    <row r="23" spans="1:17" ht="14.1" customHeight="1" x14ac:dyDescent="0.25">
      <c r="A23" s="951"/>
      <c r="B23" s="961"/>
      <c r="C23" s="87" t="s">
        <v>83</v>
      </c>
      <c r="D23" s="110">
        <v>684.87599999999998</v>
      </c>
      <c r="E23" s="84">
        <v>30141.396000000001</v>
      </c>
      <c r="F23" s="84">
        <v>24641.216</v>
      </c>
      <c r="G23" s="89">
        <f t="shared" si="3"/>
        <v>55467.487999999998</v>
      </c>
      <c r="H23" s="84">
        <v>7327.3029999999999</v>
      </c>
      <c r="I23" s="84">
        <v>322478.201</v>
      </c>
      <c r="J23" s="84">
        <v>263077.24885199999</v>
      </c>
      <c r="K23" s="211">
        <f t="shared" si="0"/>
        <v>592882.75285200006</v>
      </c>
      <c r="L23" s="116"/>
      <c r="N23" s="932"/>
      <c r="O23" s="722"/>
      <c r="P23" s="722"/>
      <c r="Q23" s="722"/>
    </row>
    <row r="24" spans="1:17" ht="14.1" customHeight="1" x14ac:dyDescent="0.25">
      <c r="A24" s="951"/>
      <c r="B24" s="955" t="s">
        <v>153</v>
      </c>
      <c r="C24" s="86" t="s">
        <v>324</v>
      </c>
      <c r="D24" s="111">
        <v>747271.62900000007</v>
      </c>
      <c r="E24" s="80">
        <v>437349.32</v>
      </c>
      <c r="F24" s="80">
        <v>104762.67</v>
      </c>
      <c r="G24" s="120">
        <f t="shared" si="3"/>
        <v>1289383.6189999999</v>
      </c>
      <c r="H24" s="80">
        <v>7996116.5470000003</v>
      </c>
      <c r="I24" s="80">
        <v>4673693.9792639995</v>
      </c>
      <c r="J24" s="80">
        <v>1119890.7115330002</v>
      </c>
      <c r="K24" s="214">
        <f t="shared" si="0"/>
        <v>13789701.237797001</v>
      </c>
      <c r="L24" s="116"/>
      <c r="N24" s="932"/>
      <c r="O24" s="722"/>
      <c r="P24" s="722"/>
      <c r="Q24" s="722"/>
    </row>
    <row r="25" spans="1:17" ht="14.1" customHeight="1" x14ac:dyDescent="0.25">
      <c r="A25" s="951"/>
      <c r="B25" s="960"/>
      <c r="C25" s="86" t="s">
        <v>149</v>
      </c>
      <c r="D25" s="109">
        <v>103865.56599999999</v>
      </c>
      <c r="E25" s="81">
        <v>-16552.966</v>
      </c>
      <c r="F25" s="81">
        <v>-3097.1630000000005</v>
      </c>
      <c r="G25" s="88">
        <f t="shared" si="3"/>
        <v>84215.436999999991</v>
      </c>
      <c r="H25" s="81">
        <v>1114461.9539999999</v>
      </c>
      <c r="I25" s="81">
        <v>-176650.15299999999</v>
      </c>
      <c r="J25" s="81">
        <v>-32669.540000000008</v>
      </c>
      <c r="K25" s="210">
        <f t="shared" si="0"/>
        <v>905142.26099999994</v>
      </c>
      <c r="L25" s="116"/>
      <c r="N25" s="722"/>
      <c r="O25" s="722"/>
      <c r="P25" s="722"/>
      <c r="Q25" s="722"/>
    </row>
    <row r="26" spans="1:17" ht="14.1" customHeight="1" x14ac:dyDescent="0.25">
      <c r="A26" s="951"/>
      <c r="B26" s="960"/>
      <c r="C26" s="86" t="s">
        <v>230</v>
      </c>
      <c r="D26" s="109">
        <v>25121.682999999997</v>
      </c>
      <c r="E26" s="81">
        <v>0</v>
      </c>
      <c r="F26" s="81">
        <v>0</v>
      </c>
      <c r="G26" s="88">
        <f t="shared" si="3"/>
        <v>25121.682999999997</v>
      </c>
      <c r="H26" s="81">
        <v>271859.97200000007</v>
      </c>
      <c r="I26" s="81">
        <v>0</v>
      </c>
      <c r="J26" s="81">
        <v>0</v>
      </c>
      <c r="K26" s="210">
        <f t="shared" si="0"/>
        <v>271859.97200000007</v>
      </c>
      <c r="L26" s="116"/>
      <c r="N26" s="722"/>
      <c r="O26" s="722"/>
      <c r="P26" s="722"/>
      <c r="Q26" s="722"/>
    </row>
    <row r="27" spans="1:17" ht="14.1" customHeight="1" x14ac:dyDescent="0.25">
      <c r="A27" s="951"/>
      <c r="B27" s="961"/>
      <c r="C27" s="87" t="s">
        <v>83</v>
      </c>
      <c r="D27" s="110">
        <v>851137.19500000007</v>
      </c>
      <c r="E27" s="84">
        <v>420796.35399999999</v>
      </c>
      <c r="F27" s="84">
        <v>101665.507</v>
      </c>
      <c r="G27" s="89">
        <f t="shared" si="3"/>
        <v>1373599.0560000001</v>
      </c>
      <c r="H27" s="84">
        <v>9110578.5010000002</v>
      </c>
      <c r="I27" s="84">
        <v>4497043.8262639996</v>
      </c>
      <c r="J27" s="84">
        <v>1087221.1715330002</v>
      </c>
      <c r="K27" s="215">
        <f t="shared" si="0"/>
        <v>14694843.498796999</v>
      </c>
      <c r="L27" s="116"/>
      <c r="N27" s="722"/>
      <c r="O27" s="722"/>
      <c r="P27" s="722"/>
      <c r="Q27" s="722"/>
    </row>
    <row r="28" spans="1:17" ht="14.1" customHeight="1" thickBot="1" x14ac:dyDescent="0.3">
      <c r="A28" s="952"/>
      <c r="B28" s="963" t="s">
        <v>156</v>
      </c>
      <c r="C28" s="964"/>
      <c r="D28" s="112">
        <v>978842.9608421697</v>
      </c>
      <c r="E28" s="104">
        <v>558046.60684216954</v>
      </c>
      <c r="F28" s="104">
        <v>456381.0998421695</v>
      </c>
      <c r="G28" s="105">
        <f>F28</f>
        <v>456381.0998421695</v>
      </c>
      <c r="H28" s="104">
        <v>10630379.079354806</v>
      </c>
      <c r="I28" s="104">
        <v>6133335.2530908044</v>
      </c>
      <c r="J28" s="104">
        <v>5046114.0815578038</v>
      </c>
      <c r="K28" s="213">
        <f>J28</f>
        <v>5046114.0815578038</v>
      </c>
      <c r="L28" s="116"/>
      <c r="N28" s="722"/>
      <c r="O28" s="722"/>
      <c r="P28" s="722"/>
      <c r="Q28" s="722"/>
    </row>
    <row r="29" spans="1:17" ht="14.1" customHeight="1" x14ac:dyDescent="0.25">
      <c r="A29" s="951" t="s">
        <v>151</v>
      </c>
      <c r="B29" s="953" t="s">
        <v>87</v>
      </c>
      <c r="C29" s="86" t="s">
        <v>86</v>
      </c>
      <c r="D29" s="109">
        <v>9958.26</v>
      </c>
      <c r="E29" s="81">
        <v>9075.759</v>
      </c>
      <c r="F29" s="81">
        <v>10220.002999999997</v>
      </c>
      <c r="G29" s="88">
        <f t="shared" si="3"/>
        <v>29254.021999999997</v>
      </c>
      <c r="H29" s="81">
        <v>108312.9795417</v>
      </c>
      <c r="I29" s="81">
        <v>98418.652662799985</v>
      </c>
      <c r="J29" s="81">
        <v>110816.93544080001</v>
      </c>
      <c r="K29" s="212">
        <f t="shared" si="0"/>
        <v>317548.56764529995</v>
      </c>
      <c r="L29" s="117"/>
      <c r="N29" s="722"/>
      <c r="O29" s="722"/>
      <c r="P29" s="722"/>
      <c r="Q29" s="722"/>
    </row>
    <row r="30" spans="1:17" ht="14.1" customHeight="1" x14ac:dyDescent="0.25">
      <c r="A30" s="951"/>
      <c r="B30" s="953"/>
      <c r="C30" s="86" t="s">
        <v>94</v>
      </c>
      <c r="D30" s="109">
        <v>417.21700000000237</v>
      </c>
      <c r="E30" s="81">
        <v>437.26699999999892</v>
      </c>
      <c r="F30" s="81">
        <v>526.90500000000065</v>
      </c>
      <c r="G30" s="88">
        <f t="shared" si="3"/>
        <v>1381.3890000000019</v>
      </c>
      <c r="H30" s="81">
        <v>4568.7195400000055</v>
      </c>
      <c r="I30" s="81">
        <v>4728.6084999999948</v>
      </c>
      <c r="J30" s="81">
        <v>5200.8090000000047</v>
      </c>
      <c r="K30" s="212">
        <f t="shared" si="0"/>
        <v>14498.137040000005</v>
      </c>
      <c r="L30" s="116"/>
      <c r="N30" s="722"/>
      <c r="O30" s="722"/>
      <c r="P30" s="722"/>
      <c r="Q30" s="722"/>
    </row>
    <row r="31" spans="1:17" ht="14.1" customHeight="1" x14ac:dyDescent="0.25">
      <c r="A31" s="951"/>
      <c r="B31" s="954"/>
      <c r="C31" s="87" t="s">
        <v>83</v>
      </c>
      <c r="D31" s="110">
        <v>10375.477000000003</v>
      </c>
      <c r="E31" s="84">
        <v>9513.025999999998</v>
      </c>
      <c r="F31" s="84">
        <v>10746.907999999998</v>
      </c>
      <c r="G31" s="89">
        <f t="shared" si="3"/>
        <v>30635.411</v>
      </c>
      <c r="H31" s="84">
        <v>112881.6990817</v>
      </c>
      <c r="I31" s="84">
        <v>103147.26116279999</v>
      </c>
      <c r="J31" s="84">
        <v>116017.74444080002</v>
      </c>
      <c r="K31" s="211">
        <f t="shared" si="0"/>
        <v>332046.70468530001</v>
      </c>
      <c r="L31" s="116"/>
      <c r="N31" s="722"/>
      <c r="O31" s="722"/>
      <c r="P31" s="722"/>
      <c r="Q31" s="722"/>
    </row>
    <row r="32" spans="1:17" ht="14.1" customHeight="1" x14ac:dyDescent="0.25">
      <c r="A32" s="951"/>
      <c r="B32" s="955" t="s">
        <v>88</v>
      </c>
      <c r="C32" s="85" t="s">
        <v>86</v>
      </c>
      <c r="D32" s="111">
        <v>1492.393</v>
      </c>
      <c r="E32" s="80">
        <v>1197.2</v>
      </c>
      <c r="F32" s="80">
        <v>1256.451</v>
      </c>
      <c r="G32" s="88">
        <f t="shared" si="3"/>
        <v>3946.0439999999999</v>
      </c>
      <c r="H32" s="80">
        <v>15630.725</v>
      </c>
      <c r="I32" s="80">
        <v>12558.634</v>
      </c>
      <c r="J32" s="80">
        <v>13154.218000000001</v>
      </c>
      <c r="K32" s="212">
        <f t="shared" si="0"/>
        <v>41343.577000000005</v>
      </c>
      <c r="L32" s="116"/>
      <c r="N32" s="722"/>
      <c r="O32" s="722"/>
      <c r="P32" s="722"/>
      <c r="Q32" s="722"/>
    </row>
    <row r="33" spans="1:17" ht="14.1" customHeight="1" x14ac:dyDescent="0.25">
      <c r="A33" s="951"/>
      <c r="B33" s="953"/>
      <c r="C33" s="86" t="s">
        <v>94</v>
      </c>
      <c r="D33" s="109">
        <v>0</v>
      </c>
      <c r="E33" s="81">
        <v>0</v>
      </c>
      <c r="F33" s="81">
        <v>0</v>
      </c>
      <c r="G33" s="88">
        <f t="shared" si="3"/>
        <v>0</v>
      </c>
      <c r="H33" s="81">
        <v>0</v>
      </c>
      <c r="I33" s="81">
        <v>0</v>
      </c>
      <c r="J33" s="81">
        <v>0</v>
      </c>
      <c r="K33" s="212">
        <f t="shared" si="0"/>
        <v>0</v>
      </c>
      <c r="L33" s="116"/>
      <c r="N33" s="722"/>
      <c r="O33" s="722"/>
      <c r="P33" s="722"/>
      <c r="Q33" s="722"/>
    </row>
    <row r="34" spans="1:17" ht="14.1" customHeight="1" x14ac:dyDescent="0.25">
      <c r="A34" s="951"/>
      <c r="B34" s="954"/>
      <c r="C34" s="87" t="s">
        <v>83</v>
      </c>
      <c r="D34" s="110">
        <v>1492.393</v>
      </c>
      <c r="E34" s="84">
        <v>1197.2</v>
      </c>
      <c r="F34" s="84">
        <v>1256.451</v>
      </c>
      <c r="G34" s="89">
        <f t="shared" si="3"/>
        <v>3946.0439999999999</v>
      </c>
      <c r="H34" s="84">
        <v>15630.725</v>
      </c>
      <c r="I34" s="84">
        <v>12558.634</v>
      </c>
      <c r="J34" s="84">
        <v>13154.218000000001</v>
      </c>
      <c r="K34" s="211">
        <f t="shared" si="0"/>
        <v>41343.577000000005</v>
      </c>
      <c r="L34" s="116"/>
      <c r="N34" s="722"/>
      <c r="O34" s="722"/>
      <c r="P34" s="722"/>
      <c r="Q34" s="722"/>
    </row>
    <row r="35" spans="1:17" ht="14.1" customHeight="1" x14ac:dyDescent="0.25">
      <c r="A35" s="951"/>
      <c r="B35" s="955" t="s">
        <v>83</v>
      </c>
      <c r="C35" s="85" t="s">
        <v>86</v>
      </c>
      <c r="D35" s="111">
        <v>11450.653</v>
      </c>
      <c r="E35" s="80">
        <v>10272.959000000001</v>
      </c>
      <c r="F35" s="80">
        <v>11476.453999999998</v>
      </c>
      <c r="G35" s="88">
        <f t="shared" si="3"/>
        <v>33200.065999999999</v>
      </c>
      <c r="H35" s="80">
        <v>123943.7045417</v>
      </c>
      <c r="I35" s="80">
        <v>110977.28666279999</v>
      </c>
      <c r="J35" s="80">
        <v>123971.1534408</v>
      </c>
      <c r="K35" s="212">
        <f t="shared" si="0"/>
        <v>358892.1446453</v>
      </c>
      <c r="L35" s="116"/>
      <c r="N35" s="722"/>
      <c r="O35" s="722"/>
      <c r="P35" s="722"/>
      <c r="Q35" s="722"/>
    </row>
    <row r="36" spans="1:17" ht="14.1" customHeight="1" x14ac:dyDescent="0.25">
      <c r="A36" s="951"/>
      <c r="B36" s="953"/>
      <c r="C36" s="86" t="s">
        <v>94</v>
      </c>
      <c r="D36" s="109">
        <v>417.21700000000237</v>
      </c>
      <c r="E36" s="81">
        <v>437.26699999999892</v>
      </c>
      <c r="F36" s="81">
        <v>526.90500000000065</v>
      </c>
      <c r="G36" s="88">
        <f t="shared" si="3"/>
        <v>1381.3890000000019</v>
      </c>
      <c r="H36" s="81">
        <v>4568.7195400000055</v>
      </c>
      <c r="I36" s="81">
        <v>4728.6084999999948</v>
      </c>
      <c r="J36" s="81">
        <v>5200.8090000000047</v>
      </c>
      <c r="K36" s="212">
        <f t="shared" si="0"/>
        <v>14498.137040000005</v>
      </c>
      <c r="L36" s="116"/>
      <c r="N36" s="722"/>
      <c r="O36" s="722"/>
      <c r="P36" s="722"/>
      <c r="Q36" s="722"/>
    </row>
    <row r="37" spans="1:17" ht="14.1" customHeight="1" thickBot="1" x14ac:dyDescent="0.3">
      <c r="A37" s="952"/>
      <c r="B37" s="956"/>
      <c r="C37" s="103" t="s">
        <v>83</v>
      </c>
      <c r="D37" s="112">
        <v>11867.870000000003</v>
      </c>
      <c r="E37" s="104">
        <v>10710.225999999999</v>
      </c>
      <c r="F37" s="104">
        <v>12003.358999999999</v>
      </c>
      <c r="G37" s="105">
        <f t="shared" si="3"/>
        <v>34581.455000000002</v>
      </c>
      <c r="H37" s="104">
        <v>128512.42408170001</v>
      </c>
      <c r="I37" s="104">
        <v>115705.89516279998</v>
      </c>
      <c r="J37" s="104">
        <v>129171.96244080001</v>
      </c>
      <c r="K37" s="213">
        <f t="shared" si="0"/>
        <v>373390.2816853</v>
      </c>
      <c r="L37" s="118"/>
      <c r="N37" s="722"/>
      <c r="O37" s="722"/>
      <c r="P37" s="722"/>
      <c r="Q37" s="722"/>
    </row>
    <row r="38" spans="1:17" ht="14.1" customHeight="1" x14ac:dyDescent="0.25">
      <c r="A38" s="951" t="s">
        <v>229</v>
      </c>
      <c r="B38" s="955" t="s">
        <v>154</v>
      </c>
      <c r="C38" s="85" t="s">
        <v>248</v>
      </c>
      <c r="D38" s="111">
        <v>1377724.3020692228</v>
      </c>
      <c r="E38" s="80">
        <v>968954.41339526779</v>
      </c>
      <c r="F38" s="80">
        <v>773998.81832261849</v>
      </c>
      <c r="G38" s="88">
        <f t="shared" si="3"/>
        <v>3120677.533787109</v>
      </c>
      <c r="H38" s="80">
        <v>14710547.93264892</v>
      </c>
      <c r="I38" s="80">
        <v>10340288.727152923</v>
      </c>
      <c r="J38" s="80">
        <v>8262388.6653025001</v>
      </c>
      <c r="K38" s="212">
        <f t="shared" si="0"/>
        <v>33313225.325104341</v>
      </c>
      <c r="L38" s="116"/>
      <c r="N38" s="722"/>
      <c r="O38" s="722"/>
      <c r="P38" s="722"/>
      <c r="Q38" s="722"/>
    </row>
    <row r="39" spans="1:17" ht="14.1" customHeight="1" x14ac:dyDescent="0.25">
      <c r="A39" s="951"/>
      <c r="B39" s="953"/>
      <c r="C39" s="86" t="s">
        <v>89</v>
      </c>
      <c r="D39" s="109">
        <v>21270.028999046554</v>
      </c>
      <c r="E39" s="81">
        <v>15290.359927283713</v>
      </c>
      <c r="F39" s="81">
        <v>13051.249800672651</v>
      </c>
      <c r="G39" s="88">
        <f t="shared" si="3"/>
        <v>49611.638727002923</v>
      </c>
      <c r="H39" s="81">
        <v>227109.26598000003</v>
      </c>
      <c r="I39" s="81">
        <v>163159.25862000001</v>
      </c>
      <c r="J39" s="81">
        <v>139314.50293299989</v>
      </c>
      <c r="K39" s="212">
        <f t="shared" si="0"/>
        <v>529583.02753299987</v>
      </c>
      <c r="L39" s="116"/>
      <c r="N39" s="722"/>
      <c r="O39" s="722"/>
      <c r="P39" s="722"/>
      <c r="Q39" s="722"/>
    </row>
    <row r="40" spans="1:17" ht="14.1" customHeight="1" x14ac:dyDescent="0.25">
      <c r="A40" s="951"/>
      <c r="B40" s="954"/>
      <c r="C40" s="87" t="s">
        <v>83</v>
      </c>
      <c r="D40" s="110">
        <v>1398994.3310682694</v>
      </c>
      <c r="E40" s="84">
        <v>984244.77332255151</v>
      </c>
      <c r="F40" s="84">
        <v>787050.06812329113</v>
      </c>
      <c r="G40" s="89">
        <f t="shared" si="3"/>
        <v>3170289.1725141122</v>
      </c>
      <c r="H40" s="84">
        <v>14937657.198628919</v>
      </c>
      <c r="I40" s="84">
        <v>10503447.985772923</v>
      </c>
      <c r="J40" s="84">
        <v>8401703.1682354994</v>
      </c>
      <c r="K40" s="211">
        <f t="shared" si="0"/>
        <v>33842808.352637336</v>
      </c>
      <c r="L40" s="116"/>
      <c r="N40" s="722"/>
      <c r="O40" s="722"/>
      <c r="P40" s="722"/>
      <c r="Q40" s="722"/>
    </row>
    <row r="41" spans="1:17" ht="14.1" customHeight="1" x14ac:dyDescent="0.25">
      <c r="A41" s="951"/>
      <c r="B41" s="955" t="s">
        <v>155</v>
      </c>
      <c r="C41" s="85" t="s">
        <v>248</v>
      </c>
      <c r="D41" s="111">
        <v>1492.393</v>
      </c>
      <c r="E41" s="80">
        <v>1197.2005000000001</v>
      </c>
      <c r="F41" s="80">
        <v>1256.4509999999998</v>
      </c>
      <c r="G41" s="88">
        <f t="shared" si="3"/>
        <v>3946.0445</v>
      </c>
      <c r="H41" s="80">
        <v>15630.725</v>
      </c>
      <c r="I41" s="80">
        <v>12558.634</v>
      </c>
      <c r="J41" s="80">
        <v>13154.218000000001</v>
      </c>
      <c r="K41" s="212">
        <f t="shared" si="0"/>
        <v>41343.577000000005</v>
      </c>
      <c r="L41" s="116"/>
      <c r="N41" s="722"/>
      <c r="O41" s="722"/>
      <c r="P41" s="722"/>
      <c r="Q41" s="722"/>
    </row>
    <row r="42" spans="1:17" ht="14.1" customHeight="1" x14ac:dyDescent="0.25">
      <c r="A42" s="951"/>
      <c r="B42" s="953"/>
      <c r="C42" s="86" t="s">
        <v>89</v>
      </c>
      <c r="D42" s="109">
        <v>0</v>
      </c>
      <c r="E42" s="81">
        <v>0</v>
      </c>
      <c r="F42" s="81">
        <v>0</v>
      </c>
      <c r="G42" s="88">
        <f t="shared" si="3"/>
        <v>0</v>
      </c>
      <c r="H42" s="81">
        <v>0</v>
      </c>
      <c r="I42" s="81">
        <v>0</v>
      </c>
      <c r="J42" s="81">
        <v>0</v>
      </c>
      <c r="K42" s="212">
        <f t="shared" si="0"/>
        <v>0</v>
      </c>
      <c r="L42" s="116"/>
      <c r="N42" s="722"/>
      <c r="O42" s="722"/>
      <c r="P42" s="722"/>
      <c r="Q42" s="722"/>
    </row>
    <row r="43" spans="1:17" ht="14.1" customHeight="1" x14ac:dyDescent="0.25">
      <c r="A43" s="951"/>
      <c r="B43" s="954"/>
      <c r="C43" s="87" t="s">
        <v>83</v>
      </c>
      <c r="D43" s="110">
        <v>1492.393</v>
      </c>
      <c r="E43" s="84">
        <v>1197.2005000000001</v>
      </c>
      <c r="F43" s="84">
        <v>1256.4509999999998</v>
      </c>
      <c r="G43" s="89">
        <f t="shared" si="3"/>
        <v>3946.0445</v>
      </c>
      <c r="H43" s="84">
        <v>15630.725</v>
      </c>
      <c r="I43" s="84">
        <v>12558.634</v>
      </c>
      <c r="J43" s="84">
        <v>13154.218000000001</v>
      </c>
      <c r="K43" s="211">
        <f t="shared" si="0"/>
        <v>41343.577000000005</v>
      </c>
      <c r="L43" s="116"/>
      <c r="N43" s="722"/>
      <c r="O43" s="722"/>
      <c r="P43" s="722"/>
      <c r="Q43" s="722"/>
    </row>
    <row r="44" spans="1:17" ht="14.1" customHeight="1" x14ac:dyDescent="0.25">
      <c r="A44" s="951"/>
      <c r="B44" s="957" t="s">
        <v>321</v>
      </c>
      <c r="C44" s="958"/>
      <c r="D44" s="618">
        <v>417.21700000000237</v>
      </c>
      <c r="E44" s="617">
        <v>437.26699999999892</v>
      </c>
      <c r="F44" s="617">
        <v>526.90500000000065</v>
      </c>
      <c r="G44" s="119">
        <f t="shared" si="3"/>
        <v>1381.3890000000019</v>
      </c>
      <c r="H44" s="617">
        <v>4568.7195400000055</v>
      </c>
      <c r="I44" s="617">
        <v>4728.6084999999948</v>
      </c>
      <c r="J44" s="617">
        <v>5200.8090000000047</v>
      </c>
      <c r="K44" s="217">
        <f t="shared" si="0"/>
        <v>14498.137040000005</v>
      </c>
      <c r="L44" s="116"/>
      <c r="N44" s="722"/>
      <c r="O44" s="722"/>
      <c r="P44" s="722"/>
      <c r="Q44" s="722"/>
    </row>
    <row r="45" spans="1:17" ht="14.1" customHeight="1" x14ac:dyDescent="0.25">
      <c r="A45" s="951"/>
      <c r="B45" s="957" t="s">
        <v>315</v>
      </c>
      <c r="C45" s="958"/>
      <c r="D45" s="618">
        <v>53595.372000000003</v>
      </c>
      <c r="E45" s="617">
        <v>34697.642</v>
      </c>
      <c r="F45" s="617">
        <v>14611.667000000003</v>
      </c>
      <c r="G45" s="119">
        <f t="shared" si="3"/>
        <v>102904.681</v>
      </c>
      <c r="H45" s="617">
        <v>570757.64800000004</v>
      </c>
      <c r="I45" s="617">
        <v>369648.25400000002</v>
      </c>
      <c r="J45" s="617">
        <v>155818.66099999996</v>
      </c>
      <c r="K45" s="217">
        <f t="shared" si="0"/>
        <v>1096224.5630000001</v>
      </c>
      <c r="L45" s="116"/>
      <c r="N45" s="722"/>
      <c r="O45" s="722"/>
      <c r="P45" s="722"/>
      <c r="Q45" s="722"/>
    </row>
    <row r="46" spans="1:17" ht="14.1" customHeight="1" x14ac:dyDescent="0.25">
      <c r="A46" s="951"/>
      <c r="B46" s="965" t="s">
        <v>90</v>
      </c>
      <c r="C46" s="86" t="s">
        <v>248</v>
      </c>
      <c r="D46" s="109">
        <v>1432812.0670692227</v>
      </c>
      <c r="E46" s="81">
        <v>1004849.2558952678</v>
      </c>
      <c r="F46" s="81">
        <v>789866.93632261851</v>
      </c>
      <c r="G46" s="88">
        <f t="shared" si="3"/>
        <v>3227528.2592871087</v>
      </c>
      <c r="H46" s="81">
        <v>15296936.305648919</v>
      </c>
      <c r="I46" s="81">
        <v>10722495.615152923</v>
      </c>
      <c r="J46" s="81">
        <v>8431361.5443025008</v>
      </c>
      <c r="K46" s="212">
        <f t="shared" si="0"/>
        <v>34450793.465104342</v>
      </c>
      <c r="L46" s="116"/>
      <c r="N46" s="722"/>
      <c r="O46" s="722"/>
      <c r="P46" s="722"/>
      <c r="Q46" s="722"/>
    </row>
    <row r="47" spans="1:17" ht="14.1" customHeight="1" x14ac:dyDescent="0.25">
      <c r="A47" s="951"/>
      <c r="B47" s="965"/>
      <c r="C47" s="86" t="s">
        <v>344</v>
      </c>
      <c r="D47" s="109">
        <v>22871.345999046556</v>
      </c>
      <c r="E47" s="81">
        <v>16261.088927283712</v>
      </c>
      <c r="F47" s="81">
        <v>13612.742800672651</v>
      </c>
      <c r="G47" s="88">
        <f t="shared" si="3"/>
        <v>52745.177727002927</v>
      </c>
      <c r="H47" s="81">
        <v>244345.08552000002</v>
      </c>
      <c r="I47" s="81">
        <v>173590.38879300002</v>
      </c>
      <c r="J47" s="81">
        <v>144885.9749329999</v>
      </c>
      <c r="K47" s="212">
        <f t="shared" si="0"/>
        <v>562821.44924599992</v>
      </c>
      <c r="L47" s="116"/>
      <c r="N47" s="722"/>
      <c r="O47" s="722"/>
      <c r="P47" s="722"/>
      <c r="Q47" s="722"/>
    </row>
    <row r="48" spans="1:17" ht="14.1" customHeight="1" thickBot="1" x14ac:dyDescent="0.3">
      <c r="A48" s="952"/>
      <c r="B48" s="966"/>
      <c r="C48" s="103" t="s">
        <v>83</v>
      </c>
      <c r="D48" s="112">
        <v>1455683.4130682691</v>
      </c>
      <c r="E48" s="104">
        <v>1021110.3448225516</v>
      </c>
      <c r="F48" s="104">
        <v>803479.67912329116</v>
      </c>
      <c r="G48" s="105">
        <f>SUM(D48:F48)</f>
        <v>3280273.4370141118</v>
      </c>
      <c r="H48" s="104">
        <v>15541281.391168918</v>
      </c>
      <c r="I48" s="104">
        <v>10896086.003945924</v>
      </c>
      <c r="J48" s="104">
        <v>8576247.5192355011</v>
      </c>
      <c r="K48" s="216">
        <f t="shared" si="0"/>
        <v>35013614.914350346</v>
      </c>
      <c r="L48" s="118"/>
      <c r="N48" s="722"/>
      <c r="O48" s="722"/>
      <c r="P48" s="722"/>
      <c r="Q48" s="722"/>
    </row>
    <row r="49" spans="1:17" ht="5.0999999999999996" customHeight="1" x14ac:dyDescent="0.25">
      <c r="A49" s="96"/>
      <c r="B49" s="97"/>
      <c r="C49" s="98"/>
      <c r="D49" s="109"/>
      <c r="E49" s="81"/>
      <c r="F49" s="81"/>
      <c r="G49" s="82"/>
      <c r="H49" s="81"/>
      <c r="I49" s="81"/>
      <c r="J49" s="81"/>
      <c r="K49" s="81"/>
      <c r="L49" s="116"/>
      <c r="N49" s="722"/>
      <c r="O49" s="722"/>
      <c r="P49" s="722"/>
      <c r="Q49" s="722"/>
    </row>
    <row r="50" spans="1:17" ht="5.0999999999999996" customHeight="1" x14ac:dyDescent="0.25">
      <c r="A50" s="96"/>
      <c r="B50" s="97"/>
      <c r="C50" s="98"/>
      <c r="D50" s="81"/>
      <c r="E50" s="81"/>
      <c r="F50" s="81"/>
      <c r="G50" s="81"/>
      <c r="H50" s="81"/>
      <c r="I50" s="81"/>
      <c r="J50" s="81"/>
      <c r="K50" s="81"/>
      <c r="L50" s="90"/>
      <c r="N50" s="722"/>
      <c r="O50" s="722"/>
      <c r="P50" s="722"/>
      <c r="Q50" s="722"/>
    </row>
    <row r="51" spans="1:17" ht="5.0999999999999996" customHeight="1" x14ac:dyDescent="0.25">
      <c r="A51" s="93"/>
      <c r="B51" s="94"/>
      <c r="C51" s="95"/>
      <c r="D51" s="110"/>
      <c r="E51" s="84"/>
      <c r="F51" s="84"/>
      <c r="G51" s="82"/>
      <c r="H51" s="83"/>
      <c r="I51" s="84"/>
      <c r="J51" s="84"/>
      <c r="K51" s="81"/>
      <c r="L51" s="106"/>
      <c r="N51" s="722"/>
      <c r="O51" s="722"/>
      <c r="P51" s="722"/>
      <c r="Q51" s="722"/>
    </row>
    <row r="52" spans="1:17" ht="14.1" customHeight="1" x14ac:dyDescent="0.25">
      <c r="A52" s="950" t="s">
        <v>338</v>
      </c>
      <c r="B52" s="950"/>
      <c r="C52" s="950"/>
      <c r="D52" s="618">
        <v>-17682.237056128448</v>
      </c>
      <c r="E52" s="617">
        <v>-12226.335068441462</v>
      </c>
      <c r="F52" s="617">
        <v>-16408.510608445155</v>
      </c>
      <c r="G52" s="119">
        <f t="shared" si="3"/>
        <v>-46317.082733015064</v>
      </c>
      <c r="H52" s="630">
        <v>-172027.22328498028</v>
      </c>
      <c r="I52" s="617">
        <v>-121003.92881377786</v>
      </c>
      <c r="J52" s="617">
        <v>-168246.85897210427</v>
      </c>
      <c r="K52" s="217">
        <f>SUM(H52:J52)</f>
        <v>-461278.01107086241</v>
      </c>
      <c r="L52" s="113"/>
      <c r="N52" s="722"/>
      <c r="O52" s="722"/>
      <c r="P52" s="722"/>
      <c r="Q52" s="722"/>
    </row>
    <row r="53" spans="1:17" ht="5.0999999999999996" customHeight="1" x14ac:dyDescent="0.25">
      <c r="D53" s="114"/>
      <c r="H53" s="91"/>
      <c r="L53" s="114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/>
  </sheetViews>
  <sheetFormatPr defaultRowHeight="12.75" x14ac:dyDescent="0.25"/>
  <cols>
    <col min="1" max="1" width="7.7109375" style="293" customWidth="1"/>
    <col min="2" max="19" width="7.42578125" style="293" customWidth="1"/>
    <col min="20" max="20" width="1.7109375" style="293" customWidth="1"/>
    <col min="21" max="21" width="9.28515625" style="293" bestFit="1" customWidth="1"/>
    <col min="22" max="22" width="11.42578125" style="293" bestFit="1" customWidth="1"/>
    <col min="23" max="261" width="9.140625" style="293"/>
    <col min="262" max="274" width="10.7109375" style="293" customWidth="1"/>
    <col min="275" max="517" width="9.140625" style="293"/>
    <col min="518" max="530" width="10.7109375" style="293" customWidth="1"/>
    <col min="531" max="773" width="9.140625" style="293"/>
    <col min="774" max="786" width="10.7109375" style="293" customWidth="1"/>
    <col min="787" max="1029" width="9.140625" style="293"/>
    <col min="1030" max="1042" width="10.7109375" style="293" customWidth="1"/>
    <col min="1043" max="1285" width="9.140625" style="293"/>
    <col min="1286" max="1298" width="10.7109375" style="293" customWidth="1"/>
    <col min="1299" max="1541" width="9.140625" style="293"/>
    <col min="1542" max="1554" width="10.7109375" style="293" customWidth="1"/>
    <col min="1555" max="1797" width="9.140625" style="293"/>
    <col min="1798" max="1810" width="10.7109375" style="293" customWidth="1"/>
    <col min="1811" max="2053" width="9.140625" style="293"/>
    <col min="2054" max="2066" width="10.7109375" style="293" customWidth="1"/>
    <col min="2067" max="2309" width="9.140625" style="293"/>
    <col min="2310" max="2322" width="10.7109375" style="293" customWidth="1"/>
    <col min="2323" max="2565" width="9.140625" style="293"/>
    <col min="2566" max="2578" width="10.7109375" style="293" customWidth="1"/>
    <col min="2579" max="2821" width="9.140625" style="293"/>
    <col min="2822" max="2834" width="10.7109375" style="293" customWidth="1"/>
    <col min="2835" max="3077" width="9.140625" style="293"/>
    <col min="3078" max="3090" width="10.7109375" style="293" customWidth="1"/>
    <col min="3091" max="3333" width="9.140625" style="293"/>
    <col min="3334" max="3346" width="10.7109375" style="293" customWidth="1"/>
    <col min="3347" max="3589" width="9.140625" style="293"/>
    <col min="3590" max="3602" width="10.7109375" style="293" customWidth="1"/>
    <col min="3603" max="3845" width="9.140625" style="293"/>
    <col min="3846" max="3858" width="10.7109375" style="293" customWidth="1"/>
    <col min="3859" max="4101" width="9.140625" style="293"/>
    <col min="4102" max="4114" width="10.7109375" style="293" customWidth="1"/>
    <col min="4115" max="4357" width="9.140625" style="293"/>
    <col min="4358" max="4370" width="10.7109375" style="293" customWidth="1"/>
    <col min="4371" max="4613" width="9.140625" style="293"/>
    <col min="4614" max="4626" width="10.7109375" style="293" customWidth="1"/>
    <col min="4627" max="4869" width="9.140625" style="293"/>
    <col min="4870" max="4882" width="10.7109375" style="293" customWidth="1"/>
    <col min="4883" max="5125" width="9.140625" style="293"/>
    <col min="5126" max="5138" width="10.7109375" style="293" customWidth="1"/>
    <col min="5139" max="5381" width="9.140625" style="293"/>
    <col min="5382" max="5394" width="10.7109375" style="293" customWidth="1"/>
    <col min="5395" max="5637" width="9.140625" style="293"/>
    <col min="5638" max="5650" width="10.7109375" style="293" customWidth="1"/>
    <col min="5651" max="5893" width="9.140625" style="293"/>
    <col min="5894" max="5906" width="10.7109375" style="293" customWidth="1"/>
    <col min="5907" max="6149" width="9.140625" style="293"/>
    <col min="6150" max="6162" width="10.7109375" style="293" customWidth="1"/>
    <col min="6163" max="6405" width="9.140625" style="293"/>
    <col min="6406" max="6418" width="10.7109375" style="293" customWidth="1"/>
    <col min="6419" max="6661" width="9.140625" style="293"/>
    <col min="6662" max="6674" width="10.7109375" style="293" customWidth="1"/>
    <col min="6675" max="6917" width="9.140625" style="293"/>
    <col min="6918" max="6930" width="10.7109375" style="293" customWidth="1"/>
    <col min="6931" max="7173" width="9.140625" style="293"/>
    <col min="7174" max="7186" width="10.7109375" style="293" customWidth="1"/>
    <col min="7187" max="7429" width="9.140625" style="293"/>
    <col min="7430" max="7442" width="10.7109375" style="293" customWidth="1"/>
    <col min="7443" max="7685" width="9.140625" style="293"/>
    <col min="7686" max="7698" width="10.7109375" style="293" customWidth="1"/>
    <col min="7699" max="7941" width="9.140625" style="293"/>
    <col min="7942" max="7954" width="10.7109375" style="293" customWidth="1"/>
    <col min="7955" max="8197" width="9.140625" style="293"/>
    <col min="8198" max="8210" width="10.7109375" style="293" customWidth="1"/>
    <col min="8211" max="8453" width="9.140625" style="293"/>
    <col min="8454" max="8466" width="10.7109375" style="293" customWidth="1"/>
    <col min="8467" max="8709" width="9.140625" style="293"/>
    <col min="8710" max="8722" width="10.7109375" style="293" customWidth="1"/>
    <col min="8723" max="8965" width="9.140625" style="293"/>
    <col min="8966" max="8978" width="10.7109375" style="293" customWidth="1"/>
    <col min="8979" max="9221" width="9.140625" style="293"/>
    <col min="9222" max="9234" width="10.7109375" style="293" customWidth="1"/>
    <col min="9235" max="9477" width="9.140625" style="293"/>
    <col min="9478" max="9490" width="10.7109375" style="293" customWidth="1"/>
    <col min="9491" max="9733" width="9.140625" style="293"/>
    <col min="9734" max="9746" width="10.7109375" style="293" customWidth="1"/>
    <col min="9747" max="9989" width="9.140625" style="293"/>
    <col min="9990" max="10002" width="10.7109375" style="293" customWidth="1"/>
    <col min="10003" max="10245" width="9.140625" style="293"/>
    <col min="10246" max="10258" width="10.7109375" style="293" customWidth="1"/>
    <col min="10259" max="10501" width="9.140625" style="293"/>
    <col min="10502" max="10514" width="10.7109375" style="293" customWidth="1"/>
    <col min="10515" max="10757" width="9.140625" style="293"/>
    <col min="10758" max="10770" width="10.7109375" style="293" customWidth="1"/>
    <col min="10771" max="11013" width="9.140625" style="293"/>
    <col min="11014" max="11026" width="10.7109375" style="293" customWidth="1"/>
    <col min="11027" max="11269" width="9.140625" style="293"/>
    <col min="11270" max="11282" width="10.7109375" style="293" customWidth="1"/>
    <col min="11283" max="11525" width="9.140625" style="293"/>
    <col min="11526" max="11538" width="10.7109375" style="293" customWidth="1"/>
    <col min="11539" max="11781" width="9.140625" style="293"/>
    <col min="11782" max="11794" width="10.7109375" style="293" customWidth="1"/>
    <col min="11795" max="12037" width="9.140625" style="293"/>
    <col min="12038" max="12050" width="10.7109375" style="293" customWidth="1"/>
    <col min="12051" max="12293" width="9.140625" style="293"/>
    <col min="12294" max="12306" width="10.7109375" style="293" customWidth="1"/>
    <col min="12307" max="12549" width="9.140625" style="293"/>
    <col min="12550" max="12562" width="10.7109375" style="293" customWidth="1"/>
    <col min="12563" max="12805" width="9.140625" style="293"/>
    <col min="12806" max="12818" width="10.7109375" style="293" customWidth="1"/>
    <col min="12819" max="13061" width="9.140625" style="293"/>
    <col min="13062" max="13074" width="10.7109375" style="293" customWidth="1"/>
    <col min="13075" max="13317" width="9.140625" style="293"/>
    <col min="13318" max="13330" width="10.7109375" style="293" customWidth="1"/>
    <col min="13331" max="13573" width="9.140625" style="293"/>
    <col min="13574" max="13586" width="10.7109375" style="293" customWidth="1"/>
    <col min="13587" max="13829" width="9.140625" style="293"/>
    <col min="13830" max="13842" width="10.7109375" style="293" customWidth="1"/>
    <col min="13843" max="14085" width="9.140625" style="293"/>
    <col min="14086" max="14098" width="10.7109375" style="293" customWidth="1"/>
    <col min="14099" max="14341" width="9.140625" style="293"/>
    <col min="14342" max="14354" width="10.7109375" style="293" customWidth="1"/>
    <col min="14355" max="14597" width="9.140625" style="293"/>
    <col min="14598" max="14610" width="10.7109375" style="293" customWidth="1"/>
    <col min="14611" max="14853" width="9.140625" style="293"/>
    <col min="14854" max="14866" width="10.7109375" style="293" customWidth="1"/>
    <col min="14867" max="15109" width="9.140625" style="293"/>
    <col min="15110" max="15122" width="10.7109375" style="293" customWidth="1"/>
    <col min="15123" max="15365" width="9.140625" style="293"/>
    <col min="15366" max="15378" width="10.7109375" style="293" customWidth="1"/>
    <col min="15379" max="15621" width="9.140625" style="293"/>
    <col min="15622" max="15634" width="10.7109375" style="293" customWidth="1"/>
    <col min="15635" max="15877" width="9.140625" style="293"/>
    <col min="15878" max="15890" width="10.7109375" style="293" customWidth="1"/>
    <col min="15891" max="16133" width="9.140625" style="293"/>
    <col min="16134" max="16146" width="10.7109375" style="293" customWidth="1"/>
    <col min="16147" max="16384" width="9.140625" style="293"/>
  </cols>
  <sheetData>
    <row r="1" spans="1:24" x14ac:dyDescent="0.25">
      <c r="R1" s="981" t="s">
        <v>250</v>
      </c>
      <c r="S1" s="981"/>
      <c r="T1" s="981"/>
    </row>
    <row r="2" spans="1:24" ht="20.100000000000001" customHeight="1" x14ac:dyDescent="0.25">
      <c r="A2" s="980" t="s">
        <v>98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  <c r="Q2" s="980"/>
      <c r="R2" s="980"/>
      <c r="S2" s="980"/>
      <c r="T2" s="980"/>
    </row>
    <row r="3" spans="1:24" ht="20.100000000000001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7"/>
      <c r="K3" s="318"/>
      <c r="L3" s="318"/>
      <c r="M3" s="318"/>
      <c r="N3" s="318"/>
      <c r="O3" s="318"/>
      <c r="P3" s="318"/>
      <c r="Q3" s="318"/>
      <c r="R3" s="318"/>
    </row>
    <row r="4" spans="1:24" ht="17.25" customHeight="1" x14ac:dyDescent="0.25">
      <c r="A4" s="319"/>
      <c r="B4" s="977">
        <f>T!G17</f>
        <v>2017</v>
      </c>
      <c r="C4" s="978"/>
      <c r="D4" s="978"/>
      <c r="E4" s="978"/>
      <c r="F4" s="978"/>
      <c r="G4" s="978"/>
      <c r="H4" s="978"/>
      <c r="I4" s="978"/>
      <c r="J4" s="978"/>
      <c r="K4" s="978"/>
      <c r="L4" s="978"/>
      <c r="M4" s="978"/>
      <c r="N4" s="978"/>
      <c r="O4" s="978"/>
      <c r="P4" s="978"/>
      <c r="Q4" s="978"/>
      <c r="R4" s="978"/>
      <c r="S4" s="979"/>
    </row>
    <row r="5" spans="1:24" ht="50.1" customHeight="1" x14ac:dyDescent="0.25">
      <c r="A5" s="319"/>
      <c r="B5" s="986" t="s">
        <v>191</v>
      </c>
      <c r="C5" s="987"/>
      <c r="D5" s="987"/>
      <c r="E5" s="987"/>
      <c r="F5" s="987"/>
      <c r="G5" s="987"/>
      <c r="H5" s="987"/>
      <c r="I5" s="987"/>
      <c r="J5" s="988"/>
      <c r="K5" s="986" t="s">
        <v>12</v>
      </c>
      <c r="L5" s="987"/>
      <c r="M5" s="987"/>
      <c r="N5" s="987"/>
      <c r="O5" s="987"/>
      <c r="P5" s="987"/>
      <c r="Q5" s="987"/>
      <c r="R5" s="987"/>
      <c r="S5" s="988"/>
    </row>
    <row r="6" spans="1:24" ht="52.5" customHeight="1" x14ac:dyDescent="0.25">
      <c r="A6" s="294"/>
      <c r="B6" s="989" t="s">
        <v>91</v>
      </c>
      <c r="C6" s="982"/>
      <c r="D6" s="982"/>
      <c r="E6" s="982" t="s">
        <v>96</v>
      </c>
      <c r="F6" s="982"/>
      <c r="G6" s="982"/>
      <c r="H6" s="983" t="s">
        <v>175</v>
      </c>
      <c r="I6" s="984" t="s">
        <v>339</v>
      </c>
      <c r="J6" s="985" t="s">
        <v>42</v>
      </c>
      <c r="K6" s="989" t="s">
        <v>91</v>
      </c>
      <c r="L6" s="982"/>
      <c r="M6" s="982"/>
      <c r="N6" s="982" t="s">
        <v>96</v>
      </c>
      <c r="O6" s="982"/>
      <c r="P6" s="982"/>
      <c r="Q6" s="983" t="s">
        <v>175</v>
      </c>
      <c r="R6" s="984" t="s">
        <v>339</v>
      </c>
      <c r="S6" s="985" t="s">
        <v>42</v>
      </c>
    </row>
    <row r="7" spans="1:24" ht="28.5" customHeight="1" x14ac:dyDescent="0.25">
      <c r="A7" s="295" t="s">
        <v>157</v>
      </c>
      <c r="B7" s="331" t="s">
        <v>79</v>
      </c>
      <c r="C7" s="332" t="s">
        <v>80</v>
      </c>
      <c r="D7" s="333" t="s">
        <v>152</v>
      </c>
      <c r="E7" s="334" t="s">
        <v>84</v>
      </c>
      <c r="F7" s="332" t="s">
        <v>85</v>
      </c>
      <c r="G7" s="333" t="s">
        <v>153</v>
      </c>
      <c r="H7" s="983"/>
      <c r="I7" s="983"/>
      <c r="J7" s="985"/>
      <c r="K7" s="331" t="s">
        <v>79</v>
      </c>
      <c r="L7" s="332" t="s">
        <v>80</v>
      </c>
      <c r="M7" s="333" t="s">
        <v>152</v>
      </c>
      <c r="N7" s="334" t="s">
        <v>84</v>
      </c>
      <c r="O7" s="332" t="s">
        <v>85</v>
      </c>
      <c r="P7" s="333" t="s">
        <v>153</v>
      </c>
      <c r="Q7" s="983"/>
      <c r="R7" s="983"/>
      <c r="S7" s="985"/>
      <c r="T7" s="329"/>
    </row>
    <row r="8" spans="1:24" ht="14.1" customHeight="1" x14ac:dyDescent="0.25">
      <c r="A8" s="296" t="s">
        <v>25</v>
      </c>
      <c r="B8" s="310">
        <v>3554.2519312509125</v>
      </c>
      <c r="C8" s="323">
        <v>2969.013029126515</v>
      </c>
      <c r="D8" s="312">
        <v>585.23890212439755</v>
      </c>
      <c r="E8" s="313">
        <v>876.94375400000001</v>
      </c>
      <c r="F8" s="311">
        <v>0.68487599999999993</v>
      </c>
      <c r="G8" s="312">
        <v>876.25887799999998</v>
      </c>
      <c r="H8" s="320">
        <v>11.867870000000003</v>
      </c>
      <c r="I8" s="320">
        <v>-17.682237056128447</v>
      </c>
      <c r="J8" s="324">
        <v>1455.6834130682691</v>
      </c>
      <c r="K8" s="310">
        <v>37873.188211437999</v>
      </c>
      <c r="L8" s="323">
        <v>31670.830494065802</v>
      </c>
      <c r="M8" s="312">
        <v>6202.3577173721969</v>
      </c>
      <c r="N8" s="313">
        <v>9389.7657760000002</v>
      </c>
      <c r="O8" s="311">
        <v>7.3273029999999997</v>
      </c>
      <c r="P8" s="312">
        <v>9382.4384730000002</v>
      </c>
      <c r="Q8" s="320">
        <v>128.5124240817</v>
      </c>
      <c r="R8" s="320">
        <v>-172.02722328498029</v>
      </c>
      <c r="S8" s="324">
        <v>15541.281391168919</v>
      </c>
      <c r="T8" s="301"/>
      <c r="U8" s="301"/>
      <c r="V8" s="302"/>
      <c r="W8" s="302"/>
      <c r="X8" s="302"/>
    </row>
    <row r="9" spans="1:24" ht="14.1" customHeight="1" x14ac:dyDescent="0.25">
      <c r="A9" s="296" t="s">
        <v>26</v>
      </c>
      <c r="B9" s="297">
        <v>2824.4136437688408</v>
      </c>
      <c r="C9" s="298">
        <v>2222.5835438778481</v>
      </c>
      <c r="D9" s="299">
        <v>601.83009989099264</v>
      </c>
      <c r="E9" s="300">
        <v>450.93774999999999</v>
      </c>
      <c r="F9" s="298">
        <v>30.141396</v>
      </c>
      <c r="G9" s="299">
        <v>420.79635400000001</v>
      </c>
      <c r="H9" s="322">
        <v>10.710225999999999</v>
      </c>
      <c r="I9" s="322">
        <v>-12.226335068441461</v>
      </c>
      <c r="J9" s="325">
        <v>1021.1103448225516</v>
      </c>
      <c r="K9" s="297">
        <v>30097.006569276</v>
      </c>
      <c r="L9" s="298">
        <v>23692.666357943101</v>
      </c>
      <c r="M9" s="299">
        <v>6404.3402113328993</v>
      </c>
      <c r="N9" s="300">
        <v>4819.5220272639999</v>
      </c>
      <c r="O9" s="298">
        <v>322.47820100000001</v>
      </c>
      <c r="P9" s="299">
        <v>4497.043826264</v>
      </c>
      <c r="Q9" s="322">
        <v>115.70589516279998</v>
      </c>
      <c r="R9" s="322">
        <v>-121.00392881377786</v>
      </c>
      <c r="S9" s="325">
        <v>10896.086003945924</v>
      </c>
      <c r="T9" s="303"/>
      <c r="U9" s="303"/>
      <c r="V9" s="302"/>
      <c r="W9" s="302"/>
      <c r="X9" s="302"/>
    </row>
    <row r="10" spans="1:24" ht="14.1" customHeight="1" x14ac:dyDescent="0.25">
      <c r="A10" s="350" t="s">
        <v>27</v>
      </c>
      <c r="B10" s="305">
        <v>2952.9186078118391</v>
      </c>
      <c r="C10" s="306">
        <v>2246.6992840801031</v>
      </c>
      <c r="D10" s="307">
        <v>706.21932373173604</v>
      </c>
      <c r="E10" s="308">
        <v>126.30672300000001</v>
      </c>
      <c r="F10" s="306">
        <v>24.641216</v>
      </c>
      <c r="G10" s="307">
        <v>101.66550700000001</v>
      </c>
      <c r="H10" s="321">
        <v>12.003358999999998</v>
      </c>
      <c r="I10" s="321">
        <v>-16.408510608445155</v>
      </c>
      <c r="J10" s="326">
        <v>803.47967912329113</v>
      </c>
      <c r="K10" s="305">
        <v>31496.179915195004</v>
      </c>
      <c r="L10" s="306">
        <v>23968.078670961197</v>
      </c>
      <c r="M10" s="307">
        <v>7528.1012442338069</v>
      </c>
      <c r="N10" s="308">
        <v>1350.2984203850003</v>
      </c>
      <c r="O10" s="306">
        <v>263.07724885199997</v>
      </c>
      <c r="P10" s="307">
        <v>1087.2211715330004</v>
      </c>
      <c r="Q10" s="321">
        <v>129.1719624408</v>
      </c>
      <c r="R10" s="321">
        <v>-168.24685897210426</v>
      </c>
      <c r="S10" s="326">
        <v>8576.2475192355014</v>
      </c>
      <c r="T10" s="309"/>
      <c r="U10" s="309"/>
      <c r="V10" s="302"/>
      <c r="W10" s="302"/>
      <c r="X10" s="302"/>
    </row>
    <row r="11" spans="1:24" ht="14.1" customHeight="1" x14ac:dyDescent="0.25">
      <c r="A11" s="349" t="s">
        <v>28</v>
      </c>
      <c r="B11" s="310"/>
      <c r="C11" s="311"/>
      <c r="D11" s="312"/>
      <c r="E11" s="313"/>
      <c r="F11" s="311"/>
      <c r="G11" s="312"/>
      <c r="H11" s="320"/>
      <c r="I11" s="320"/>
      <c r="J11" s="324"/>
      <c r="K11" s="310"/>
      <c r="L11" s="311"/>
      <c r="M11" s="312"/>
      <c r="N11" s="313"/>
      <c r="O11" s="311"/>
      <c r="P11" s="312"/>
      <c r="Q11" s="320"/>
      <c r="R11" s="320"/>
      <c r="S11" s="324"/>
      <c r="T11" s="303"/>
      <c r="U11" s="303"/>
      <c r="V11" s="302"/>
      <c r="W11" s="302"/>
      <c r="X11" s="302"/>
    </row>
    <row r="12" spans="1:24" ht="14.1" customHeight="1" x14ac:dyDescent="0.25">
      <c r="A12" s="349" t="s">
        <v>29</v>
      </c>
      <c r="B12" s="297"/>
      <c r="C12" s="298"/>
      <c r="D12" s="299"/>
      <c r="E12" s="300"/>
      <c r="F12" s="298"/>
      <c r="G12" s="299"/>
      <c r="H12" s="322"/>
      <c r="I12" s="322"/>
      <c r="J12" s="325"/>
      <c r="K12" s="297"/>
      <c r="L12" s="298"/>
      <c r="M12" s="299"/>
      <c r="N12" s="300"/>
      <c r="O12" s="298"/>
      <c r="P12" s="299"/>
      <c r="Q12" s="322"/>
      <c r="R12" s="322"/>
      <c r="S12" s="325"/>
      <c r="T12" s="303"/>
      <c r="U12" s="303"/>
      <c r="V12" s="302"/>
      <c r="W12" s="302"/>
      <c r="X12" s="302"/>
    </row>
    <row r="13" spans="1:24" ht="14.1" customHeight="1" x14ac:dyDescent="0.25">
      <c r="A13" s="350" t="s">
        <v>30</v>
      </c>
      <c r="B13" s="305"/>
      <c r="C13" s="306"/>
      <c r="D13" s="307"/>
      <c r="E13" s="308"/>
      <c r="F13" s="306"/>
      <c r="G13" s="307"/>
      <c r="H13" s="321"/>
      <c r="I13" s="321"/>
      <c r="J13" s="326"/>
      <c r="K13" s="305"/>
      <c r="L13" s="306"/>
      <c r="M13" s="307"/>
      <c r="N13" s="308"/>
      <c r="O13" s="306"/>
      <c r="P13" s="307"/>
      <c r="Q13" s="321"/>
      <c r="R13" s="321"/>
      <c r="S13" s="326"/>
      <c r="T13" s="303"/>
      <c r="U13" s="303"/>
      <c r="V13" s="302"/>
      <c r="W13" s="302"/>
      <c r="X13" s="302"/>
    </row>
    <row r="14" spans="1:24" ht="14.1" customHeight="1" x14ac:dyDescent="0.25">
      <c r="A14" s="349" t="s">
        <v>31</v>
      </c>
      <c r="B14" s="310"/>
      <c r="C14" s="311"/>
      <c r="D14" s="312"/>
      <c r="E14" s="313"/>
      <c r="F14" s="311"/>
      <c r="G14" s="312"/>
      <c r="H14" s="320"/>
      <c r="I14" s="320"/>
      <c r="J14" s="324"/>
      <c r="K14" s="310"/>
      <c r="L14" s="311"/>
      <c r="M14" s="312"/>
      <c r="N14" s="313"/>
      <c r="O14" s="311"/>
      <c r="P14" s="312"/>
      <c r="Q14" s="320"/>
      <c r="R14" s="320"/>
      <c r="S14" s="324"/>
      <c r="T14" s="303"/>
      <c r="U14" s="303"/>
      <c r="V14" s="302"/>
      <c r="W14" s="302"/>
      <c r="X14" s="302"/>
    </row>
    <row r="15" spans="1:24" ht="14.1" customHeight="1" x14ac:dyDescent="0.25">
      <c r="A15" s="349" t="s">
        <v>32</v>
      </c>
      <c r="B15" s="297"/>
      <c r="C15" s="298"/>
      <c r="D15" s="299"/>
      <c r="E15" s="300"/>
      <c r="F15" s="298"/>
      <c r="G15" s="299"/>
      <c r="H15" s="322"/>
      <c r="I15" s="322"/>
      <c r="J15" s="325"/>
      <c r="K15" s="297"/>
      <c r="L15" s="298"/>
      <c r="M15" s="299"/>
      <c r="N15" s="300"/>
      <c r="O15" s="298"/>
      <c r="P15" s="299"/>
      <c r="Q15" s="322"/>
      <c r="R15" s="322"/>
      <c r="S15" s="325"/>
      <c r="T15" s="303"/>
      <c r="U15" s="303"/>
      <c r="V15" s="302"/>
      <c r="W15" s="302"/>
      <c r="X15" s="302"/>
    </row>
    <row r="16" spans="1:24" ht="14.1" customHeight="1" x14ac:dyDescent="0.25">
      <c r="A16" s="350" t="s">
        <v>33</v>
      </c>
      <c r="B16" s="305"/>
      <c r="C16" s="306"/>
      <c r="D16" s="307"/>
      <c r="E16" s="308"/>
      <c r="F16" s="306"/>
      <c r="G16" s="307"/>
      <c r="H16" s="321"/>
      <c r="I16" s="321"/>
      <c r="J16" s="326"/>
      <c r="K16" s="305"/>
      <c r="L16" s="306"/>
      <c r="M16" s="307"/>
      <c r="N16" s="308"/>
      <c r="O16" s="306"/>
      <c r="P16" s="307"/>
      <c r="Q16" s="321"/>
      <c r="R16" s="321"/>
      <c r="S16" s="326"/>
      <c r="T16" s="303"/>
      <c r="U16" s="303"/>
      <c r="V16" s="302"/>
      <c r="W16" s="302"/>
      <c r="X16" s="302"/>
    </row>
    <row r="17" spans="1:24" ht="14.1" customHeight="1" x14ac:dyDescent="0.25">
      <c r="A17" s="296" t="s">
        <v>34</v>
      </c>
      <c r="B17" s="310"/>
      <c r="C17" s="311"/>
      <c r="D17" s="312"/>
      <c r="E17" s="313"/>
      <c r="F17" s="311"/>
      <c r="G17" s="312"/>
      <c r="H17" s="320"/>
      <c r="I17" s="320"/>
      <c r="J17" s="324"/>
      <c r="K17" s="310"/>
      <c r="L17" s="311"/>
      <c r="M17" s="312"/>
      <c r="N17" s="313"/>
      <c r="O17" s="311"/>
      <c r="P17" s="312"/>
      <c r="Q17" s="320"/>
      <c r="R17" s="320"/>
      <c r="S17" s="324"/>
      <c r="T17" s="303"/>
      <c r="U17" s="303"/>
      <c r="V17" s="302"/>
      <c r="W17" s="302"/>
      <c r="X17" s="302"/>
    </row>
    <row r="18" spans="1:24" ht="14.1" customHeight="1" x14ac:dyDescent="0.25">
      <c r="A18" s="296" t="s">
        <v>35</v>
      </c>
      <c r="B18" s="297"/>
      <c r="C18" s="298"/>
      <c r="D18" s="299"/>
      <c r="E18" s="300"/>
      <c r="F18" s="298"/>
      <c r="G18" s="299"/>
      <c r="H18" s="322"/>
      <c r="I18" s="322"/>
      <c r="J18" s="325"/>
      <c r="K18" s="297"/>
      <c r="L18" s="298"/>
      <c r="M18" s="299"/>
      <c r="N18" s="300"/>
      <c r="O18" s="298"/>
      <c r="P18" s="299"/>
      <c r="Q18" s="322"/>
      <c r="R18" s="322"/>
      <c r="S18" s="325"/>
      <c r="T18" s="303"/>
      <c r="U18" s="303"/>
      <c r="V18" s="302"/>
      <c r="W18" s="302"/>
      <c r="X18" s="302"/>
    </row>
    <row r="19" spans="1:24" ht="14.1" customHeight="1" x14ac:dyDescent="0.25">
      <c r="A19" s="304" t="s">
        <v>36</v>
      </c>
      <c r="B19" s="305"/>
      <c r="C19" s="306"/>
      <c r="D19" s="307"/>
      <c r="E19" s="308"/>
      <c r="F19" s="306"/>
      <c r="G19" s="307"/>
      <c r="H19" s="321"/>
      <c r="I19" s="321"/>
      <c r="J19" s="326"/>
      <c r="K19" s="305"/>
      <c r="L19" s="306"/>
      <c r="M19" s="307"/>
      <c r="N19" s="308"/>
      <c r="O19" s="306"/>
      <c r="P19" s="307"/>
      <c r="Q19" s="321"/>
      <c r="R19" s="321"/>
      <c r="S19" s="326"/>
      <c r="T19" s="348"/>
      <c r="U19" s="303"/>
      <c r="V19" s="302"/>
      <c r="W19" s="302"/>
      <c r="X19" s="302"/>
    </row>
    <row r="20" spans="1:24" ht="14.1" customHeight="1" x14ac:dyDescent="0.25">
      <c r="A20" s="296" t="s">
        <v>145</v>
      </c>
      <c r="B20" s="338">
        <f>SUM(B8:B10)</f>
        <v>9331.5841828315934</v>
      </c>
      <c r="C20" s="339">
        <f>SUM(C8:C10)</f>
        <v>7438.2958570844658</v>
      </c>
      <c r="D20" s="340">
        <f t="shared" ref="D20:J20" si="0">SUM(D8:D10)</f>
        <v>1893.2883257471262</v>
      </c>
      <c r="E20" s="341">
        <f t="shared" si="0"/>
        <v>1454.1882269999999</v>
      </c>
      <c r="F20" s="339">
        <f t="shared" si="0"/>
        <v>55.467488000000003</v>
      </c>
      <c r="G20" s="340">
        <f t="shared" si="0"/>
        <v>1398.7207389999999</v>
      </c>
      <c r="H20" s="342">
        <f t="shared" si="0"/>
        <v>34.581454999999998</v>
      </c>
      <c r="I20" s="342">
        <f t="shared" si="0"/>
        <v>-46.317082733015063</v>
      </c>
      <c r="J20" s="336">
        <f t="shared" si="0"/>
        <v>3280.273437014112</v>
      </c>
      <c r="K20" s="343">
        <f>SUM(K8:K10)</f>
        <v>99466.374695909006</v>
      </c>
      <c r="L20" s="344">
        <f t="shared" ref="L20:S20" si="1">SUM(L8:L10)</f>
        <v>79331.575522970103</v>
      </c>
      <c r="M20" s="345">
        <f t="shared" si="1"/>
        <v>20134.799172938903</v>
      </c>
      <c r="N20" s="346">
        <f t="shared" si="1"/>
        <v>15559.586223649001</v>
      </c>
      <c r="O20" s="344">
        <f t="shared" si="1"/>
        <v>592.88275285199995</v>
      </c>
      <c r="P20" s="345">
        <f t="shared" si="1"/>
        <v>14966.703470797002</v>
      </c>
      <c r="Q20" s="347">
        <f t="shared" si="1"/>
        <v>373.39028168530001</v>
      </c>
      <c r="R20" s="347">
        <f t="shared" si="1"/>
        <v>-461.27801107086248</v>
      </c>
      <c r="S20" s="337">
        <f t="shared" si="1"/>
        <v>35013.614914350343</v>
      </c>
    </row>
    <row r="21" spans="1:24" ht="14.1" customHeight="1" x14ac:dyDescent="0.25">
      <c r="A21" s="296" t="s">
        <v>171</v>
      </c>
      <c r="B21" s="786">
        <f>SUM(B11:B13)</f>
        <v>0</v>
      </c>
      <c r="C21" s="787">
        <f>SUM(C11:C13)</f>
        <v>0</v>
      </c>
      <c r="D21" s="788">
        <f t="shared" ref="D21:J21" si="2">SUM(D11:D13)</f>
        <v>0</v>
      </c>
      <c r="E21" s="789">
        <f t="shared" si="2"/>
        <v>0</v>
      </c>
      <c r="F21" s="787">
        <f t="shared" si="2"/>
        <v>0</v>
      </c>
      <c r="G21" s="788">
        <f t="shared" si="2"/>
        <v>0</v>
      </c>
      <c r="H21" s="790">
        <f t="shared" si="2"/>
        <v>0</v>
      </c>
      <c r="I21" s="790">
        <f t="shared" si="2"/>
        <v>0</v>
      </c>
      <c r="J21" s="791">
        <f t="shared" si="2"/>
        <v>0</v>
      </c>
      <c r="K21" s="774">
        <f>SUM(K11:K13)</f>
        <v>0</v>
      </c>
      <c r="L21" s="775">
        <f t="shared" ref="L21:S21" si="3">SUM(L11:L13)</f>
        <v>0</v>
      </c>
      <c r="M21" s="776">
        <f t="shared" si="3"/>
        <v>0</v>
      </c>
      <c r="N21" s="777">
        <f t="shared" si="3"/>
        <v>0</v>
      </c>
      <c r="O21" s="775">
        <f t="shared" si="3"/>
        <v>0</v>
      </c>
      <c r="P21" s="776">
        <f t="shared" si="3"/>
        <v>0</v>
      </c>
      <c r="Q21" s="778">
        <f t="shared" si="3"/>
        <v>0</v>
      </c>
      <c r="R21" s="778">
        <f t="shared" si="3"/>
        <v>0</v>
      </c>
      <c r="S21" s="779">
        <f t="shared" si="3"/>
        <v>0</v>
      </c>
    </row>
    <row r="22" spans="1:24" ht="14.1" customHeight="1" x14ac:dyDescent="0.25">
      <c r="A22" s="296" t="s">
        <v>212</v>
      </c>
      <c r="B22" s="786">
        <f>SUM(B14:B16)</f>
        <v>0</v>
      </c>
      <c r="C22" s="787">
        <f>SUM(C14:C16)</f>
        <v>0</v>
      </c>
      <c r="D22" s="788">
        <f t="shared" ref="D22:J22" si="4">SUM(D14:D16)</f>
        <v>0</v>
      </c>
      <c r="E22" s="789">
        <f t="shared" si="4"/>
        <v>0</v>
      </c>
      <c r="F22" s="787">
        <f t="shared" si="4"/>
        <v>0</v>
      </c>
      <c r="G22" s="788">
        <f t="shared" si="4"/>
        <v>0</v>
      </c>
      <c r="H22" s="790">
        <f t="shared" si="4"/>
        <v>0</v>
      </c>
      <c r="I22" s="790">
        <f>SUM(I14:I16)</f>
        <v>0</v>
      </c>
      <c r="J22" s="791">
        <f t="shared" si="4"/>
        <v>0</v>
      </c>
      <c r="K22" s="774">
        <f>SUM(K14:K16)</f>
        <v>0</v>
      </c>
      <c r="L22" s="775">
        <f t="shared" ref="L22:S22" si="5">SUM(L14:L16)</f>
        <v>0</v>
      </c>
      <c r="M22" s="776">
        <f t="shared" si="5"/>
        <v>0</v>
      </c>
      <c r="N22" s="777">
        <f t="shared" si="5"/>
        <v>0</v>
      </c>
      <c r="O22" s="775">
        <f t="shared" si="5"/>
        <v>0</v>
      </c>
      <c r="P22" s="776">
        <f t="shared" si="5"/>
        <v>0</v>
      </c>
      <c r="Q22" s="778">
        <f t="shared" si="5"/>
        <v>0</v>
      </c>
      <c r="R22" s="778">
        <f t="shared" si="5"/>
        <v>0</v>
      </c>
      <c r="S22" s="779">
        <f t="shared" si="5"/>
        <v>0</v>
      </c>
    </row>
    <row r="23" spans="1:24" ht="14.1" customHeight="1" x14ac:dyDescent="0.25">
      <c r="A23" s="350" t="s">
        <v>172</v>
      </c>
      <c r="B23" s="792">
        <f>SUM(B17:B19)</f>
        <v>0</v>
      </c>
      <c r="C23" s="793">
        <f>SUM(C17:C19)</f>
        <v>0</v>
      </c>
      <c r="D23" s="794">
        <f t="shared" ref="D23:J23" si="6">SUM(D17:D19)</f>
        <v>0</v>
      </c>
      <c r="E23" s="795">
        <f t="shared" si="6"/>
        <v>0</v>
      </c>
      <c r="F23" s="793">
        <f t="shared" si="6"/>
        <v>0</v>
      </c>
      <c r="G23" s="794">
        <f t="shared" si="6"/>
        <v>0</v>
      </c>
      <c r="H23" s="796">
        <f t="shared" si="6"/>
        <v>0</v>
      </c>
      <c r="I23" s="796">
        <f t="shared" si="6"/>
        <v>0</v>
      </c>
      <c r="J23" s="797">
        <f t="shared" si="6"/>
        <v>0</v>
      </c>
      <c r="K23" s="780">
        <f>SUM(K17:K19)</f>
        <v>0</v>
      </c>
      <c r="L23" s="781">
        <f t="shared" ref="L23:S23" si="7">SUM(L17:L19)</f>
        <v>0</v>
      </c>
      <c r="M23" s="782">
        <f t="shared" si="7"/>
        <v>0</v>
      </c>
      <c r="N23" s="783">
        <f t="shared" si="7"/>
        <v>0</v>
      </c>
      <c r="O23" s="781">
        <f t="shared" si="7"/>
        <v>0</v>
      </c>
      <c r="P23" s="782">
        <f t="shared" si="7"/>
        <v>0</v>
      </c>
      <c r="Q23" s="784">
        <f t="shared" si="7"/>
        <v>0</v>
      </c>
      <c r="R23" s="784">
        <f t="shared" si="7"/>
        <v>0</v>
      </c>
      <c r="S23" s="785">
        <f t="shared" si="7"/>
        <v>0</v>
      </c>
      <c r="T23" s="329"/>
    </row>
    <row r="24" spans="1:24" ht="14.1" customHeight="1" x14ac:dyDescent="0.25">
      <c r="A24" s="296" t="s">
        <v>173</v>
      </c>
      <c r="B24" s="750">
        <f>SUM(B8:B13)</f>
        <v>9331.5841828315934</v>
      </c>
      <c r="C24" s="751">
        <f>SUM(C8:C13)</f>
        <v>7438.2958570844658</v>
      </c>
      <c r="D24" s="752">
        <f t="shared" ref="D24:J24" si="8">SUM(D8:D13)</f>
        <v>1893.2883257471262</v>
      </c>
      <c r="E24" s="753">
        <f t="shared" si="8"/>
        <v>1454.1882269999999</v>
      </c>
      <c r="F24" s="751">
        <f t="shared" si="8"/>
        <v>55.467488000000003</v>
      </c>
      <c r="G24" s="752">
        <f t="shared" si="8"/>
        <v>1398.7207389999999</v>
      </c>
      <c r="H24" s="754">
        <f t="shared" si="8"/>
        <v>34.581454999999998</v>
      </c>
      <c r="I24" s="754">
        <f t="shared" si="8"/>
        <v>-46.317082733015063</v>
      </c>
      <c r="J24" s="755">
        <f t="shared" si="8"/>
        <v>3280.273437014112</v>
      </c>
      <c r="K24" s="750">
        <f>SUM(K8:K13)</f>
        <v>99466.374695909006</v>
      </c>
      <c r="L24" s="751">
        <f t="shared" ref="L24:S24" si="9">SUM(L8:L13)</f>
        <v>79331.575522970103</v>
      </c>
      <c r="M24" s="752">
        <f t="shared" si="9"/>
        <v>20134.799172938903</v>
      </c>
      <c r="N24" s="753">
        <f t="shared" si="9"/>
        <v>15559.586223649001</v>
      </c>
      <c r="O24" s="751">
        <f t="shared" si="9"/>
        <v>592.88275285199995</v>
      </c>
      <c r="P24" s="752">
        <f t="shared" si="9"/>
        <v>14966.703470797002</v>
      </c>
      <c r="Q24" s="754">
        <f t="shared" si="9"/>
        <v>373.39028168530001</v>
      </c>
      <c r="R24" s="754">
        <f t="shared" si="9"/>
        <v>-461.27801107086248</v>
      </c>
      <c r="S24" s="755">
        <f t="shared" si="9"/>
        <v>35013.614914350343</v>
      </c>
    </row>
    <row r="25" spans="1:24" ht="14.1" customHeight="1" x14ac:dyDescent="0.25">
      <c r="A25" s="296" t="s">
        <v>174</v>
      </c>
      <c r="B25" s="756">
        <f>SUM(B14:B19)</f>
        <v>0</v>
      </c>
      <c r="C25" s="757">
        <f>SUM(C14:C19)</f>
        <v>0</v>
      </c>
      <c r="D25" s="758">
        <f t="shared" ref="D25:J25" si="10">SUM(D14:D19)</f>
        <v>0</v>
      </c>
      <c r="E25" s="759">
        <f t="shared" si="10"/>
        <v>0</v>
      </c>
      <c r="F25" s="757">
        <f t="shared" si="10"/>
        <v>0</v>
      </c>
      <c r="G25" s="758">
        <f t="shared" si="10"/>
        <v>0</v>
      </c>
      <c r="H25" s="760">
        <f t="shared" si="10"/>
        <v>0</v>
      </c>
      <c r="I25" s="760">
        <f t="shared" si="10"/>
        <v>0</v>
      </c>
      <c r="J25" s="761">
        <f t="shared" si="10"/>
        <v>0</v>
      </c>
      <c r="K25" s="756">
        <f>SUM(K14:K19)</f>
        <v>0</v>
      </c>
      <c r="L25" s="757">
        <f t="shared" ref="L25:S25" si="11">SUM(L14:L19)</f>
        <v>0</v>
      </c>
      <c r="M25" s="758">
        <f t="shared" si="11"/>
        <v>0</v>
      </c>
      <c r="N25" s="759">
        <f t="shared" si="11"/>
        <v>0</v>
      </c>
      <c r="O25" s="757">
        <f t="shared" si="11"/>
        <v>0</v>
      </c>
      <c r="P25" s="758">
        <f t="shared" si="11"/>
        <v>0</v>
      </c>
      <c r="Q25" s="760">
        <f t="shared" si="11"/>
        <v>0</v>
      </c>
      <c r="R25" s="760">
        <f t="shared" si="11"/>
        <v>0</v>
      </c>
      <c r="S25" s="761">
        <f t="shared" si="11"/>
        <v>0</v>
      </c>
    </row>
    <row r="26" spans="1:24" ht="14.1" customHeight="1" x14ac:dyDescent="0.25">
      <c r="A26" s="335" t="s">
        <v>159</v>
      </c>
      <c r="B26" s="762">
        <f>SUM(B8:B19)</f>
        <v>9331.5841828315934</v>
      </c>
      <c r="C26" s="763">
        <f>SUM(C8:C19)</f>
        <v>7438.2958570844658</v>
      </c>
      <c r="D26" s="764">
        <f t="shared" ref="D26:J26" si="12">SUM(D8:D19)</f>
        <v>1893.2883257471262</v>
      </c>
      <c r="E26" s="765">
        <f t="shared" si="12"/>
        <v>1454.1882269999999</v>
      </c>
      <c r="F26" s="763">
        <f t="shared" si="12"/>
        <v>55.467488000000003</v>
      </c>
      <c r="G26" s="764">
        <f t="shared" si="12"/>
        <v>1398.7207389999999</v>
      </c>
      <c r="H26" s="766">
        <f t="shared" si="12"/>
        <v>34.581454999999998</v>
      </c>
      <c r="I26" s="766">
        <f t="shared" si="12"/>
        <v>-46.317082733015063</v>
      </c>
      <c r="J26" s="767">
        <f t="shared" si="12"/>
        <v>3280.273437014112</v>
      </c>
      <c r="K26" s="768">
        <f>SUM(K8:K19)</f>
        <v>99466.374695909006</v>
      </c>
      <c r="L26" s="769">
        <f t="shared" ref="L26:S26" si="13">SUM(L8:L19)</f>
        <v>79331.575522970103</v>
      </c>
      <c r="M26" s="770">
        <f t="shared" si="13"/>
        <v>20134.799172938903</v>
      </c>
      <c r="N26" s="771">
        <f t="shared" si="13"/>
        <v>15559.586223649001</v>
      </c>
      <c r="O26" s="769">
        <f t="shared" si="13"/>
        <v>592.88275285199995</v>
      </c>
      <c r="P26" s="770">
        <f t="shared" si="13"/>
        <v>14966.703470797002</v>
      </c>
      <c r="Q26" s="772">
        <f t="shared" si="13"/>
        <v>373.39028168530001</v>
      </c>
      <c r="R26" s="772">
        <f t="shared" si="13"/>
        <v>-461.27801107086248</v>
      </c>
      <c r="S26" s="773">
        <f t="shared" si="13"/>
        <v>35013.614914350343</v>
      </c>
      <c r="T26" s="330"/>
    </row>
    <row r="27" spans="1:24" ht="9.75" customHeight="1" x14ac:dyDescent="0.25">
      <c r="B27" s="314"/>
      <c r="H27" s="328"/>
      <c r="I27" s="328"/>
      <c r="J27" s="327"/>
      <c r="K27" s="314"/>
      <c r="Q27" s="328"/>
      <c r="R27" s="328"/>
      <c r="S27" s="327"/>
    </row>
    <row r="29" spans="1:24" ht="12" customHeight="1" x14ac:dyDescent="0.25">
      <c r="A29" s="315"/>
      <c r="B29" s="315"/>
      <c r="C29" s="315"/>
      <c r="H29" s="315"/>
      <c r="I29" s="315"/>
      <c r="J29" s="315"/>
      <c r="K29" s="315"/>
      <c r="O29" s="315"/>
      <c r="P29" s="315"/>
      <c r="Q29" s="315"/>
      <c r="R29" s="315"/>
    </row>
    <row r="30" spans="1:24" ht="12" customHeight="1" x14ac:dyDescent="0.25">
      <c r="E30" s="316"/>
      <c r="F30" s="316"/>
      <c r="G30" s="316"/>
      <c r="H30" s="316"/>
      <c r="L30" s="316"/>
      <c r="M30" s="316"/>
      <c r="N30" s="316"/>
    </row>
    <row r="31" spans="1:24" ht="12" customHeight="1" x14ac:dyDescent="0.25">
      <c r="E31" s="316"/>
      <c r="F31" s="316"/>
      <c r="G31" s="316"/>
      <c r="L31" s="316"/>
      <c r="M31" s="316"/>
      <c r="N31" s="316"/>
    </row>
    <row r="32" spans="1:24" ht="12" customHeight="1" x14ac:dyDescent="0.25">
      <c r="E32" s="316"/>
      <c r="F32" s="316"/>
      <c r="G32" s="316"/>
      <c r="L32" s="316"/>
      <c r="M32" s="316"/>
      <c r="N32" s="316"/>
    </row>
    <row r="33" spans="5:14" ht="12" customHeight="1" x14ac:dyDescent="0.25">
      <c r="E33" s="316"/>
      <c r="F33" s="316"/>
      <c r="G33" s="316"/>
      <c r="L33" s="316"/>
      <c r="M33" s="316"/>
      <c r="N33" s="316"/>
    </row>
    <row r="34" spans="5:14" ht="12" customHeight="1" x14ac:dyDescent="0.25">
      <c r="E34" s="316"/>
      <c r="F34" s="316"/>
      <c r="G34" s="316"/>
      <c r="L34" s="316"/>
      <c r="M34" s="316"/>
      <c r="N34" s="316"/>
    </row>
    <row r="35" spans="5:14" ht="12" customHeight="1" x14ac:dyDescent="0.25">
      <c r="E35" s="316"/>
      <c r="F35" s="316"/>
      <c r="G35" s="316"/>
      <c r="L35" s="316"/>
      <c r="M35" s="316"/>
      <c r="N35" s="316"/>
    </row>
    <row r="36" spans="5:14" ht="12" customHeight="1" x14ac:dyDescent="0.25">
      <c r="E36" s="316"/>
      <c r="F36" s="316"/>
      <c r="G36" s="316"/>
      <c r="L36" s="316"/>
      <c r="M36" s="316"/>
      <c r="N36" s="316"/>
    </row>
    <row r="37" spans="5:14" ht="12" customHeight="1" x14ac:dyDescent="0.25">
      <c r="E37" s="316"/>
      <c r="F37" s="316"/>
      <c r="G37" s="316"/>
      <c r="L37" s="316"/>
      <c r="M37" s="316"/>
      <c r="N37" s="316"/>
    </row>
    <row r="38" spans="5:14" ht="12" customHeight="1" x14ac:dyDescent="0.25">
      <c r="E38" s="316"/>
      <c r="F38" s="316"/>
      <c r="G38" s="316"/>
      <c r="L38" s="316"/>
      <c r="M38" s="316"/>
      <c r="N38" s="316"/>
    </row>
    <row r="39" spans="5:14" ht="12" customHeight="1" x14ac:dyDescent="0.25">
      <c r="E39" s="316"/>
      <c r="F39" s="316"/>
      <c r="G39" s="316"/>
      <c r="L39" s="316"/>
      <c r="M39" s="316"/>
      <c r="N39" s="316"/>
    </row>
    <row r="40" spans="5:14" ht="12" customHeight="1" x14ac:dyDescent="0.25">
      <c r="E40" s="316"/>
      <c r="F40" s="316"/>
      <c r="G40" s="316"/>
      <c r="L40" s="316"/>
      <c r="M40" s="316"/>
      <c r="N40" s="316"/>
    </row>
    <row r="41" spans="5:14" ht="12" customHeight="1" x14ac:dyDescent="0.25">
      <c r="E41" s="316"/>
      <c r="F41" s="316"/>
      <c r="G41" s="316"/>
      <c r="L41" s="316"/>
      <c r="M41" s="316"/>
      <c r="N41" s="316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293" customWidth="1"/>
    <col min="2" max="3" width="7.7109375" style="293" customWidth="1"/>
    <col min="4" max="4" width="6.7109375" style="293" customWidth="1"/>
    <col min="5" max="6" width="7.7109375" style="293" customWidth="1"/>
    <col min="7" max="7" width="6.7109375" style="293" customWidth="1"/>
    <col min="8" max="13" width="7.7109375" style="293" customWidth="1"/>
    <col min="14" max="18" width="6.28515625" style="293" customWidth="1"/>
    <col min="19" max="20" width="6.7109375" style="293" customWidth="1"/>
    <col min="21" max="21" width="1.7109375" style="293" customWidth="1"/>
    <col min="22" max="260" width="9.140625" style="293"/>
    <col min="261" max="273" width="10.7109375" style="293" customWidth="1"/>
    <col min="274" max="516" width="9.140625" style="293"/>
    <col min="517" max="529" width="10.7109375" style="293" customWidth="1"/>
    <col min="530" max="772" width="9.140625" style="293"/>
    <col min="773" max="785" width="10.7109375" style="293" customWidth="1"/>
    <col min="786" max="1028" width="9.140625" style="293"/>
    <col min="1029" max="1041" width="10.7109375" style="293" customWidth="1"/>
    <col min="1042" max="1284" width="9.140625" style="293"/>
    <col min="1285" max="1297" width="10.7109375" style="293" customWidth="1"/>
    <col min="1298" max="1540" width="9.140625" style="293"/>
    <col min="1541" max="1553" width="10.7109375" style="293" customWidth="1"/>
    <col min="1554" max="1796" width="9.140625" style="293"/>
    <col min="1797" max="1809" width="10.7109375" style="293" customWidth="1"/>
    <col min="1810" max="2052" width="9.140625" style="293"/>
    <col min="2053" max="2065" width="10.7109375" style="293" customWidth="1"/>
    <col min="2066" max="2308" width="9.140625" style="293"/>
    <col min="2309" max="2321" width="10.7109375" style="293" customWidth="1"/>
    <col min="2322" max="2564" width="9.140625" style="293"/>
    <col min="2565" max="2577" width="10.7109375" style="293" customWidth="1"/>
    <col min="2578" max="2820" width="9.140625" style="293"/>
    <col min="2821" max="2833" width="10.7109375" style="293" customWidth="1"/>
    <col min="2834" max="3076" width="9.140625" style="293"/>
    <col min="3077" max="3089" width="10.7109375" style="293" customWidth="1"/>
    <col min="3090" max="3332" width="9.140625" style="293"/>
    <col min="3333" max="3345" width="10.7109375" style="293" customWidth="1"/>
    <col min="3346" max="3588" width="9.140625" style="293"/>
    <col min="3589" max="3601" width="10.7109375" style="293" customWidth="1"/>
    <col min="3602" max="3844" width="9.140625" style="293"/>
    <col min="3845" max="3857" width="10.7109375" style="293" customWidth="1"/>
    <col min="3858" max="4100" width="9.140625" style="293"/>
    <col min="4101" max="4113" width="10.7109375" style="293" customWidth="1"/>
    <col min="4114" max="4356" width="9.140625" style="293"/>
    <col min="4357" max="4369" width="10.7109375" style="293" customWidth="1"/>
    <col min="4370" max="4612" width="9.140625" style="293"/>
    <col min="4613" max="4625" width="10.7109375" style="293" customWidth="1"/>
    <col min="4626" max="4868" width="9.140625" style="293"/>
    <col min="4869" max="4881" width="10.7109375" style="293" customWidth="1"/>
    <col min="4882" max="5124" width="9.140625" style="293"/>
    <col min="5125" max="5137" width="10.7109375" style="293" customWidth="1"/>
    <col min="5138" max="5380" width="9.140625" style="293"/>
    <col min="5381" max="5393" width="10.7109375" style="293" customWidth="1"/>
    <col min="5394" max="5636" width="9.140625" style="293"/>
    <col min="5637" max="5649" width="10.7109375" style="293" customWidth="1"/>
    <col min="5650" max="5892" width="9.140625" style="293"/>
    <col min="5893" max="5905" width="10.7109375" style="293" customWidth="1"/>
    <col min="5906" max="6148" width="9.140625" style="293"/>
    <col min="6149" max="6161" width="10.7109375" style="293" customWidth="1"/>
    <col min="6162" max="6404" width="9.140625" style="293"/>
    <col min="6405" max="6417" width="10.7109375" style="293" customWidth="1"/>
    <col min="6418" max="6660" width="9.140625" style="293"/>
    <col min="6661" max="6673" width="10.7109375" style="293" customWidth="1"/>
    <col min="6674" max="6916" width="9.140625" style="293"/>
    <col min="6917" max="6929" width="10.7109375" style="293" customWidth="1"/>
    <col min="6930" max="7172" width="9.140625" style="293"/>
    <col min="7173" max="7185" width="10.7109375" style="293" customWidth="1"/>
    <col min="7186" max="7428" width="9.140625" style="293"/>
    <col min="7429" max="7441" width="10.7109375" style="293" customWidth="1"/>
    <col min="7442" max="7684" width="9.140625" style="293"/>
    <col min="7685" max="7697" width="10.7109375" style="293" customWidth="1"/>
    <col min="7698" max="7940" width="9.140625" style="293"/>
    <col min="7941" max="7953" width="10.7109375" style="293" customWidth="1"/>
    <col min="7954" max="8196" width="9.140625" style="293"/>
    <col min="8197" max="8209" width="10.7109375" style="293" customWidth="1"/>
    <col min="8210" max="8452" width="9.140625" style="293"/>
    <col min="8453" max="8465" width="10.7109375" style="293" customWidth="1"/>
    <col min="8466" max="8708" width="9.140625" style="293"/>
    <col min="8709" max="8721" width="10.7109375" style="293" customWidth="1"/>
    <col min="8722" max="8964" width="9.140625" style="293"/>
    <col min="8965" max="8977" width="10.7109375" style="293" customWidth="1"/>
    <col min="8978" max="9220" width="9.140625" style="293"/>
    <col min="9221" max="9233" width="10.7109375" style="293" customWidth="1"/>
    <col min="9234" max="9476" width="9.140625" style="293"/>
    <col min="9477" max="9489" width="10.7109375" style="293" customWidth="1"/>
    <col min="9490" max="9732" width="9.140625" style="293"/>
    <col min="9733" max="9745" width="10.7109375" style="293" customWidth="1"/>
    <col min="9746" max="9988" width="9.140625" style="293"/>
    <col min="9989" max="10001" width="10.7109375" style="293" customWidth="1"/>
    <col min="10002" max="10244" width="9.140625" style="293"/>
    <col min="10245" max="10257" width="10.7109375" style="293" customWidth="1"/>
    <col min="10258" max="10500" width="9.140625" style="293"/>
    <col min="10501" max="10513" width="10.7109375" style="293" customWidth="1"/>
    <col min="10514" max="10756" width="9.140625" style="293"/>
    <col min="10757" max="10769" width="10.7109375" style="293" customWidth="1"/>
    <col min="10770" max="11012" width="9.140625" style="293"/>
    <col min="11013" max="11025" width="10.7109375" style="293" customWidth="1"/>
    <col min="11026" max="11268" width="9.140625" style="293"/>
    <col min="11269" max="11281" width="10.7109375" style="293" customWidth="1"/>
    <col min="11282" max="11524" width="9.140625" style="293"/>
    <col min="11525" max="11537" width="10.7109375" style="293" customWidth="1"/>
    <col min="11538" max="11780" width="9.140625" style="293"/>
    <col min="11781" max="11793" width="10.7109375" style="293" customWidth="1"/>
    <col min="11794" max="12036" width="9.140625" style="293"/>
    <col min="12037" max="12049" width="10.7109375" style="293" customWidth="1"/>
    <col min="12050" max="12292" width="9.140625" style="293"/>
    <col min="12293" max="12305" width="10.7109375" style="293" customWidth="1"/>
    <col min="12306" max="12548" width="9.140625" style="293"/>
    <col min="12549" max="12561" width="10.7109375" style="293" customWidth="1"/>
    <col min="12562" max="12804" width="9.140625" style="293"/>
    <col min="12805" max="12817" width="10.7109375" style="293" customWidth="1"/>
    <col min="12818" max="13060" width="9.140625" style="293"/>
    <col min="13061" max="13073" width="10.7109375" style="293" customWidth="1"/>
    <col min="13074" max="13316" width="9.140625" style="293"/>
    <col min="13317" max="13329" width="10.7109375" style="293" customWidth="1"/>
    <col min="13330" max="13572" width="9.140625" style="293"/>
    <col min="13573" max="13585" width="10.7109375" style="293" customWidth="1"/>
    <col min="13586" max="13828" width="9.140625" style="293"/>
    <col min="13829" max="13841" width="10.7109375" style="293" customWidth="1"/>
    <col min="13842" max="14084" width="9.140625" style="293"/>
    <col min="14085" max="14097" width="10.7109375" style="293" customWidth="1"/>
    <col min="14098" max="14340" width="9.140625" style="293"/>
    <col min="14341" max="14353" width="10.7109375" style="293" customWidth="1"/>
    <col min="14354" max="14596" width="9.140625" style="293"/>
    <col min="14597" max="14609" width="10.7109375" style="293" customWidth="1"/>
    <col min="14610" max="14852" width="9.140625" style="293"/>
    <col min="14853" max="14865" width="10.7109375" style="293" customWidth="1"/>
    <col min="14866" max="15108" width="9.140625" style="293"/>
    <col min="15109" max="15121" width="10.7109375" style="293" customWidth="1"/>
    <col min="15122" max="15364" width="9.140625" style="293"/>
    <col min="15365" max="15377" width="10.7109375" style="293" customWidth="1"/>
    <col min="15378" max="15620" width="9.140625" style="293"/>
    <col min="15621" max="15633" width="10.7109375" style="293" customWidth="1"/>
    <col min="15634" max="15876" width="9.140625" style="293"/>
    <col min="15877" max="15889" width="10.7109375" style="293" customWidth="1"/>
    <col min="15890" max="16132" width="9.140625" style="293"/>
    <col min="16133" max="16145" width="10.7109375" style="293" customWidth="1"/>
    <col min="16146" max="16384" width="9.140625" style="293"/>
  </cols>
  <sheetData>
    <row r="1" spans="1:23" x14ac:dyDescent="0.25">
      <c r="R1" s="491"/>
      <c r="S1" s="981" t="s">
        <v>251</v>
      </c>
      <c r="T1" s="981"/>
      <c r="U1" s="981"/>
    </row>
    <row r="2" spans="1:23" ht="20.100000000000001" customHeight="1" x14ac:dyDescent="0.25">
      <c r="A2" s="980" t="s">
        <v>209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  <c r="Q2" s="980"/>
      <c r="R2" s="980"/>
      <c r="S2" s="980"/>
    </row>
    <row r="3" spans="1:23" ht="20.100000000000001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7"/>
      <c r="L3" s="318"/>
      <c r="M3" s="318"/>
      <c r="N3" s="318"/>
      <c r="O3" s="318"/>
      <c r="P3" s="318"/>
      <c r="Q3" s="318"/>
      <c r="R3" s="318"/>
    </row>
    <row r="4" spans="1:23" ht="17.25" customHeight="1" x14ac:dyDescent="0.25">
      <c r="A4" s="462"/>
      <c r="B4" s="977">
        <f>T!G17</f>
        <v>2017</v>
      </c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  <c r="O4" s="994"/>
      <c r="P4" s="994"/>
      <c r="Q4" s="994"/>
      <c r="R4" s="994"/>
      <c r="S4" s="994"/>
      <c r="T4" s="995"/>
      <c r="U4" s="314"/>
    </row>
    <row r="5" spans="1:23" ht="50.1" customHeight="1" x14ac:dyDescent="0.25">
      <c r="A5" s="462"/>
      <c r="B5" s="986" t="s">
        <v>191</v>
      </c>
      <c r="C5" s="987"/>
      <c r="D5" s="987"/>
      <c r="E5" s="987"/>
      <c r="F5" s="987"/>
      <c r="G5" s="987"/>
      <c r="H5" s="988"/>
      <c r="I5" s="986" t="s">
        <v>12</v>
      </c>
      <c r="J5" s="987"/>
      <c r="K5" s="987"/>
      <c r="L5" s="987"/>
      <c r="M5" s="987"/>
      <c r="N5" s="986" t="s">
        <v>11</v>
      </c>
      <c r="O5" s="987"/>
      <c r="P5" s="987"/>
      <c r="Q5" s="987"/>
      <c r="R5" s="988"/>
      <c r="S5" s="587" t="s">
        <v>191</v>
      </c>
      <c r="T5" s="588" t="s">
        <v>12</v>
      </c>
    </row>
    <row r="6" spans="1:23" ht="52.5" customHeight="1" x14ac:dyDescent="0.25">
      <c r="A6" s="294"/>
      <c r="B6" s="989" t="s">
        <v>204</v>
      </c>
      <c r="C6" s="982"/>
      <c r="D6" s="982"/>
      <c r="E6" s="991" t="s">
        <v>205</v>
      </c>
      <c r="F6" s="992"/>
      <c r="G6" s="993"/>
      <c r="H6" s="558" t="s">
        <v>206</v>
      </c>
      <c r="I6" s="1000" t="s">
        <v>207</v>
      </c>
      <c r="J6" s="993"/>
      <c r="K6" s="991" t="s">
        <v>205</v>
      </c>
      <c r="L6" s="992"/>
      <c r="M6" s="579" t="s">
        <v>206</v>
      </c>
      <c r="N6" s="1000" t="s">
        <v>208</v>
      </c>
      <c r="O6" s="992"/>
      <c r="P6" s="992"/>
      <c r="Q6" s="992"/>
      <c r="R6" s="1001"/>
      <c r="S6" s="996" t="s">
        <v>217</v>
      </c>
      <c r="T6" s="997"/>
    </row>
    <row r="7" spans="1:23" ht="28.5" customHeight="1" x14ac:dyDescent="0.25">
      <c r="A7" s="295" t="s">
        <v>157</v>
      </c>
      <c r="B7" s="536">
        <f>T!G17</f>
        <v>2017</v>
      </c>
      <c r="C7" s="546">
        <f>B7-1</f>
        <v>2016</v>
      </c>
      <c r="D7" s="518" t="s">
        <v>201</v>
      </c>
      <c r="E7" s="538">
        <f>B7</f>
        <v>2017</v>
      </c>
      <c r="F7" s="546">
        <f>C7</f>
        <v>2016</v>
      </c>
      <c r="G7" s="518" t="s">
        <v>201</v>
      </c>
      <c r="H7" s="562">
        <f>B7</f>
        <v>2017</v>
      </c>
      <c r="I7" s="536">
        <f>B7</f>
        <v>2017</v>
      </c>
      <c r="J7" s="551">
        <f>C7</f>
        <v>2016</v>
      </c>
      <c r="K7" s="538">
        <f>B7</f>
        <v>2017</v>
      </c>
      <c r="L7" s="551">
        <f>C7</f>
        <v>2016</v>
      </c>
      <c r="M7" s="580">
        <f>B7</f>
        <v>2017</v>
      </c>
      <c r="N7" s="589" t="s">
        <v>38</v>
      </c>
      <c r="O7" s="577" t="s">
        <v>215</v>
      </c>
      <c r="P7" s="577" t="s">
        <v>216</v>
      </c>
      <c r="Q7" s="577" t="s">
        <v>202</v>
      </c>
      <c r="R7" s="578" t="s">
        <v>203</v>
      </c>
      <c r="S7" s="998"/>
      <c r="T7" s="999"/>
      <c r="U7" s="404"/>
    </row>
    <row r="8" spans="1:23" ht="14.1" customHeight="1" x14ac:dyDescent="0.25">
      <c r="A8" s="296" t="s">
        <v>25</v>
      </c>
      <c r="B8" s="310">
        <v>1455.6830724201873</v>
      </c>
      <c r="C8" s="547">
        <v>1187.264788615279</v>
      </c>
      <c r="D8" s="649">
        <v>0.22608123004975803</v>
      </c>
      <c r="E8" s="313">
        <v>1333.9548583556982</v>
      </c>
      <c r="F8" s="550">
        <v>1214.7632214782154</v>
      </c>
      <c r="G8" s="649">
        <v>9.8119234077931175E-2</v>
      </c>
      <c r="H8" s="559">
        <v>1290</v>
      </c>
      <c r="I8" s="543">
        <v>15541.281418539998</v>
      </c>
      <c r="J8" s="552">
        <v>12664.390614999998</v>
      </c>
      <c r="K8" s="313">
        <v>14241.676808721177</v>
      </c>
      <c r="L8" s="555">
        <v>12957.712625739279</v>
      </c>
      <c r="M8" s="581">
        <v>13750</v>
      </c>
      <c r="N8" s="310">
        <v>-5.5709677419354851</v>
      </c>
      <c r="O8" s="323">
        <v>0.8</v>
      </c>
      <c r="P8" s="323">
        <v>-11.8</v>
      </c>
      <c r="Q8" s="323">
        <v>-1.9612903225806451</v>
      </c>
      <c r="R8" s="541">
        <v>-3.6096774193548402</v>
      </c>
      <c r="S8" s="303">
        <v>75.078346910959681</v>
      </c>
      <c r="T8" s="585">
        <v>801.5573339999994</v>
      </c>
      <c r="U8" s="302"/>
      <c r="V8" s="302"/>
      <c r="W8" s="677"/>
    </row>
    <row r="9" spans="1:23" ht="14.1" customHeight="1" x14ac:dyDescent="0.25">
      <c r="A9" s="296" t="s">
        <v>26</v>
      </c>
      <c r="B9" s="297">
        <v>1021.1104080142384</v>
      </c>
      <c r="C9" s="548">
        <v>894.9775109236499</v>
      </c>
      <c r="D9" s="648">
        <v>0.14093415259162731</v>
      </c>
      <c r="E9" s="300">
        <v>1083.6106937678014</v>
      </c>
      <c r="F9" s="548">
        <v>963.61081742210649</v>
      </c>
      <c r="G9" s="648">
        <v>0.12453147492337603</v>
      </c>
      <c r="H9" s="560">
        <v>990</v>
      </c>
      <c r="I9" s="544">
        <v>10896.085830173</v>
      </c>
      <c r="J9" s="553">
        <v>9546.7534078000026</v>
      </c>
      <c r="K9" s="300">
        <v>11563.015157928581</v>
      </c>
      <c r="L9" s="556">
        <v>10278.867058372636</v>
      </c>
      <c r="M9" s="582">
        <v>10540</v>
      </c>
      <c r="N9" s="544">
        <v>1.1749999999999996</v>
      </c>
      <c r="O9" s="298">
        <v>9.5</v>
      </c>
      <c r="P9" s="298">
        <v>-4.4000000000000004</v>
      </c>
      <c r="Q9" s="298">
        <v>-0.66206896551724137</v>
      </c>
      <c r="R9" s="542">
        <v>1.837068965517241</v>
      </c>
      <c r="S9" s="303">
        <v>51.692307757988551</v>
      </c>
      <c r="T9" s="585">
        <v>551.59937799999943</v>
      </c>
      <c r="U9" s="302"/>
      <c r="V9" s="302"/>
      <c r="W9" s="677"/>
    </row>
    <row r="10" spans="1:23" ht="14.1" customHeight="1" x14ac:dyDescent="0.25">
      <c r="A10" s="350" t="s">
        <v>27</v>
      </c>
      <c r="B10" s="305">
        <v>803.47995264261647</v>
      </c>
      <c r="C10" s="549">
        <v>894.92809451256755</v>
      </c>
      <c r="D10" s="650">
        <v>-0.10218490449756114</v>
      </c>
      <c r="E10" s="308">
        <v>907.68868832019791</v>
      </c>
      <c r="F10" s="549">
        <v>915.98125865159625</v>
      </c>
      <c r="G10" s="650">
        <v>-9.0532096078097916E-3</v>
      </c>
      <c r="H10" s="561">
        <v>920</v>
      </c>
      <c r="I10" s="545">
        <v>8576.2482760000003</v>
      </c>
      <c r="J10" s="554">
        <v>9564.2893909999984</v>
      </c>
      <c r="K10" s="308">
        <v>9688.5597739528548</v>
      </c>
      <c r="L10" s="557">
        <v>9789.2890928269553</v>
      </c>
      <c r="M10" s="583">
        <v>9800</v>
      </c>
      <c r="N10" s="545">
        <v>6.1225806451612916</v>
      </c>
      <c r="O10" s="306">
        <v>12.8</v>
      </c>
      <c r="P10" s="306">
        <v>1.8</v>
      </c>
      <c r="Q10" s="306">
        <v>3.3032258064516129</v>
      </c>
      <c r="R10" s="542">
        <v>2.8193548387096787</v>
      </c>
      <c r="S10" s="348">
        <v>34.228778713699413</v>
      </c>
      <c r="T10" s="586">
        <v>365.3539550000001</v>
      </c>
      <c r="U10" s="302"/>
      <c r="V10" s="302"/>
      <c r="W10" s="677"/>
    </row>
    <row r="11" spans="1:23" ht="14.1" customHeight="1" x14ac:dyDescent="0.25">
      <c r="A11" s="349" t="s">
        <v>28</v>
      </c>
      <c r="B11" s="310"/>
      <c r="C11" s="550"/>
      <c r="D11" s="649"/>
      <c r="E11" s="313"/>
      <c r="F11" s="550"/>
      <c r="G11" s="649"/>
      <c r="H11" s="559">
        <v>630</v>
      </c>
      <c r="I11" s="543"/>
      <c r="J11" s="552"/>
      <c r="K11" s="313"/>
      <c r="L11" s="555"/>
      <c r="M11" s="581">
        <v>6710</v>
      </c>
      <c r="N11" s="310"/>
      <c r="O11" s="323"/>
      <c r="P11" s="323"/>
      <c r="Q11" s="323">
        <v>7.5500000000000007</v>
      </c>
      <c r="R11" s="541"/>
      <c r="S11" s="303"/>
      <c r="T11" s="585"/>
      <c r="U11" s="302"/>
      <c r="V11" s="302"/>
      <c r="W11" s="677"/>
    </row>
    <row r="12" spans="1:23" ht="14.1" customHeight="1" x14ac:dyDescent="0.25">
      <c r="A12" s="349" t="s">
        <v>29</v>
      </c>
      <c r="B12" s="297"/>
      <c r="C12" s="548"/>
      <c r="D12" s="648"/>
      <c r="E12" s="300"/>
      <c r="F12" s="548"/>
      <c r="G12" s="648"/>
      <c r="H12" s="560">
        <v>420</v>
      </c>
      <c r="I12" s="544"/>
      <c r="J12" s="553"/>
      <c r="K12" s="300"/>
      <c r="L12" s="556"/>
      <c r="M12" s="582">
        <v>4470</v>
      </c>
      <c r="N12" s="544"/>
      <c r="O12" s="298"/>
      <c r="P12" s="298"/>
      <c r="Q12" s="298">
        <v>12.95483870967742</v>
      </c>
      <c r="R12" s="542"/>
      <c r="S12" s="303"/>
      <c r="T12" s="585"/>
      <c r="U12" s="302"/>
      <c r="V12" s="302"/>
      <c r="W12" s="677"/>
    </row>
    <row r="13" spans="1:23" ht="14.1" customHeight="1" x14ac:dyDescent="0.25">
      <c r="A13" s="350" t="s">
        <v>30</v>
      </c>
      <c r="B13" s="305"/>
      <c r="C13" s="549"/>
      <c r="D13" s="650"/>
      <c r="E13" s="308"/>
      <c r="F13" s="549"/>
      <c r="G13" s="650"/>
      <c r="H13" s="561">
        <v>320</v>
      </c>
      <c r="I13" s="545"/>
      <c r="J13" s="554"/>
      <c r="K13" s="308"/>
      <c r="L13" s="557"/>
      <c r="M13" s="583">
        <v>3410</v>
      </c>
      <c r="N13" s="545"/>
      <c r="O13" s="306"/>
      <c r="P13" s="306"/>
      <c r="Q13" s="306">
        <v>15.81</v>
      </c>
      <c r="R13" s="542"/>
      <c r="S13" s="348"/>
      <c r="T13" s="586"/>
      <c r="U13" s="302"/>
      <c r="V13" s="302"/>
      <c r="W13" s="677"/>
    </row>
    <row r="14" spans="1:23" ht="14.1" customHeight="1" x14ac:dyDescent="0.25">
      <c r="A14" s="349" t="s">
        <v>31</v>
      </c>
      <c r="B14" s="310"/>
      <c r="C14" s="550"/>
      <c r="D14" s="649"/>
      <c r="E14" s="313"/>
      <c r="F14" s="550"/>
      <c r="G14" s="649"/>
      <c r="H14" s="559">
        <v>300</v>
      </c>
      <c r="I14" s="543"/>
      <c r="J14" s="552"/>
      <c r="K14" s="313"/>
      <c r="L14" s="555"/>
      <c r="M14" s="581">
        <v>3190</v>
      </c>
      <c r="N14" s="310"/>
      <c r="O14" s="323"/>
      <c r="P14" s="323"/>
      <c r="Q14" s="323">
        <v>17.525806451612908</v>
      </c>
      <c r="R14" s="541"/>
      <c r="S14" s="303"/>
      <c r="T14" s="585"/>
      <c r="U14" s="302"/>
      <c r="V14" s="302"/>
      <c r="W14" s="677"/>
    </row>
    <row r="15" spans="1:23" ht="14.1" customHeight="1" x14ac:dyDescent="0.25">
      <c r="A15" s="349" t="s">
        <v>32</v>
      </c>
      <c r="B15" s="297"/>
      <c r="C15" s="548"/>
      <c r="D15" s="648"/>
      <c r="E15" s="300"/>
      <c r="F15" s="548"/>
      <c r="G15" s="648"/>
      <c r="H15" s="560">
        <v>300</v>
      </c>
      <c r="I15" s="544"/>
      <c r="J15" s="553"/>
      <c r="K15" s="300"/>
      <c r="L15" s="556"/>
      <c r="M15" s="582">
        <v>3190</v>
      </c>
      <c r="N15" s="544"/>
      <c r="O15" s="298"/>
      <c r="P15" s="298"/>
      <c r="Q15" s="298">
        <v>17.219354838709684</v>
      </c>
      <c r="R15" s="542"/>
      <c r="S15" s="303"/>
      <c r="T15" s="585"/>
      <c r="U15" s="302"/>
      <c r="V15" s="302"/>
      <c r="W15" s="677"/>
    </row>
    <row r="16" spans="1:23" ht="14.1" customHeight="1" x14ac:dyDescent="0.25">
      <c r="A16" s="350" t="s">
        <v>33</v>
      </c>
      <c r="B16" s="305"/>
      <c r="C16" s="549"/>
      <c r="D16" s="650"/>
      <c r="E16" s="308"/>
      <c r="F16" s="549"/>
      <c r="G16" s="650"/>
      <c r="H16" s="561">
        <v>410</v>
      </c>
      <c r="I16" s="545"/>
      <c r="J16" s="554"/>
      <c r="K16" s="308"/>
      <c r="L16" s="557"/>
      <c r="M16" s="583">
        <v>4370</v>
      </c>
      <c r="N16" s="545"/>
      <c r="O16" s="306"/>
      <c r="P16" s="306"/>
      <c r="Q16" s="306">
        <v>13.010000000000002</v>
      </c>
      <c r="R16" s="542"/>
      <c r="S16" s="348"/>
      <c r="T16" s="586"/>
      <c r="U16" s="302"/>
      <c r="V16" s="302"/>
      <c r="W16" s="677"/>
    </row>
    <row r="17" spans="1:23" ht="14.1" customHeight="1" x14ac:dyDescent="0.25">
      <c r="A17" s="296" t="s">
        <v>34</v>
      </c>
      <c r="B17" s="310"/>
      <c r="C17" s="550"/>
      <c r="D17" s="649"/>
      <c r="E17" s="313"/>
      <c r="F17" s="550"/>
      <c r="G17" s="649"/>
      <c r="H17" s="559">
        <v>690</v>
      </c>
      <c r="I17" s="543"/>
      <c r="J17" s="552"/>
      <c r="K17" s="313"/>
      <c r="L17" s="555"/>
      <c r="M17" s="581">
        <v>7350</v>
      </c>
      <c r="N17" s="310"/>
      <c r="O17" s="323"/>
      <c r="P17" s="323"/>
      <c r="Q17" s="323">
        <v>7.9935483870967738</v>
      </c>
      <c r="R17" s="541"/>
      <c r="S17" s="303"/>
      <c r="T17" s="585"/>
      <c r="U17" s="302"/>
      <c r="V17" s="302"/>
      <c r="W17" s="677"/>
    </row>
    <row r="18" spans="1:23" ht="14.1" customHeight="1" x14ac:dyDescent="0.25">
      <c r="A18" s="296" t="s">
        <v>35</v>
      </c>
      <c r="B18" s="297"/>
      <c r="C18" s="548"/>
      <c r="D18" s="648"/>
      <c r="E18" s="300"/>
      <c r="F18" s="548"/>
      <c r="G18" s="648"/>
      <c r="H18" s="560">
        <v>980</v>
      </c>
      <c r="I18" s="544"/>
      <c r="J18" s="553"/>
      <c r="K18" s="300"/>
      <c r="L18" s="556"/>
      <c r="M18" s="582">
        <v>10440</v>
      </c>
      <c r="N18" s="544"/>
      <c r="O18" s="298"/>
      <c r="P18" s="298"/>
      <c r="Q18" s="298">
        <v>2.6366666666666658</v>
      </c>
      <c r="R18" s="542"/>
      <c r="S18" s="303"/>
      <c r="T18" s="585"/>
      <c r="U18" s="302"/>
      <c r="V18" s="302"/>
      <c r="W18" s="677"/>
    </row>
    <row r="19" spans="1:23" ht="14.1" customHeight="1" x14ac:dyDescent="0.25">
      <c r="A19" s="304" t="s">
        <v>36</v>
      </c>
      <c r="B19" s="305"/>
      <c r="C19" s="549"/>
      <c r="D19" s="650"/>
      <c r="E19" s="308"/>
      <c r="F19" s="549"/>
      <c r="G19" s="650"/>
      <c r="H19" s="561">
        <v>1130</v>
      </c>
      <c r="I19" s="545"/>
      <c r="J19" s="554"/>
      <c r="K19" s="308"/>
      <c r="L19" s="557"/>
      <c r="M19" s="583">
        <v>12040</v>
      </c>
      <c r="N19" s="545"/>
      <c r="O19" s="306"/>
      <c r="P19" s="306"/>
      <c r="Q19" s="306">
        <v>-0.43548387096774194</v>
      </c>
      <c r="R19" s="542"/>
      <c r="S19" s="348"/>
      <c r="T19" s="586"/>
      <c r="U19" s="584"/>
      <c r="V19" s="302"/>
      <c r="W19" s="677"/>
    </row>
    <row r="20" spans="1:23" ht="14.1" customHeight="1" x14ac:dyDescent="0.25">
      <c r="A20" s="296" t="s">
        <v>145</v>
      </c>
      <c r="B20" s="635">
        <f>SUM(B8:B10)</f>
        <v>3280.2734330770422</v>
      </c>
      <c r="C20" s="636">
        <f>SUM(C8:C10)</f>
        <v>2977.1703940514963</v>
      </c>
      <c r="D20" s="637">
        <f t="shared" ref="D20:D26" si="0">(B20-C20)/C20</f>
        <v>0.10180910022186093</v>
      </c>
      <c r="E20" s="638">
        <f t="shared" ref="E20:K20" si="1">SUM(E8:E10)</f>
        <v>3325.2542404436972</v>
      </c>
      <c r="F20" s="636">
        <f t="shared" si="1"/>
        <v>3094.3552975519183</v>
      </c>
      <c r="G20" s="637">
        <f t="shared" ref="G20:G26" si="2">(E20-F20)/F20</f>
        <v>7.4619402327345319E-2</v>
      </c>
      <c r="H20" s="639">
        <f>SUM(H8:H10)</f>
        <v>3200</v>
      </c>
      <c r="I20" s="640">
        <f t="shared" si="1"/>
        <v>35013.615524713001</v>
      </c>
      <c r="J20" s="641">
        <f t="shared" si="1"/>
        <v>31775.433413799998</v>
      </c>
      <c r="K20" s="642">
        <f t="shared" si="1"/>
        <v>35493.251740602609</v>
      </c>
      <c r="L20" s="641">
        <f>SUM(L8:L10)</f>
        <v>33025.868776938871</v>
      </c>
      <c r="M20" s="643">
        <f>SUM(M8:M10)</f>
        <v>34090</v>
      </c>
      <c r="N20" s="644">
        <f>AVERAGE(N8:N10)</f>
        <v>0.57553763440860217</v>
      </c>
      <c r="O20" s="645">
        <f>MAX(O8:O10)</f>
        <v>12.8</v>
      </c>
      <c r="P20" s="645">
        <f>MIN(P8:P10)</f>
        <v>-11.8</v>
      </c>
      <c r="Q20" s="645">
        <f>AVERAGE(Q8:Q10)</f>
        <v>0.22662217278457542</v>
      </c>
      <c r="R20" s="646">
        <f>N20-Q20</f>
        <v>0.34891546162402676</v>
      </c>
      <c r="S20" s="647">
        <f t="shared" ref="S20:T20" si="3">SUM(S8:S10)</f>
        <v>160.99943338264762</v>
      </c>
      <c r="T20" s="646">
        <f t="shared" si="3"/>
        <v>1718.5106669999989</v>
      </c>
      <c r="W20" s="677"/>
    </row>
    <row r="21" spans="1:23" ht="14.1" customHeight="1" x14ac:dyDescent="0.25">
      <c r="A21" s="296" t="s">
        <v>171</v>
      </c>
      <c r="B21" s="798">
        <f>SUM(B11:B13)</f>
        <v>0</v>
      </c>
      <c r="C21" s="799">
        <f>SUM(C11:C13)</f>
        <v>0</v>
      </c>
      <c r="D21" s="800" t="e">
        <f t="shared" si="0"/>
        <v>#DIV/0!</v>
      </c>
      <c r="E21" s="801">
        <f t="shared" ref="E21:K21" si="4">SUM(E11:E13)</f>
        <v>0</v>
      </c>
      <c r="F21" s="799">
        <f t="shared" si="4"/>
        <v>0</v>
      </c>
      <c r="G21" s="800" t="e">
        <f t="shared" si="2"/>
        <v>#DIV/0!</v>
      </c>
      <c r="H21" s="639">
        <f t="shared" si="4"/>
        <v>1370</v>
      </c>
      <c r="I21" s="810">
        <f t="shared" si="4"/>
        <v>0</v>
      </c>
      <c r="J21" s="811">
        <f t="shared" si="4"/>
        <v>0</v>
      </c>
      <c r="K21" s="812">
        <f t="shared" si="4"/>
        <v>0</v>
      </c>
      <c r="L21" s="811">
        <f>SUM(L11:L13)</f>
        <v>0</v>
      </c>
      <c r="M21" s="643">
        <f>SUM(M11:M13)</f>
        <v>14590</v>
      </c>
      <c r="N21" s="826" t="e">
        <f>AVERAGE(N11:N13)</f>
        <v>#DIV/0!</v>
      </c>
      <c r="O21" s="823">
        <f>MAX(O11:O13)</f>
        <v>0</v>
      </c>
      <c r="P21" s="823">
        <f>MIN(P11:P13)</f>
        <v>0</v>
      </c>
      <c r="Q21" s="645">
        <f>AVERAGE(Q11:Q13)</f>
        <v>12.104946236559142</v>
      </c>
      <c r="R21" s="828" t="e">
        <f t="shared" ref="R21:R26" si="5">N21-Q21</f>
        <v>#DIV/0!</v>
      </c>
      <c r="S21" s="826">
        <f>SUM(S11:S13)</f>
        <v>0</v>
      </c>
      <c r="T21" s="828">
        <f t="shared" ref="T21" si="6">SUM(T11:T13)</f>
        <v>0</v>
      </c>
      <c r="W21" s="677"/>
    </row>
    <row r="22" spans="1:23" ht="14.1" customHeight="1" x14ac:dyDescent="0.25">
      <c r="A22" s="296" t="s">
        <v>212</v>
      </c>
      <c r="B22" s="798">
        <f>SUM(B14:B16)</f>
        <v>0</v>
      </c>
      <c r="C22" s="799">
        <f>SUM(C14:C16)</f>
        <v>0</v>
      </c>
      <c r="D22" s="800" t="e">
        <f t="shared" si="0"/>
        <v>#DIV/0!</v>
      </c>
      <c r="E22" s="801">
        <f t="shared" ref="E22:K22" si="7">SUM(E14:E16)</f>
        <v>0</v>
      </c>
      <c r="F22" s="799">
        <f t="shared" si="7"/>
        <v>0</v>
      </c>
      <c r="G22" s="800" t="e">
        <f t="shared" si="2"/>
        <v>#DIV/0!</v>
      </c>
      <c r="H22" s="639">
        <f t="shared" si="7"/>
        <v>1010</v>
      </c>
      <c r="I22" s="810">
        <f t="shared" si="7"/>
        <v>0</v>
      </c>
      <c r="J22" s="811">
        <f t="shared" si="7"/>
        <v>0</v>
      </c>
      <c r="K22" s="812">
        <f t="shared" si="7"/>
        <v>0</v>
      </c>
      <c r="L22" s="811">
        <f>SUM(L14:L16)</f>
        <v>0</v>
      </c>
      <c r="M22" s="643">
        <f>SUM(M14:M16)</f>
        <v>10750</v>
      </c>
      <c r="N22" s="826" t="e">
        <f>AVERAGE(N14:N16)</f>
        <v>#DIV/0!</v>
      </c>
      <c r="O22" s="823">
        <f>MAX(O14:O16)</f>
        <v>0</v>
      </c>
      <c r="P22" s="823">
        <f>MIN(P14:P16)</f>
        <v>0</v>
      </c>
      <c r="Q22" s="645">
        <f>AVERAGE(Q14:Q16)</f>
        <v>15.918387096774197</v>
      </c>
      <c r="R22" s="828" t="e">
        <f>N22-Q22</f>
        <v>#DIV/0!</v>
      </c>
      <c r="S22" s="826">
        <f t="shared" ref="S22:T22" si="8">SUM(S14:S16)</f>
        <v>0</v>
      </c>
      <c r="T22" s="828">
        <f t="shared" si="8"/>
        <v>0</v>
      </c>
      <c r="W22" s="677"/>
    </row>
    <row r="23" spans="1:23" ht="14.1" customHeight="1" x14ac:dyDescent="0.25">
      <c r="A23" s="350" t="s">
        <v>172</v>
      </c>
      <c r="B23" s="802">
        <f>SUM(B17:B19)</f>
        <v>0</v>
      </c>
      <c r="C23" s="803">
        <f>SUM(C17:C19)</f>
        <v>0</v>
      </c>
      <c r="D23" s="804" t="e">
        <f t="shared" si="0"/>
        <v>#DIV/0!</v>
      </c>
      <c r="E23" s="805">
        <f t="shared" ref="E23:K23" si="9">SUM(E17:E19)</f>
        <v>0</v>
      </c>
      <c r="F23" s="803">
        <f t="shared" si="9"/>
        <v>0</v>
      </c>
      <c r="G23" s="804" t="e">
        <f t="shared" si="2"/>
        <v>#DIV/0!</v>
      </c>
      <c r="H23" s="919">
        <f t="shared" si="9"/>
        <v>2800</v>
      </c>
      <c r="I23" s="813">
        <f t="shared" si="9"/>
        <v>0</v>
      </c>
      <c r="J23" s="814">
        <f t="shared" si="9"/>
        <v>0</v>
      </c>
      <c r="K23" s="815">
        <f t="shared" si="9"/>
        <v>0</v>
      </c>
      <c r="L23" s="814">
        <f>SUM(L17:L19)</f>
        <v>0</v>
      </c>
      <c r="M23" s="923">
        <f>SUM(M17:M19)</f>
        <v>29830</v>
      </c>
      <c r="N23" s="829" t="e">
        <f>AVERAGE(N17:N19)</f>
        <v>#DIV/0!</v>
      </c>
      <c r="O23" s="830">
        <f>MAX(O17:O19)</f>
        <v>0</v>
      </c>
      <c r="P23" s="830">
        <f>MIN(P17:P19)</f>
        <v>0</v>
      </c>
      <c r="Q23" s="927">
        <f>AVERAGE(Q17:Q19)</f>
        <v>3.3982437275985657</v>
      </c>
      <c r="R23" s="828" t="e">
        <f t="shared" si="5"/>
        <v>#DIV/0!</v>
      </c>
      <c r="S23" s="829">
        <f t="shared" ref="S23:T23" si="10">SUM(S17:S19)</f>
        <v>0</v>
      </c>
      <c r="T23" s="831">
        <f t="shared" si="10"/>
        <v>0</v>
      </c>
      <c r="U23" s="404"/>
      <c r="W23" s="677"/>
    </row>
    <row r="24" spans="1:23" ht="14.1" customHeight="1" x14ac:dyDescent="0.25">
      <c r="A24" s="296" t="s">
        <v>173</v>
      </c>
      <c r="B24" s="819">
        <f>SUM(B8:B13)</f>
        <v>3280.2734330770422</v>
      </c>
      <c r="C24" s="820">
        <f>SUM(C8:C13)</f>
        <v>2977.1703940514963</v>
      </c>
      <c r="D24" s="821">
        <f t="shared" si="0"/>
        <v>0.10180910022186093</v>
      </c>
      <c r="E24" s="822">
        <f t="shared" ref="E24:K24" si="11">SUM(E8:E13)</f>
        <v>3325.2542404436972</v>
      </c>
      <c r="F24" s="823">
        <f t="shared" si="11"/>
        <v>3094.3552975519183</v>
      </c>
      <c r="G24" s="821">
        <f t="shared" si="2"/>
        <v>7.4619402327345319E-2</v>
      </c>
      <c r="H24" s="920">
        <f t="shared" si="11"/>
        <v>4570</v>
      </c>
      <c r="I24" s="819">
        <f t="shared" si="11"/>
        <v>35013.615524713001</v>
      </c>
      <c r="J24" s="824">
        <f t="shared" si="11"/>
        <v>31775.433413799998</v>
      </c>
      <c r="K24" s="825">
        <f t="shared" si="11"/>
        <v>35493.251740602609</v>
      </c>
      <c r="L24" s="824">
        <f>SUM(L8:L13)</f>
        <v>33025.868776938871</v>
      </c>
      <c r="M24" s="924">
        <f>SUM(M8:M13)</f>
        <v>48680</v>
      </c>
      <c r="N24" s="819">
        <f>AVERAGE(N8:N13)</f>
        <v>0.57553763440860217</v>
      </c>
      <c r="O24" s="820">
        <f>MAX(O8:O13)</f>
        <v>12.8</v>
      </c>
      <c r="P24" s="820">
        <f>MIN(P8:P13)</f>
        <v>-11.8</v>
      </c>
      <c r="Q24" s="647">
        <f>AVERAGE(Q8:Q13)</f>
        <v>6.1657842046718585</v>
      </c>
      <c r="R24" s="832">
        <f t="shared" si="5"/>
        <v>-5.5902465702632567</v>
      </c>
      <c r="S24" s="819">
        <f t="shared" ref="S24:T24" si="12">SUM(S8:S13)</f>
        <v>160.99943338264762</v>
      </c>
      <c r="T24" s="832">
        <f t="shared" si="12"/>
        <v>1718.5106669999989</v>
      </c>
      <c r="W24" s="677"/>
    </row>
    <row r="25" spans="1:23" ht="14.1" customHeight="1" x14ac:dyDescent="0.25">
      <c r="A25" s="296" t="s">
        <v>174</v>
      </c>
      <c r="B25" s="826">
        <f>SUM(B14:B19)</f>
        <v>0</v>
      </c>
      <c r="C25" s="823">
        <f>SUM(C14:C19)</f>
        <v>0</v>
      </c>
      <c r="D25" s="821" t="e">
        <f t="shared" si="0"/>
        <v>#DIV/0!</v>
      </c>
      <c r="E25" s="822">
        <f t="shared" ref="E25:K25" si="13">SUM(E14:E19)</f>
        <v>0</v>
      </c>
      <c r="F25" s="823">
        <f t="shared" si="13"/>
        <v>0</v>
      </c>
      <c r="G25" s="821" t="e">
        <f t="shared" si="2"/>
        <v>#DIV/0!</v>
      </c>
      <c r="H25" s="921">
        <f t="shared" si="13"/>
        <v>3810</v>
      </c>
      <c r="I25" s="826">
        <f t="shared" si="13"/>
        <v>0</v>
      </c>
      <c r="J25" s="827">
        <f t="shared" si="13"/>
        <v>0</v>
      </c>
      <c r="K25" s="822">
        <f t="shared" si="13"/>
        <v>0</v>
      </c>
      <c r="L25" s="827">
        <f>SUM(L14:L19)</f>
        <v>0</v>
      </c>
      <c r="M25" s="925">
        <f>SUM(M14:M19)</f>
        <v>40580</v>
      </c>
      <c r="N25" s="826" t="e">
        <f>AVERAGE(N14:N19)</f>
        <v>#DIV/0!</v>
      </c>
      <c r="O25" s="823">
        <f>MAX(O14:O19)</f>
        <v>0</v>
      </c>
      <c r="P25" s="823">
        <f>MIN(P14:P19)</f>
        <v>0</v>
      </c>
      <c r="Q25" s="645">
        <f>AVERAGE(Q14:Q19)</f>
        <v>9.658315412186381</v>
      </c>
      <c r="R25" s="828" t="e">
        <f t="shared" si="5"/>
        <v>#DIV/0!</v>
      </c>
      <c r="S25" s="826">
        <f t="shared" ref="S25:T25" si="14">SUM(S14:S19)</f>
        <v>0</v>
      </c>
      <c r="T25" s="828">
        <f t="shared" si="14"/>
        <v>0</v>
      </c>
      <c r="W25" s="677"/>
    </row>
    <row r="26" spans="1:23" ht="14.1" customHeight="1" x14ac:dyDescent="0.25">
      <c r="A26" s="335" t="s">
        <v>159</v>
      </c>
      <c r="B26" s="806">
        <f>SUM(B8:B19)</f>
        <v>3280.2734330770422</v>
      </c>
      <c r="C26" s="807">
        <f>SUM(C8:C19)</f>
        <v>2977.1703940514963</v>
      </c>
      <c r="D26" s="808">
        <f t="shared" si="0"/>
        <v>0.10180910022186093</v>
      </c>
      <c r="E26" s="809">
        <f t="shared" ref="E26:K26" si="15">SUM(E8:E19)</f>
        <v>3325.2542404436972</v>
      </c>
      <c r="F26" s="807">
        <f t="shared" si="15"/>
        <v>3094.3552975519183</v>
      </c>
      <c r="G26" s="808">
        <f t="shared" si="2"/>
        <v>7.4619402327345319E-2</v>
      </c>
      <c r="H26" s="922">
        <f t="shared" si="15"/>
        <v>8380</v>
      </c>
      <c r="I26" s="816">
        <f t="shared" si="15"/>
        <v>35013.615524713001</v>
      </c>
      <c r="J26" s="817">
        <f t="shared" si="15"/>
        <v>31775.433413799998</v>
      </c>
      <c r="K26" s="818">
        <f t="shared" si="15"/>
        <v>35493.251740602609</v>
      </c>
      <c r="L26" s="817">
        <f>SUM(L8:L19)</f>
        <v>33025.868776938871</v>
      </c>
      <c r="M26" s="926">
        <f>SUM(M8:M19)</f>
        <v>89260</v>
      </c>
      <c r="N26" s="833">
        <f>AVERAGE(N8:N19)</f>
        <v>0.57553763440860217</v>
      </c>
      <c r="O26" s="834">
        <f>MAX(O8:O19)</f>
        <v>12.8</v>
      </c>
      <c r="P26" s="834">
        <f>MIN(P8:P19)</f>
        <v>-11.8</v>
      </c>
      <c r="Q26" s="928">
        <f>AVERAGE(Q8:Q19)</f>
        <v>7.9120498084291215</v>
      </c>
      <c r="R26" s="835">
        <f t="shared" si="5"/>
        <v>-7.3365121740205197</v>
      </c>
      <c r="S26" s="833">
        <f t="shared" ref="S26:T26" si="16">SUM(S8:S19)</f>
        <v>160.99943338264762</v>
      </c>
      <c r="T26" s="835">
        <f t="shared" si="16"/>
        <v>1718.5106669999989</v>
      </c>
      <c r="U26" s="540"/>
      <c r="W26" s="677"/>
    </row>
    <row r="27" spans="1:23" ht="9.75" customHeight="1" x14ac:dyDescent="0.25">
      <c r="B27" s="314"/>
      <c r="H27" s="328"/>
      <c r="I27" s="328"/>
      <c r="J27" s="328"/>
      <c r="M27" s="328"/>
      <c r="N27" s="328"/>
      <c r="O27" s="328"/>
      <c r="P27" s="328"/>
      <c r="Q27" s="328"/>
      <c r="R27" s="328"/>
      <c r="T27" s="327"/>
    </row>
    <row r="28" spans="1:23" ht="12.95" customHeight="1" x14ac:dyDescent="0.25">
      <c r="A28" s="990" t="s">
        <v>345</v>
      </c>
      <c r="B28" s="990"/>
      <c r="C28" s="990"/>
      <c r="D28" s="990"/>
      <c r="E28" s="990"/>
      <c r="F28" s="990"/>
      <c r="G28" s="990"/>
      <c r="H28" s="990"/>
      <c r="I28" s="990"/>
      <c r="J28" s="990"/>
      <c r="K28" s="990"/>
      <c r="L28" s="990"/>
      <c r="M28" s="990"/>
      <c r="N28" s="990"/>
      <c r="O28" s="990"/>
      <c r="P28" s="990"/>
      <c r="Q28" s="990"/>
      <c r="R28" s="990"/>
      <c r="S28" s="990"/>
      <c r="T28" s="990"/>
    </row>
    <row r="29" spans="1:23" ht="12" customHeight="1" x14ac:dyDescent="0.25"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</row>
    <row r="30" spans="1:23" ht="12" customHeight="1" x14ac:dyDescent="0.25">
      <c r="E30" s="316"/>
      <c r="F30" s="316"/>
      <c r="G30" s="316"/>
      <c r="H30" s="316"/>
      <c r="I30" s="316"/>
      <c r="N30" s="316"/>
      <c r="O30" s="316"/>
      <c r="P30" s="316"/>
    </row>
    <row r="31" spans="1:23" ht="12" customHeight="1" x14ac:dyDescent="0.25">
      <c r="N31" s="316"/>
      <c r="O31" s="316"/>
      <c r="P31" s="316"/>
    </row>
    <row r="32" spans="1:23" ht="12" customHeight="1" x14ac:dyDescent="0.25">
      <c r="E32" s="316"/>
      <c r="F32" s="316"/>
      <c r="G32" s="316"/>
      <c r="H32" s="316"/>
      <c r="N32" s="316"/>
      <c r="O32" s="316"/>
      <c r="P32" s="316"/>
    </row>
    <row r="33" spans="5:16" ht="12" customHeight="1" x14ac:dyDescent="0.25">
      <c r="E33" s="316"/>
      <c r="F33" s="316"/>
      <c r="G33" s="316"/>
      <c r="H33" s="316"/>
      <c r="N33" s="316"/>
      <c r="O33" s="316"/>
      <c r="P33" s="316"/>
    </row>
    <row r="34" spans="5:16" ht="12" customHeight="1" x14ac:dyDescent="0.25">
      <c r="E34" s="316"/>
      <c r="F34" s="316"/>
      <c r="G34" s="316"/>
      <c r="H34" s="316"/>
      <c r="N34" s="316"/>
      <c r="O34" s="316"/>
      <c r="P34" s="316"/>
    </row>
    <row r="35" spans="5:16" ht="12" customHeight="1" x14ac:dyDescent="0.25">
      <c r="E35" s="316"/>
      <c r="F35" s="316"/>
      <c r="G35" s="316"/>
      <c r="H35" s="316"/>
      <c r="N35" s="316"/>
      <c r="O35" s="316"/>
      <c r="P35" s="316"/>
    </row>
    <row r="36" spans="5:16" ht="12" customHeight="1" x14ac:dyDescent="0.25">
      <c r="E36" s="316"/>
      <c r="F36" s="316"/>
      <c r="G36" s="316"/>
      <c r="H36" s="316"/>
      <c r="N36" s="316"/>
      <c r="O36" s="316"/>
      <c r="P36" s="316"/>
    </row>
    <row r="37" spans="5:16" ht="12" customHeight="1" x14ac:dyDescent="0.25">
      <c r="E37" s="316"/>
      <c r="F37" s="316"/>
      <c r="G37" s="316"/>
      <c r="H37" s="316"/>
      <c r="N37" s="316"/>
      <c r="O37" s="316"/>
      <c r="P37" s="316"/>
    </row>
    <row r="38" spans="5:16" ht="12" customHeight="1" x14ac:dyDescent="0.25">
      <c r="E38" s="316"/>
      <c r="F38" s="316"/>
      <c r="G38" s="316"/>
      <c r="H38" s="316"/>
      <c r="N38" s="316"/>
      <c r="O38" s="316"/>
      <c r="P38" s="316"/>
    </row>
    <row r="39" spans="5:16" ht="12" customHeight="1" x14ac:dyDescent="0.25">
      <c r="E39" s="316"/>
      <c r="F39" s="316"/>
      <c r="G39" s="316"/>
      <c r="H39" s="316"/>
      <c r="N39" s="316"/>
      <c r="O39" s="316"/>
      <c r="P39" s="316"/>
    </row>
    <row r="40" spans="5:16" ht="12" customHeight="1" x14ac:dyDescent="0.25">
      <c r="E40" s="316"/>
      <c r="F40" s="316"/>
      <c r="G40" s="316"/>
      <c r="H40" s="316"/>
      <c r="N40" s="316"/>
      <c r="O40" s="316"/>
      <c r="P40" s="316"/>
    </row>
    <row r="41" spans="5:16" ht="12" customHeight="1" x14ac:dyDescent="0.25">
      <c r="E41" s="316"/>
      <c r="F41" s="316"/>
      <c r="G41" s="316"/>
      <c r="H41" s="316"/>
      <c r="N41" s="316"/>
      <c r="O41" s="316"/>
      <c r="P41" s="316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/>
  </sheetViews>
  <sheetFormatPr defaultRowHeight="12.75" x14ac:dyDescent="0.25"/>
  <cols>
    <col min="1" max="1" width="7" style="293" customWidth="1"/>
    <col min="2" max="3" width="5.7109375" style="293" customWidth="1"/>
    <col min="4" max="5" width="6.7109375" style="293" customWidth="1"/>
    <col min="6" max="6" width="4.85546875" style="293" customWidth="1"/>
    <col min="7" max="11" width="6.7109375" style="293" customWidth="1"/>
    <col min="12" max="12" width="5.28515625" style="293" customWidth="1"/>
    <col min="13" max="13" width="8.7109375" style="293" customWidth="1"/>
    <col min="14" max="14" width="6.7109375" style="293" customWidth="1"/>
    <col min="15" max="18" width="7.7109375" style="293" customWidth="1"/>
    <col min="19" max="19" width="5.7109375" style="293" customWidth="1"/>
    <col min="20" max="20" width="8.7109375" style="293" customWidth="1"/>
    <col min="21" max="21" width="8" style="293" customWidth="1"/>
    <col min="22" max="22" width="1.7109375" style="293" customWidth="1"/>
    <col min="23" max="23" width="9.28515625" style="293" bestFit="1" customWidth="1"/>
    <col min="24" max="24" width="11.42578125" style="293" bestFit="1" customWidth="1"/>
    <col min="25" max="263" width="9.140625" style="293"/>
    <col min="264" max="276" width="10.7109375" style="293" customWidth="1"/>
    <col min="277" max="519" width="9.140625" style="293"/>
    <col min="520" max="532" width="10.7109375" style="293" customWidth="1"/>
    <col min="533" max="775" width="9.140625" style="293"/>
    <col min="776" max="788" width="10.7109375" style="293" customWidth="1"/>
    <col min="789" max="1031" width="9.140625" style="293"/>
    <col min="1032" max="1044" width="10.7109375" style="293" customWidth="1"/>
    <col min="1045" max="1287" width="9.140625" style="293"/>
    <col min="1288" max="1300" width="10.7109375" style="293" customWidth="1"/>
    <col min="1301" max="1543" width="9.140625" style="293"/>
    <col min="1544" max="1556" width="10.7109375" style="293" customWidth="1"/>
    <col min="1557" max="1799" width="9.140625" style="293"/>
    <col min="1800" max="1812" width="10.7109375" style="293" customWidth="1"/>
    <col min="1813" max="2055" width="9.140625" style="293"/>
    <col min="2056" max="2068" width="10.7109375" style="293" customWidth="1"/>
    <col min="2069" max="2311" width="9.140625" style="293"/>
    <col min="2312" max="2324" width="10.7109375" style="293" customWidth="1"/>
    <col min="2325" max="2567" width="9.140625" style="293"/>
    <col min="2568" max="2580" width="10.7109375" style="293" customWidth="1"/>
    <col min="2581" max="2823" width="9.140625" style="293"/>
    <col min="2824" max="2836" width="10.7109375" style="293" customWidth="1"/>
    <col min="2837" max="3079" width="9.140625" style="293"/>
    <col min="3080" max="3092" width="10.7109375" style="293" customWidth="1"/>
    <col min="3093" max="3335" width="9.140625" style="293"/>
    <col min="3336" max="3348" width="10.7109375" style="293" customWidth="1"/>
    <col min="3349" max="3591" width="9.140625" style="293"/>
    <col min="3592" max="3604" width="10.7109375" style="293" customWidth="1"/>
    <col min="3605" max="3847" width="9.140625" style="293"/>
    <col min="3848" max="3860" width="10.7109375" style="293" customWidth="1"/>
    <col min="3861" max="4103" width="9.140625" style="293"/>
    <col min="4104" max="4116" width="10.7109375" style="293" customWidth="1"/>
    <col min="4117" max="4359" width="9.140625" style="293"/>
    <col min="4360" max="4372" width="10.7109375" style="293" customWidth="1"/>
    <col min="4373" max="4615" width="9.140625" style="293"/>
    <col min="4616" max="4628" width="10.7109375" style="293" customWidth="1"/>
    <col min="4629" max="4871" width="9.140625" style="293"/>
    <col min="4872" max="4884" width="10.7109375" style="293" customWidth="1"/>
    <col min="4885" max="5127" width="9.140625" style="293"/>
    <col min="5128" max="5140" width="10.7109375" style="293" customWidth="1"/>
    <col min="5141" max="5383" width="9.140625" style="293"/>
    <col min="5384" max="5396" width="10.7109375" style="293" customWidth="1"/>
    <col min="5397" max="5639" width="9.140625" style="293"/>
    <col min="5640" max="5652" width="10.7109375" style="293" customWidth="1"/>
    <col min="5653" max="5895" width="9.140625" style="293"/>
    <col min="5896" max="5908" width="10.7109375" style="293" customWidth="1"/>
    <col min="5909" max="6151" width="9.140625" style="293"/>
    <col min="6152" max="6164" width="10.7109375" style="293" customWidth="1"/>
    <col min="6165" max="6407" width="9.140625" style="293"/>
    <col min="6408" max="6420" width="10.7109375" style="293" customWidth="1"/>
    <col min="6421" max="6663" width="9.140625" style="293"/>
    <col min="6664" max="6676" width="10.7109375" style="293" customWidth="1"/>
    <col min="6677" max="6919" width="9.140625" style="293"/>
    <col min="6920" max="6932" width="10.7109375" style="293" customWidth="1"/>
    <col min="6933" max="7175" width="9.140625" style="293"/>
    <col min="7176" max="7188" width="10.7109375" style="293" customWidth="1"/>
    <col min="7189" max="7431" width="9.140625" style="293"/>
    <col min="7432" max="7444" width="10.7109375" style="293" customWidth="1"/>
    <col min="7445" max="7687" width="9.140625" style="293"/>
    <col min="7688" max="7700" width="10.7109375" style="293" customWidth="1"/>
    <col min="7701" max="7943" width="9.140625" style="293"/>
    <col min="7944" max="7956" width="10.7109375" style="293" customWidth="1"/>
    <col min="7957" max="8199" width="9.140625" style="293"/>
    <col min="8200" max="8212" width="10.7109375" style="293" customWidth="1"/>
    <col min="8213" max="8455" width="9.140625" style="293"/>
    <col min="8456" max="8468" width="10.7109375" style="293" customWidth="1"/>
    <col min="8469" max="8711" width="9.140625" style="293"/>
    <col min="8712" max="8724" width="10.7109375" style="293" customWidth="1"/>
    <col min="8725" max="8967" width="9.140625" style="293"/>
    <col min="8968" max="8980" width="10.7109375" style="293" customWidth="1"/>
    <col min="8981" max="9223" width="9.140625" style="293"/>
    <col min="9224" max="9236" width="10.7109375" style="293" customWidth="1"/>
    <col min="9237" max="9479" width="9.140625" style="293"/>
    <col min="9480" max="9492" width="10.7109375" style="293" customWidth="1"/>
    <col min="9493" max="9735" width="9.140625" style="293"/>
    <col min="9736" max="9748" width="10.7109375" style="293" customWidth="1"/>
    <col min="9749" max="9991" width="9.140625" style="293"/>
    <col min="9992" max="10004" width="10.7109375" style="293" customWidth="1"/>
    <col min="10005" max="10247" width="9.140625" style="293"/>
    <col min="10248" max="10260" width="10.7109375" style="293" customWidth="1"/>
    <col min="10261" max="10503" width="9.140625" style="293"/>
    <col min="10504" max="10516" width="10.7109375" style="293" customWidth="1"/>
    <col min="10517" max="10759" width="9.140625" style="293"/>
    <col min="10760" max="10772" width="10.7109375" style="293" customWidth="1"/>
    <col min="10773" max="11015" width="9.140625" style="293"/>
    <col min="11016" max="11028" width="10.7109375" style="293" customWidth="1"/>
    <col min="11029" max="11271" width="9.140625" style="293"/>
    <col min="11272" max="11284" width="10.7109375" style="293" customWidth="1"/>
    <col min="11285" max="11527" width="9.140625" style="293"/>
    <col min="11528" max="11540" width="10.7109375" style="293" customWidth="1"/>
    <col min="11541" max="11783" width="9.140625" style="293"/>
    <col min="11784" max="11796" width="10.7109375" style="293" customWidth="1"/>
    <col min="11797" max="12039" width="9.140625" style="293"/>
    <col min="12040" max="12052" width="10.7109375" style="293" customWidth="1"/>
    <col min="12053" max="12295" width="9.140625" style="293"/>
    <col min="12296" max="12308" width="10.7109375" style="293" customWidth="1"/>
    <col min="12309" max="12551" width="9.140625" style="293"/>
    <col min="12552" max="12564" width="10.7109375" style="293" customWidth="1"/>
    <col min="12565" max="12807" width="9.140625" style="293"/>
    <col min="12808" max="12820" width="10.7109375" style="293" customWidth="1"/>
    <col min="12821" max="13063" width="9.140625" style="293"/>
    <col min="13064" max="13076" width="10.7109375" style="293" customWidth="1"/>
    <col min="13077" max="13319" width="9.140625" style="293"/>
    <col min="13320" max="13332" width="10.7109375" style="293" customWidth="1"/>
    <col min="13333" max="13575" width="9.140625" style="293"/>
    <col min="13576" max="13588" width="10.7109375" style="293" customWidth="1"/>
    <col min="13589" max="13831" width="9.140625" style="293"/>
    <col min="13832" max="13844" width="10.7109375" style="293" customWidth="1"/>
    <col min="13845" max="14087" width="9.140625" style="293"/>
    <col min="14088" max="14100" width="10.7109375" style="293" customWidth="1"/>
    <col min="14101" max="14343" width="9.140625" style="293"/>
    <col min="14344" max="14356" width="10.7109375" style="293" customWidth="1"/>
    <col min="14357" max="14599" width="9.140625" style="293"/>
    <col min="14600" max="14612" width="10.7109375" style="293" customWidth="1"/>
    <col min="14613" max="14855" width="9.140625" style="293"/>
    <col min="14856" max="14868" width="10.7109375" style="293" customWidth="1"/>
    <col min="14869" max="15111" width="9.140625" style="293"/>
    <col min="15112" max="15124" width="10.7109375" style="293" customWidth="1"/>
    <col min="15125" max="15367" width="9.140625" style="293"/>
    <col min="15368" max="15380" width="10.7109375" style="293" customWidth="1"/>
    <col min="15381" max="15623" width="9.140625" style="293"/>
    <col min="15624" max="15636" width="10.7109375" style="293" customWidth="1"/>
    <col min="15637" max="15879" width="9.140625" style="293"/>
    <col min="15880" max="15892" width="10.7109375" style="293" customWidth="1"/>
    <col min="15893" max="16135" width="9.140625" style="293"/>
    <col min="16136" max="16148" width="10.7109375" style="293" customWidth="1"/>
    <col min="16149" max="16384" width="9.140625" style="293"/>
  </cols>
  <sheetData>
    <row r="1" spans="1:32" x14ac:dyDescent="0.25">
      <c r="T1" s="981" t="s">
        <v>252</v>
      </c>
      <c r="U1" s="981"/>
      <c r="V1" s="981"/>
    </row>
    <row r="2" spans="1:32" ht="20.100000000000001" customHeight="1" x14ac:dyDescent="0.25">
      <c r="A2" s="980" t="s">
        <v>211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  <c r="Q2" s="980"/>
      <c r="R2" s="980"/>
      <c r="S2" s="980"/>
      <c r="T2" s="980"/>
      <c r="U2" s="980"/>
      <c r="V2" s="980"/>
    </row>
    <row r="3" spans="1:32" ht="6.75" customHeight="1" x14ac:dyDescent="0.2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7"/>
      <c r="O3" s="318"/>
      <c r="P3" s="318"/>
      <c r="Q3" s="318"/>
      <c r="R3" s="318"/>
      <c r="S3" s="318"/>
      <c r="T3" s="318"/>
      <c r="U3" s="318"/>
    </row>
    <row r="4" spans="1:32" ht="17.25" customHeight="1" x14ac:dyDescent="0.25">
      <c r="A4" s="462"/>
      <c r="B4" s="977">
        <f>T!G17</f>
        <v>2017</v>
      </c>
      <c r="C4" s="978"/>
      <c r="D4" s="978"/>
      <c r="E4" s="978"/>
      <c r="F4" s="978"/>
      <c r="G4" s="978"/>
      <c r="H4" s="978"/>
      <c r="I4" s="978"/>
      <c r="J4" s="978"/>
      <c r="K4" s="978"/>
      <c r="L4" s="978"/>
      <c r="M4" s="978"/>
      <c r="N4" s="978"/>
      <c r="O4" s="978"/>
      <c r="P4" s="978"/>
      <c r="Q4" s="978"/>
      <c r="R4" s="978"/>
      <c r="S4" s="978"/>
      <c r="T4" s="978"/>
      <c r="U4" s="979"/>
    </row>
    <row r="5" spans="1:32" ht="32.25" customHeight="1" x14ac:dyDescent="0.25">
      <c r="A5" s="462"/>
      <c r="B5" s="565"/>
      <c r="C5" s="328"/>
      <c r="D5" s="328"/>
      <c r="E5" s="328"/>
      <c r="F5" s="328"/>
      <c r="G5" s="566"/>
      <c r="H5" s="1009" t="s">
        <v>39</v>
      </c>
      <c r="I5" s="1010"/>
      <c r="J5" s="1010"/>
      <c r="K5" s="1010"/>
      <c r="L5" s="1010"/>
      <c r="M5" s="1010"/>
      <c r="N5" s="1010"/>
      <c r="O5" s="1010"/>
      <c r="P5" s="1010"/>
      <c r="Q5" s="1010"/>
      <c r="R5" s="1010"/>
      <c r="S5" s="1010"/>
      <c r="T5" s="1010"/>
      <c r="U5" s="1011"/>
    </row>
    <row r="6" spans="1:32" ht="27.75" customHeight="1" x14ac:dyDescent="0.25">
      <c r="A6" s="294"/>
      <c r="B6" s="1006" t="s">
        <v>0</v>
      </c>
      <c r="C6" s="1007"/>
      <c r="D6" s="1007"/>
      <c r="E6" s="1007"/>
      <c r="F6" s="1007"/>
      <c r="G6" s="1008"/>
      <c r="H6" s="1003" t="s">
        <v>148</v>
      </c>
      <c r="I6" s="1004"/>
      <c r="J6" s="1004"/>
      <c r="K6" s="1004"/>
      <c r="L6" s="1004"/>
      <c r="M6" s="1004"/>
      <c r="N6" s="1005"/>
      <c r="O6" s="1003" t="s">
        <v>1</v>
      </c>
      <c r="P6" s="1004"/>
      <c r="Q6" s="1004"/>
      <c r="R6" s="1004"/>
      <c r="S6" s="1004"/>
      <c r="T6" s="1004"/>
      <c r="U6" s="1005"/>
    </row>
    <row r="7" spans="1:32" ht="12.95" customHeight="1" x14ac:dyDescent="0.25">
      <c r="A7" s="295" t="s">
        <v>157</v>
      </c>
      <c r="B7" s="536" t="s">
        <v>6</v>
      </c>
      <c r="C7" s="537" t="s">
        <v>7</v>
      </c>
      <c r="D7" s="461" t="s">
        <v>8</v>
      </c>
      <c r="E7" s="537" t="s">
        <v>9</v>
      </c>
      <c r="F7" s="537" t="s">
        <v>336</v>
      </c>
      <c r="G7" s="564" t="s">
        <v>2</v>
      </c>
      <c r="H7" s="536" t="s">
        <v>6</v>
      </c>
      <c r="I7" s="537" t="s">
        <v>7</v>
      </c>
      <c r="J7" s="461" t="s">
        <v>8</v>
      </c>
      <c r="K7" s="537" t="s">
        <v>9</v>
      </c>
      <c r="L7" s="537" t="s">
        <v>336</v>
      </c>
      <c r="M7" s="537" t="s">
        <v>344</v>
      </c>
      <c r="N7" s="564" t="s">
        <v>2</v>
      </c>
      <c r="O7" s="536" t="s">
        <v>6</v>
      </c>
      <c r="P7" s="537" t="s">
        <v>7</v>
      </c>
      <c r="Q7" s="461" t="s">
        <v>8</v>
      </c>
      <c r="R7" s="537" t="s">
        <v>9</v>
      </c>
      <c r="S7" s="537" t="s">
        <v>336</v>
      </c>
      <c r="T7" s="537" t="s">
        <v>344</v>
      </c>
      <c r="U7" s="564" t="s">
        <v>2</v>
      </c>
      <c r="V7" s="404"/>
    </row>
    <row r="8" spans="1:32" ht="12.95" customHeight="1" x14ac:dyDescent="0.25">
      <c r="A8" s="296" t="s">
        <v>25</v>
      </c>
      <c r="B8" s="568">
        <v>1664</v>
      </c>
      <c r="C8" s="569">
        <v>6810</v>
      </c>
      <c r="D8" s="570">
        <v>200801</v>
      </c>
      <c r="E8" s="570">
        <v>2637595</v>
      </c>
      <c r="F8" s="570">
        <v>173</v>
      </c>
      <c r="G8" s="571">
        <v>2847043</v>
      </c>
      <c r="H8" s="568">
        <v>492819.71706068236</v>
      </c>
      <c r="I8" s="569">
        <v>152572.53570447885</v>
      </c>
      <c r="J8" s="570">
        <v>267839.67679978703</v>
      </c>
      <c r="K8" s="570">
        <v>514245.08010283182</v>
      </c>
      <c r="L8" s="570">
        <v>5335.0574014428503</v>
      </c>
      <c r="M8" s="570">
        <v>22871.345999046556</v>
      </c>
      <c r="N8" s="571">
        <v>1455683.4130682694</v>
      </c>
      <c r="O8" s="568">
        <v>5260740.865199999</v>
      </c>
      <c r="P8" s="569">
        <v>1628540.1539800006</v>
      </c>
      <c r="Q8" s="570">
        <v>2859509.2159084799</v>
      </c>
      <c r="R8" s="570">
        <v>5491176.5992804402</v>
      </c>
      <c r="S8" s="570">
        <v>56969.471279999998</v>
      </c>
      <c r="T8" s="570">
        <v>244345.08552000002</v>
      </c>
      <c r="U8" s="571">
        <v>15541281.391168917</v>
      </c>
      <c r="V8" s="301"/>
      <c r="W8" s="301"/>
      <c r="X8" s="677"/>
      <c r="Y8" s="677"/>
      <c r="Z8" s="677"/>
      <c r="AA8" s="677"/>
      <c r="AB8" s="677"/>
      <c r="AC8" s="677"/>
      <c r="AD8" s="677"/>
      <c r="AE8" s="677"/>
      <c r="AF8" s="677"/>
    </row>
    <row r="9" spans="1:32" ht="12.95" customHeight="1" x14ac:dyDescent="0.25">
      <c r="A9" s="296" t="s">
        <v>26</v>
      </c>
      <c r="B9" s="368">
        <v>1655</v>
      </c>
      <c r="C9" s="370">
        <v>6814</v>
      </c>
      <c r="D9" s="370">
        <v>200812</v>
      </c>
      <c r="E9" s="370">
        <v>2636956</v>
      </c>
      <c r="F9" s="370">
        <v>176</v>
      </c>
      <c r="G9" s="572">
        <v>2846413</v>
      </c>
      <c r="H9" s="368">
        <v>366217.05758510926</v>
      </c>
      <c r="I9" s="370">
        <v>107584.22556640753</v>
      </c>
      <c r="J9" s="370">
        <v>175878.63624426929</v>
      </c>
      <c r="K9" s="370">
        <v>350405.26667819999</v>
      </c>
      <c r="L9" s="370">
        <v>4764.0698212817097</v>
      </c>
      <c r="M9" s="370">
        <v>16261.088927283712</v>
      </c>
      <c r="N9" s="572">
        <v>1021110.3448225516</v>
      </c>
      <c r="O9" s="368">
        <v>3907634.7788200006</v>
      </c>
      <c r="P9" s="370">
        <v>1147860.9256999998</v>
      </c>
      <c r="Q9" s="370">
        <v>1876715.678903705</v>
      </c>
      <c r="R9" s="370">
        <v>3739443.8868192188</v>
      </c>
      <c r="S9" s="370">
        <v>50840.34491</v>
      </c>
      <c r="T9" s="370">
        <v>173590.38879299999</v>
      </c>
      <c r="U9" s="572">
        <v>10896086.003945922</v>
      </c>
      <c r="V9" s="303"/>
      <c r="W9" s="303"/>
      <c r="X9" s="677"/>
      <c r="Y9" s="677"/>
      <c r="Z9" s="677"/>
      <c r="AA9" s="677"/>
      <c r="AB9" s="677"/>
      <c r="AC9" s="677"/>
      <c r="AD9" s="677"/>
      <c r="AE9" s="677"/>
      <c r="AF9" s="677"/>
    </row>
    <row r="10" spans="1:32" ht="12.95" customHeight="1" x14ac:dyDescent="0.25">
      <c r="A10" s="350" t="s">
        <v>27</v>
      </c>
      <c r="B10" s="373">
        <v>1653</v>
      </c>
      <c r="C10" s="375">
        <v>6592</v>
      </c>
      <c r="D10" s="375">
        <v>200873</v>
      </c>
      <c r="E10" s="375">
        <v>2635663</v>
      </c>
      <c r="F10" s="370">
        <v>177</v>
      </c>
      <c r="G10" s="572">
        <v>2844958</v>
      </c>
      <c r="H10" s="373">
        <v>327630.93713591987</v>
      </c>
      <c r="I10" s="375">
        <v>83097.928208484009</v>
      </c>
      <c r="J10" s="375">
        <v>128562.97387821475</v>
      </c>
      <c r="K10" s="375">
        <v>245274.96809999997</v>
      </c>
      <c r="L10" s="375">
        <v>5300.128999999999</v>
      </c>
      <c r="M10" s="375">
        <v>13612.74280067265</v>
      </c>
      <c r="N10" s="572">
        <v>803479.67912329116</v>
      </c>
      <c r="O10" s="373">
        <v>3497148.8328325003</v>
      </c>
      <c r="P10" s="375">
        <v>887002.58117999998</v>
      </c>
      <c r="Q10" s="375">
        <v>1372350.2535600001</v>
      </c>
      <c r="R10" s="375">
        <v>2618281.8640000001</v>
      </c>
      <c r="S10" s="375">
        <v>56578.012729999995</v>
      </c>
      <c r="T10" s="375">
        <v>144885.9749329999</v>
      </c>
      <c r="U10" s="572">
        <v>8576247.5192355011</v>
      </c>
      <c r="V10" s="309"/>
      <c r="W10" s="309"/>
      <c r="X10" s="677"/>
      <c r="Y10" s="677"/>
      <c r="Z10" s="677"/>
      <c r="AA10" s="677"/>
      <c r="AB10" s="677"/>
      <c r="AC10" s="677"/>
      <c r="AD10" s="677"/>
      <c r="AE10" s="677"/>
      <c r="AF10" s="677"/>
    </row>
    <row r="11" spans="1:32" ht="12.95" customHeight="1" x14ac:dyDescent="0.25">
      <c r="A11" s="349" t="s">
        <v>28</v>
      </c>
      <c r="B11" s="568"/>
      <c r="C11" s="570"/>
      <c r="D11" s="570"/>
      <c r="E11" s="570"/>
      <c r="F11" s="570"/>
      <c r="G11" s="571"/>
      <c r="H11" s="568"/>
      <c r="I11" s="570"/>
      <c r="J11" s="570"/>
      <c r="K11" s="570"/>
      <c r="L11" s="570"/>
      <c r="M11" s="570"/>
      <c r="N11" s="571"/>
      <c r="O11" s="568"/>
      <c r="P11" s="570"/>
      <c r="Q11" s="570"/>
      <c r="R11" s="570"/>
      <c r="S11" s="570"/>
      <c r="T11" s="570"/>
      <c r="U11" s="571"/>
      <c r="V11" s="303"/>
      <c r="W11" s="303"/>
      <c r="X11" s="302"/>
      <c r="Y11" s="302"/>
      <c r="Z11" s="302"/>
    </row>
    <row r="12" spans="1:32" ht="12.95" customHeight="1" x14ac:dyDescent="0.25">
      <c r="A12" s="349" t="s">
        <v>29</v>
      </c>
      <c r="B12" s="368"/>
      <c r="C12" s="370"/>
      <c r="D12" s="370"/>
      <c r="E12" s="370"/>
      <c r="F12" s="370"/>
      <c r="G12" s="572"/>
      <c r="H12" s="368"/>
      <c r="I12" s="370"/>
      <c r="J12" s="370"/>
      <c r="K12" s="370"/>
      <c r="L12" s="370"/>
      <c r="M12" s="370"/>
      <c r="N12" s="572"/>
      <c r="O12" s="368"/>
      <c r="P12" s="370"/>
      <c r="Q12" s="370"/>
      <c r="R12" s="370"/>
      <c r="S12" s="370"/>
      <c r="T12" s="370"/>
      <c r="U12" s="572"/>
      <c r="V12" s="303"/>
      <c r="W12" s="303"/>
      <c r="X12" s="302"/>
      <c r="Y12" s="302"/>
      <c r="Z12" s="302"/>
    </row>
    <row r="13" spans="1:32" ht="12.95" customHeight="1" x14ac:dyDescent="0.25">
      <c r="A13" s="350" t="s">
        <v>30</v>
      </c>
      <c r="B13" s="373"/>
      <c r="C13" s="375"/>
      <c r="D13" s="375"/>
      <c r="E13" s="375"/>
      <c r="F13" s="370"/>
      <c r="G13" s="572"/>
      <c r="H13" s="373"/>
      <c r="I13" s="375"/>
      <c r="J13" s="375"/>
      <c r="K13" s="375"/>
      <c r="L13" s="375"/>
      <c r="M13" s="375"/>
      <c r="N13" s="572"/>
      <c r="O13" s="373"/>
      <c r="P13" s="375"/>
      <c r="Q13" s="375"/>
      <c r="R13" s="375"/>
      <c r="S13" s="375"/>
      <c r="T13" s="375"/>
      <c r="U13" s="572"/>
      <c r="V13" s="303"/>
      <c r="W13" s="303"/>
      <c r="X13" s="302"/>
      <c r="Y13" s="302"/>
      <c r="Z13" s="302"/>
    </row>
    <row r="14" spans="1:32" ht="12.95" customHeight="1" x14ac:dyDescent="0.25">
      <c r="A14" s="349" t="s">
        <v>31</v>
      </c>
      <c r="B14" s="568"/>
      <c r="C14" s="570"/>
      <c r="D14" s="570"/>
      <c r="E14" s="570"/>
      <c r="F14" s="570"/>
      <c r="G14" s="571"/>
      <c r="H14" s="568"/>
      <c r="I14" s="570"/>
      <c r="J14" s="570"/>
      <c r="K14" s="570"/>
      <c r="L14" s="570"/>
      <c r="M14" s="570"/>
      <c r="N14" s="571"/>
      <c r="O14" s="568"/>
      <c r="P14" s="570"/>
      <c r="Q14" s="570"/>
      <c r="R14" s="570"/>
      <c r="S14" s="570"/>
      <c r="T14" s="570"/>
      <c r="U14" s="571"/>
      <c r="V14" s="303"/>
      <c r="W14" s="303"/>
      <c r="X14" s="302"/>
      <c r="Y14" s="302"/>
      <c r="Z14" s="302"/>
    </row>
    <row r="15" spans="1:32" ht="12.95" customHeight="1" x14ac:dyDescent="0.25">
      <c r="A15" s="349" t="s">
        <v>32</v>
      </c>
      <c r="B15" s="368"/>
      <c r="C15" s="370"/>
      <c r="D15" s="370"/>
      <c r="E15" s="370"/>
      <c r="F15" s="370"/>
      <c r="G15" s="572"/>
      <c r="H15" s="368"/>
      <c r="I15" s="370"/>
      <c r="J15" s="370"/>
      <c r="K15" s="370"/>
      <c r="L15" s="370"/>
      <c r="M15" s="370"/>
      <c r="N15" s="572"/>
      <c r="O15" s="368"/>
      <c r="P15" s="370"/>
      <c r="Q15" s="370"/>
      <c r="R15" s="370"/>
      <c r="S15" s="370"/>
      <c r="T15" s="370"/>
      <c r="U15" s="572"/>
      <c r="V15" s="303"/>
      <c r="W15" s="303"/>
      <c r="X15" s="302"/>
      <c r="Y15" s="302"/>
      <c r="Z15" s="302"/>
    </row>
    <row r="16" spans="1:32" ht="12.95" customHeight="1" x14ac:dyDescent="0.25">
      <c r="A16" s="350" t="s">
        <v>33</v>
      </c>
      <c r="B16" s="373"/>
      <c r="C16" s="375"/>
      <c r="D16" s="375"/>
      <c r="E16" s="375"/>
      <c r="F16" s="370"/>
      <c r="G16" s="572"/>
      <c r="H16" s="373"/>
      <c r="I16" s="375"/>
      <c r="J16" s="375"/>
      <c r="K16" s="375"/>
      <c r="L16" s="375"/>
      <c r="M16" s="375"/>
      <c r="N16" s="572"/>
      <c r="O16" s="373"/>
      <c r="P16" s="375"/>
      <c r="Q16" s="375"/>
      <c r="R16" s="375"/>
      <c r="S16" s="375"/>
      <c r="T16" s="375"/>
      <c r="U16" s="572"/>
      <c r="V16" s="303"/>
      <c r="W16" s="303"/>
      <c r="X16" s="302"/>
      <c r="Y16" s="302"/>
      <c r="Z16" s="302"/>
    </row>
    <row r="17" spans="1:26" ht="12.95" customHeight="1" x14ac:dyDescent="0.25">
      <c r="A17" s="296" t="s">
        <v>34</v>
      </c>
      <c r="B17" s="568"/>
      <c r="C17" s="570"/>
      <c r="D17" s="570"/>
      <c r="E17" s="570"/>
      <c r="F17" s="570"/>
      <c r="G17" s="571"/>
      <c r="H17" s="568"/>
      <c r="I17" s="570"/>
      <c r="J17" s="570"/>
      <c r="K17" s="570"/>
      <c r="L17" s="570"/>
      <c r="M17" s="570"/>
      <c r="N17" s="571"/>
      <c r="O17" s="568"/>
      <c r="P17" s="570"/>
      <c r="Q17" s="570"/>
      <c r="R17" s="570"/>
      <c r="S17" s="570"/>
      <c r="T17" s="570"/>
      <c r="U17" s="571"/>
      <c r="V17" s="303"/>
      <c r="W17" s="303"/>
      <c r="X17" s="302"/>
      <c r="Y17" s="302"/>
      <c r="Z17" s="302"/>
    </row>
    <row r="18" spans="1:26" ht="12.95" customHeight="1" x14ac:dyDescent="0.25">
      <c r="A18" s="296" t="s">
        <v>35</v>
      </c>
      <c r="B18" s="368"/>
      <c r="C18" s="370"/>
      <c r="D18" s="370"/>
      <c r="E18" s="370"/>
      <c r="F18" s="370"/>
      <c r="G18" s="572"/>
      <c r="H18" s="368"/>
      <c r="I18" s="370"/>
      <c r="J18" s="370"/>
      <c r="K18" s="370"/>
      <c r="L18" s="370"/>
      <c r="M18" s="370"/>
      <c r="N18" s="572"/>
      <c r="O18" s="368"/>
      <c r="P18" s="370"/>
      <c r="Q18" s="370"/>
      <c r="R18" s="370"/>
      <c r="S18" s="370"/>
      <c r="T18" s="370"/>
      <c r="U18" s="572"/>
      <c r="V18" s="303"/>
      <c r="W18" s="303"/>
      <c r="X18" s="302"/>
      <c r="Y18" s="302"/>
      <c r="Z18" s="302"/>
    </row>
    <row r="19" spans="1:26" ht="12.95" customHeight="1" x14ac:dyDescent="0.25">
      <c r="A19" s="304" t="s">
        <v>36</v>
      </c>
      <c r="B19" s="373"/>
      <c r="C19" s="375"/>
      <c r="D19" s="375"/>
      <c r="E19" s="375"/>
      <c r="F19" s="375"/>
      <c r="G19" s="747"/>
      <c r="H19" s="373"/>
      <c r="I19" s="375"/>
      <c r="J19" s="375"/>
      <c r="K19" s="375"/>
      <c r="L19" s="375"/>
      <c r="M19" s="375"/>
      <c r="N19" s="747"/>
      <c r="O19" s="373"/>
      <c r="P19" s="375"/>
      <c r="Q19" s="375"/>
      <c r="R19" s="375"/>
      <c r="S19" s="375"/>
      <c r="T19" s="375"/>
      <c r="U19" s="747"/>
      <c r="V19" s="539"/>
      <c r="W19" s="303"/>
      <c r="X19" s="302"/>
      <c r="Y19" s="302"/>
      <c r="Z19" s="302"/>
    </row>
    <row r="20" spans="1:26" ht="12.95" customHeight="1" x14ac:dyDescent="0.25">
      <c r="A20" s="296" t="s">
        <v>145</v>
      </c>
      <c r="B20" s="616">
        <f>B10</f>
        <v>1653</v>
      </c>
      <c r="C20" s="628">
        <f t="shared" ref="C20:E20" si="0">C10</f>
        <v>6592</v>
      </c>
      <c r="D20" s="628">
        <f t="shared" si="0"/>
        <v>200873</v>
      </c>
      <c r="E20" s="628">
        <f t="shared" si="0"/>
        <v>2635663</v>
      </c>
      <c r="F20" s="628">
        <f t="shared" ref="F20" si="1">F10</f>
        <v>177</v>
      </c>
      <c r="G20" s="629">
        <f>G10</f>
        <v>2844958</v>
      </c>
      <c r="H20" s="377">
        <f>SUM(H8:H10)</f>
        <v>1186667.7117817116</v>
      </c>
      <c r="I20" s="379">
        <f>SUM(I8:I10)</f>
        <v>343254.68947937043</v>
      </c>
      <c r="J20" s="379">
        <f t="shared" ref="J20:K20" si="2">SUM(J8:J10)</f>
        <v>572281.28692227101</v>
      </c>
      <c r="K20" s="379">
        <f t="shared" si="2"/>
        <v>1109925.3148810319</v>
      </c>
      <c r="L20" s="379">
        <f t="shared" ref="L20" si="3">SUM(L8:L10)</f>
        <v>15399.25622272456</v>
      </c>
      <c r="M20" s="379">
        <f t="shared" ref="M20" si="4">SUM(M8:M10)</f>
        <v>52745.17772700292</v>
      </c>
      <c r="N20" s="573">
        <f>SUM(N8:N10)</f>
        <v>3280273.4370141122</v>
      </c>
      <c r="O20" s="396">
        <f>SUM(O8:O10)</f>
        <v>12665524.476852499</v>
      </c>
      <c r="P20" s="381">
        <f>SUM(P8:P10)</f>
        <v>3663403.6608600002</v>
      </c>
      <c r="Q20" s="381">
        <f t="shared" ref="Q20:U20" si="5">SUM(Q8:Q10)</f>
        <v>6108575.1483721854</v>
      </c>
      <c r="R20" s="381">
        <f t="shared" si="5"/>
        <v>11848902.350099659</v>
      </c>
      <c r="S20" s="381">
        <f t="shared" ref="S20" si="6">SUM(S8:S10)</f>
        <v>164387.82892</v>
      </c>
      <c r="T20" s="381">
        <f t="shared" ref="T20" si="7">SUM(T8:T10)</f>
        <v>562821.44924599992</v>
      </c>
      <c r="U20" s="482">
        <f t="shared" si="5"/>
        <v>35013614.914350338</v>
      </c>
    </row>
    <row r="21" spans="1:26" ht="12.95" customHeight="1" x14ac:dyDescent="0.25">
      <c r="A21" s="296" t="s">
        <v>171</v>
      </c>
      <c r="B21" s="839">
        <f>B13</f>
        <v>0</v>
      </c>
      <c r="C21" s="840">
        <f t="shared" ref="C21:G21" si="8">C13</f>
        <v>0</v>
      </c>
      <c r="D21" s="840">
        <f t="shared" si="8"/>
        <v>0</v>
      </c>
      <c r="E21" s="840">
        <f t="shared" si="8"/>
        <v>0</v>
      </c>
      <c r="F21" s="840">
        <f t="shared" ref="F21" si="9">F13</f>
        <v>0</v>
      </c>
      <c r="G21" s="841">
        <f t="shared" si="8"/>
        <v>0</v>
      </c>
      <c r="H21" s="848">
        <f>SUM(H11:H13)</f>
        <v>0</v>
      </c>
      <c r="I21" s="849">
        <f>SUM(I11:I13)</f>
        <v>0</v>
      </c>
      <c r="J21" s="849">
        <f t="shared" ref="J21:N21" si="10">SUM(J11:J13)</f>
        <v>0</v>
      </c>
      <c r="K21" s="849">
        <f t="shared" si="10"/>
        <v>0</v>
      </c>
      <c r="L21" s="849">
        <f t="shared" ref="L21" si="11">SUM(L11:L13)</f>
        <v>0</v>
      </c>
      <c r="M21" s="849">
        <f t="shared" ref="M21" si="12">SUM(M11:M13)</f>
        <v>0</v>
      </c>
      <c r="N21" s="850">
        <f t="shared" si="10"/>
        <v>0</v>
      </c>
      <c r="O21" s="857">
        <f>SUM(O11:O13)</f>
        <v>0</v>
      </c>
      <c r="P21" s="858">
        <f>SUM(P11:P13)</f>
        <v>0</v>
      </c>
      <c r="Q21" s="858">
        <f t="shared" ref="Q21:U21" si="13">SUM(Q11:Q13)</f>
        <v>0</v>
      </c>
      <c r="R21" s="858">
        <f t="shared" si="13"/>
        <v>0</v>
      </c>
      <c r="S21" s="858">
        <f t="shared" ref="S21" si="14">SUM(S11:S13)</f>
        <v>0</v>
      </c>
      <c r="T21" s="858">
        <f t="shared" ref="T21" si="15">SUM(T11:T13)</f>
        <v>0</v>
      </c>
      <c r="U21" s="859">
        <f t="shared" si="13"/>
        <v>0</v>
      </c>
    </row>
    <row r="22" spans="1:26" ht="12.95" customHeight="1" x14ac:dyDescent="0.25">
      <c r="A22" s="296" t="s">
        <v>212</v>
      </c>
      <c r="B22" s="839">
        <f>B16</f>
        <v>0</v>
      </c>
      <c r="C22" s="840">
        <f t="shared" ref="C22:G22" si="16">C16</f>
        <v>0</v>
      </c>
      <c r="D22" s="840">
        <f t="shared" si="16"/>
        <v>0</v>
      </c>
      <c r="E22" s="840">
        <f t="shared" si="16"/>
        <v>0</v>
      </c>
      <c r="F22" s="840">
        <f t="shared" ref="F22" si="17">F16</f>
        <v>0</v>
      </c>
      <c r="G22" s="841">
        <f t="shared" si="16"/>
        <v>0</v>
      </c>
      <c r="H22" s="848">
        <f>SUM(H14:H16)</f>
        <v>0</v>
      </c>
      <c r="I22" s="849">
        <f>SUM(I14:I16)</f>
        <v>0</v>
      </c>
      <c r="J22" s="849">
        <f t="shared" ref="J22:N22" si="18">SUM(J14:J16)</f>
        <v>0</v>
      </c>
      <c r="K22" s="849">
        <f t="shared" si="18"/>
        <v>0</v>
      </c>
      <c r="L22" s="849">
        <f t="shared" ref="L22" si="19">SUM(L14:L16)</f>
        <v>0</v>
      </c>
      <c r="M22" s="849">
        <f t="shared" ref="M22" si="20">SUM(M14:M16)</f>
        <v>0</v>
      </c>
      <c r="N22" s="850">
        <f t="shared" si="18"/>
        <v>0</v>
      </c>
      <c r="O22" s="857">
        <f>SUM(O14:O16)</f>
        <v>0</v>
      </c>
      <c r="P22" s="858">
        <f>SUM(P14:P16)</f>
        <v>0</v>
      </c>
      <c r="Q22" s="858">
        <f t="shared" ref="Q22:U22" si="21">SUM(Q14:Q16)</f>
        <v>0</v>
      </c>
      <c r="R22" s="858">
        <f t="shared" si="21"/>
        <v>0</v>
      </c>
      <c r="S22" s="858">
        <f t="shared" ref="S22" si="22">SUM(S14:S16)</f>
        <v>0</v>
      </c>
      <c r="T22" s="858">
        <f t="shared" ref="T22" si="23">SUM(T14:T16)</f>
        <v>0</v>
      </c>
      <c r="U22" s="859">
        <f t="shared" si="21"/>
        <v>0</v>
      </c>
    </row>
    <row r="23" spans="1:26" ht="12.95" customHeight="1" x14ac:dyDescent="0.25">
      <c r="A23" s="350" t="s">
        <v>172</v>
      </c>
      <c r="B23" s="842">
        <f>B19</f>
        <v>0</v>
      </c>
      <c r="C23" s="843">
        <f t="shared" ref="C23:E23" si="24">C19</f>
        <v>0</v>
      </c>
      <c r="D23" s="843">
        <f t="shared" si="24"/>
        <v>0</v>
      </c>
      <c r="E23" s="843">
        <f t="shared" si="24"/>
        <v>0</v>
      </c>
      <c r="F23" s="843">
        <f t="shared" ref="F23" si="25">F19</f>
        <v>0</v>
      </c>
      <c r="G23" s="844">
        <f>G19</f>
        <v>0</v>
      </c>
      <c r="H23" s="851">
        <f>SUM(H17:H19)</f>
        <v>0</v>
      </c>
      <c r="I23" s="852">
        <f>SUM(I17:I19)</f>
        <v>0</v>
      </c>
      <c r="J23" s="852">
        <f t="shared" ref="J23:N23" si="26">SUM(J17:J19)</f>
        <v>0</v>
      </c>
      <c r="K23" s="852">
        <f t="shared" si="26"/>
        <v>0</v>
      </c>
      <c r="L23" s="852">
        <f t="shared" ref="L23" si="27">SUM(L17:L19)</f>
        <v>0</v>
      </c>
      <c r="M23" s="852">
        <f t="shared" ref="M23" si="28">SUM(M17:M19)</f>
        <v>0</v>
      </c>
      <c r="N23" s="853">
        <f t="shared" si="26"/>
        <v>0</v>
      </c>
      <c r="O23" s="860">
        <f>SUM(O17:O19)</f>
        <v>0</v>
      </c>
      <c r="P23" s="861">
        <f>SUM(P17:P19)</f>
        <v>0</v>
      </c>
      <c r="Q23" s="861">
        <f t="shared" ref="Q23:U23" si="29">SUM(Q17:Q19)</f>
        <v>0</v>
      </c>
      <c r="R23" s="861">
        <f t="shared" si="29"/>
        <v>0</v>
      </c>
      <c r="S23" s="861">
        <f t="shared" ref="S23" si="30">SUM(S17:S19)</f>
        <v>0</v>
      </c>
      <c r="T23" s="861">
        <f t="shared" ref="T23" si="31">SUM(T17:T19)</f>
        <v>0</v>
      </c>
      <c r="U23" s="862">
        <f t="shared" si="29"/>
        <v>0</v>
      </c>
      <c r="V23" s="404"/>
    </row>
    <row r="24" spans="1:26" ht="12.95" customHeight="1" x14ac:dyDescent="0.25">
      <c r="A24" s="296" t="s">
        <v>173</v>
      </c>
      <c r="B24" s="836">
        <f>B13</f>
        <v>0</v>
      </c>
      <c r="C24" s="837">
        <f t="shared" ref="C24:G24" si="32">C13</f>
        <v>0</v>
      </c>
      <c r="D24" s="837">
        <f t="shared" si="32"/>
        <v>0</v>
      </c>
      <c r="E24" s="837">
        <f t="shared" si="32"/>
        <v>0</v>
      </c>
      <c r="F24" s="837">
        <f t="shared" ref="F24" si="33">F13</f>
        <v>0</v>
      </c>
      <c r="G24" s="866">
        <f t="shared" si="32"/>
        <v>0</v>
      </c>
      <c r="H24" s="836">
        <f>SUM(H8:H13)</f>
        <v>1186667.7117817116</v>
      </c>
      <c r="I24" s="837">
        <f>SUM(I8:I13)</f>
        <v>343254.68947937043</v>
      </c>
      <c r="J24" s="837">
        <f t="shared" ref="J24:N24" si="34">SUM(J8:J13)</f>
        <v>572281.28692227101</v>
      </c>
      <c r="K24" s="837">
        <f t="shared" si="34"/>
        <v>1109925.3148810319</v>
      </c>
      <c r="L24" s="837">
        <f t="shared" ref="L24" si="35">SUM(L8:L13)</f>
        <v>15399.25622272456</v>
      </c>
      <c r="M24" s="837">
        <f t="shared" ref="M24" si="36">SUM(M8:M13)</f>
        <v>52745.17772700292</v>
      </c>
      <c r="N24" s="866">
        <f t="shared" si="34"/>
        <v>3280273.4370141122</v>
      </c>
      <c r="O24" s="836">
        <f>SUM(O8:O13)</f>
        <v>12665524.476852499</v>
      </c>
      <c r="P24" s="837">
        <f>SUM(P8:P13)</f>
        <v>3663403.6608600002</v>
      </c>
      <c r="Q24" s="837">
        <f t="shared" ref="Q24:U24" si="37">SUM(Q8:Q13)</f>
        <v>6108575.1483721854</v>
      </c>
      <c r="R24" s="837">
        <f t="shared" si="37"/>
        <v>11848902.350099659</v>
      </c>
      <c r="S24" s="837">
        <f t="shared" ref="S24" si="38">SUM(S8:S13)</f>
        <v>164387.82892</v>
      </c>
      <c r="T24" s="837">
        <f t="shared" ref="T24" si="39">SUM(T8:T13)</f>
        <v>562821.44924599992</v>
      </c>
      <c r="U24" s="866">
        <f t="shared" si="37"/>
        <v>35013614.914350338</v>
      </c>
    </row>
    <row r="25" spans="1:26" ht="12.95" customHeight="1" x14ac:dyDescent="0.25">
      <c r="A25" s="296" t="s">
        <v>174</v>
      </c>
      <c r="B25" s="838">
        <f>B19</f>
        <v>0</v>
      </c>
      <c r="C25" s="867">
        <f t="shared" ref="C25:G25" si="40">C19</f>
        <v>0</v>
      </c>
      <c r="D25" s="867">
        <f t="shared" si="40"/>
        <v>0</v>
      </c>
      <c r="E25" s="867">
        <f t="shared" si="40"/>
        <v>0</v>
      </c>
      <c r="F25" s="867">
        <f t="shared" ref="F25" si="41">F19</f>
        <v>0</v>
      </c>
      <c r="G25" s="868">
        <f t="shared" si="40"/>
        <v>0</v>
      </c>
      <c r="H25" s="838">
        <f>SUM(H14:H19)</f>
        <v>0</v>
      </c>
      <c r="I25" s="867">
        <f>SUM(I14:I19)</f>
        <v>0</v>
      </c>
      <c r="J25" s="867">
        <f t="shared" ref="J25:N25" si="42">SUM(J14:J19)</f>
        <v>0</v>
      </c>
      <c r="K25" s="867">
        <f t="shared" si="42"/>
        <v>0</v>
      </c>
      <c r="L25" s="867">
        <f t="shared" ref="L25" si="43">SUM(L14:L19)</f>
        <v>0</v>
      </c>
      <c r="M25" s="867">
        <f t="shared" ref="M25" si="44">SUM(M14:M19)</f>
        <v>0</v>
      </c>
      <c r="N25" s="868">
        <f t="shared" si="42"/>
        <v>0</v>
      </c>
      <c r="O25" s="838">
        <f>SUM(O14:O19)</f>
        <v>0</v>
      </c>
      <c r="P25" s="867">
        <f>SUM(P14:P19)</f>
        <v>0</v>
      </c>
      <c r="Q25" s="867">
        <f t="shared" ref="Q25:U25" si="45">SUM(Q14:Q19)</f>
        <v>0</v>
      </c>
      <c r="R25" s="867">
        <f t="shared" si="45"/>
        <v>0</v>
      </c>
      <c r="S25" s="867">
        <f t="shared" ref="S25" si="46">SUM(S14:S19)</f>
        <v>0</v>
      </c>
      <c r="T25" s="867">
        <f t="shared" ref="T25" si="47">SUM(T14:T19)</f>
        <v>0</v>
      </c>
      <c r="U25" s="868">
        <f t="shared" si="45"/>
        <v>0</v>
      </c>
    </row>
    <row r="26" spans="1:26" ht="12.95" customHeight="1" x14ac:dyDescent="0.25">
      <c r="A26" s="335" t="s">
        <v>159</v>
      </c>
      <c r="B26" s="845">
        <f>B19</f>
        <v>0</v>
      </c>
      <c r="C26" s="846">
        <f t="shared" ref="C26:G26" si="48">C19</f>
        <v>0</v>
      </c>
      <c r="D26" s="846">
        <f t="shared" si="48"/>
        <v>0</v>
      </c>
      <c r="E26" s="846">
        <f t="shared" si="48"/>
        <v>0</v>
      </c>
      <c r="F26" s="846">
        <f t="shared" ref="F26" si="49">F19</f>
        <v>0</v>
      </c>
      <c r="G26" s="847">
        <f t="shared" si="48"/>
        <v>0</v>
      </c>
      <c r="H26" s="854">
        <f>SUM(H8:H19)</f>
        <v>1186667.7117817116</v>
      </c>
      <c r="I26" s="855">
        <f>SUM(I8:I19)</f>
        <v>343254.68947937043</v>
      </c>
      <c r="J26" s="855">
        <f t="shared" ref="J26:N26" si="50">SUM(J8:J19)</f>
        <v>572281.28692227101</v>
      </c>
      <c r="K26" s="855">
        <f t="shared" si="50"/>
        <v>1109925.3148810319</v>
      </c>
      <c r="L26" s="855">
        <f t="shared" ref="L26" si="51">SUM(L8:L19)</f>
        <v>15399.25622272456</v>
      </c>
      <c r="M26" s="855">
        <f t="shared" ref="M26" si="52">SUM(M8:M19)</f>
        <v>52745.17772700292</v>
      </c>
      <c r="N26" s="856">
        <f t="shared" si="50"/>
        <v>3280273.4370141122</v>
      </c>
      <c r="O26" s="863">
        <f>SUM(O8:O19)</f>
        <v>12665524.476852499</v>
      </c>
      <c r="P26" s="864">
        <f>SUM(P8:P19)</f>
        <v>3663403.6608600002</v>
      </c>
      <c r="Q26" s="864">
        <f t="shared" ref="Q26:U26" si="53">SUM(Q8:Q19)</f>
        <v>6108575.1483721854</v>
      </c>
      <c r="R26" s="864">
        <f t="shared" si="53"/>
        <v>11848902.350099659</v>
      </c>
      <c r="S26" s="864">
        <f t="shared" ref="S26" si="54">SUM(S8:S19)</f>
        <v>164387.82892</v>
      </c>
      <c r="T26" s="864">
        <f t="shared" ref="T26" si="55">SUM(T8:T19)</f>
        <v>562821.44924599992</v>
      </c>
      <c r="U26" s="865">
        <f t="shared" si="53"/>
        <v>35013614.914350338</v>
      </c>
      <c r="V26" s="540"/>
    </row>
    <row r="27" spans="1:26" ht="15" customHeight="1" x14ac:dyDescent="0.25">
      <c r="B27" s="565"/>
      <c r="C27" s="328"/>
      <c r="E27" s="328"/>
      <c r="F27" s="328"/>
      <c r="G27" s="566"/>
      <c r="I27" s="328"/>
      <c r="J27" s="328"/>
      <c r="K27" s="328"/>
      <c r="O27" s="565"/>
      <c r="P27" s="328"/>
      <c r="Q27" s="328"/>
      <c r="R27" s="328"/>
      <c r="S27" s="328"/>
      <c r="T27" s="328"/>
      <c r="U27" s="566"/>
      <c r="V27" s="328"/>
    </row>
    <row r="28" spans="1:26" x14ac:dyDescent="0.25">
      <c r="B28" s="314"/>
      <c r="G28" s="327"/>
      <c r="O28" s="314"/>
      <c r="U28" s="327"/>
    </row>
    <row r="29" spans="1:26" ht="12" customHeight="1" x14ac:dyDescent="0.25">
      <c r="A29" s="445"/>
      <c r="B29" s="704" t="str">
        <f>B7</f>
        <v>VO</v>
      </c>
      <c r="C29" s="705" t="str">
        <f t="shared" ref="C29:E29" si="56">C7</f>
        <v>SO</v>
      </c>
      <c r="D29" s="705" t="str">
        <f t="shared" si="56"/>
        <v>MO</v>
      </c>
      <c r="E29" s="705" t="str">
        <f t="shared" si="56"/>
        <v>DOM</v>
      </c>
      <c r="F29" s="705" t="str">
        <f>F7</f>
        <v>CNG</v>
      </c>
      <c r="G29" s="933"/>
      <c r="H29" s="590"/>
      <c r="I29" s="934" t="str">
        <f>H7</f>
        <v>VO</v>
      </c>
      <c r="J29" s="934" t="str">
        <f t="shared" ref="J29" si="57">I7</f>
        <v>SO</v>
      </c>
      <c r="K29" s="934" t="str">
        <f>J7</f>
        <v>MO</v>
      </c>
      <c r="L29" s="934" t="str">
        <f t="shared" ref="L29:M29" si="58">K7</f>
        <v>DOM</v>
      </c>
      <c r="M29" s="934" t="str">
        <f t="shared" si="58"/>
        <v>CNG</v>
      </c>
      <c r="N29" s="315"/>
      <c r="O29" s="935"/>
      <c r="P29" s="934" t="str">
        <f>O7</f>
        <v>VO</v>
      </c>
      <c r="Q29" s="934" t="str">
        <f t="shared" ref="Q29:T29" si="59">P7</f>
        <v>SO</v>
      </c>
      <c r="R29" s="934" t="str">
        <f t="shared" si="59"/>
        <v>MO</v>
      </c>
      <c r="S29" s="934" t="str">
        <f t="shared" si="59"/>
        <v>DOM</v>
      </c>
      <c r="T29" s="934" t="str">
        <f t="shared" si="59"/>
        <v>CNG</v>
      </c>
      <c r="U29" s="933"/>
      <c r="V29" s="445"/>
    </row>
    <row r="30" spans="1:26" ht="12" customHeight="1" x14ac:dyDescent="0.25">
      <c r="B30" s="365">
        <f>B20</f>
        <v>1653</v>
      </c>
      <c r="C30" s="301">
        <f>C20</f>
        <v>6592</v>
      </c>
      <c r="D30" s="301">
        <f t="shared" ref="D30:E30" si="60">D20</f>
        <v>200873</v>
      </c>
      <c r="E30" s="301">
        <f t="shared" si="60"/>
        <v>2635663</v>
      </c>
      <c r="F30" s="301">
        <f>F20</f>
        <v>177</v>
      </c>
      <c r="G30" s="567"/>
      <c r="H30" s="936" t="str">
        <f>A20</f>
        <v>I. čtvrtletí</v>
      </c>
      <c r="I30" s="303">
        <f>H20/1000</f>
        <v>1186.6677117817117</v>
      </c>
      <c r="J30" s="303">
        <f t="shared" ref="J30:K30" si="61">I20/1000</f>
        <v>343.25468947937043</v>
      </c>
      <c r="K30" s="303">
        <f t="shared" si="61"/>
        <v>572.28128692227097</v>
      </c>
      <c r="L30" s="303">
        <f t="shared" ref="L30:L33" si="62">K20/1000</f>
        <v>1109.9253148810319</v>
      </c>
      <c r="M30" s="303">
        <f t="shared" ref="M30:M33" si="63">L20/1000</f>
        <v>15.39925622272456</v>
      </c>
      <c r="O30" s="937" t="str">
        <f>A20</f>
        <v>I. čtvrtletí</v>
      </c>
      <c r="P30" s="301">
        <f>O20/1000</f>
        <v>12665.524476852499</v>
      </c>
      <c r="Q30" s="301">
        <f t="shared" ref="Q30:T30" si="64">P20/1000</f>
        <v>3663.4036608600004</v>
      </c>
      <c r="R30" s="301">
        <f t="shared" si="64"/>
        <v>6108.5751483721851</v>
      </c>
      <c r="S30" s="301">
        <f t="shared" si="64"/>
        <v>11848.902350099659</v>
      </c>
      <c r="T30" s="301">
        <f t="shared" si="64"/>
        <v>164.38782892</v>
      </c>
      <c r="U30" s="567"/>
    </row>
    <row r="31" spans="1:26" ht="12" customHeight="1" x14ac:dyDescent="0.25">
      <c r="B31" s="314"/>
      <c r="E31" s="316"/>
      <c r="F31" s="316"/>
      <c r="G31" s="567"/>
      <c r="H31" s="936" t="str">
        <f t="shared" ref="H31:H33" si="65">A21</f>
        <v>II. čtvrtletí</v>
      </c>
      <c r="I31" s="303">
        <f t="shared" ref="I31:K33" si="66">H21/1000</f>
        <v>0</v>
      </c>
      <c r="J31" s="303">
        <f t="shared" si="66"/>
        <v>0</v>
      </c>
      <c r="K31" s="303">
        <f t="shared" si="66"/>
        <v>0</v>
      </c>
      <c r="L31" s="303">
        <f t="shared" si="62"/>
        <v>0</v>
      </c>
      <c r="M31" s="303">
        <f t="shared" si="63"/>
        <v>0</v>
      </c>
      <c r="O31" s="937" t="str">
        <f t="shared" ref="O31:O33" si="67">A21</f>
        <v>II. čtvrtletí</v>
      </c>
      <c r="P31" s="301">
        <f t="shared" ref="P31:T31" si="68">O21/1000</f>
        <v>0</v>
      </c>
      <c r="Q31" s="301">
        <f t="shared" si="68"/>
        <v>0</v>
      </c>
      <c r="R31" s="301">
        <f t="shared" si="68"/>
        <v>0</v>
      </c>
      <c r="S31" s="301">
        <f t="shared" si="68"/>
        <v>0</v>
      </c>
      <c r="T31" s="301">
        <f t="shared" si="68"/>
        <v>0</v>
      </c>
      <c r="U31" s="567"/>
    </row>
    <row r="32" spans="1:26" ht="12" customHeight="1" x14ac:dyDescent="0.25">
      <c r="B32" s="314"/>
      <c r="E32" s="316"/>
      <c r="F32" s="316"/>
      <c r="G32" s="567"/>
      <c r="H32" s="936" t="str">
        <f t="shared" si="65"/>
        <v>III. čtvrtletí</v>
      </c>
      <c r="I32" s="303">
        <f t="shared" si="66"/>
        <v>0</v>
      </c>
      <c r="J32" s="303">
        <f t="shared" si="66"/>
        <v>0</v>
      </c>
      <c r="K32" s="303">
        <f t="shared" si="66"/>
        <v>0</v>
      </c>
      <c r="L32" s="303">
        <f t="shared" si="62"/>
        <v>0</v>
      </c>
      <c r="M32" s="303">
        <f t="shared" si="63"/>
        <v>0</v>
      </c>
      <c r="O32" s="937" t="str">
        <f t="shared" si="67"/>
        <v>III. čtvrtletí</v>
      </c>
      <c r="P32" s="301">
        <f t="shared" ref="P32:T32" si="69">O22/1000</f>
        <v>0</v>
      </c>
      <c r="Q32" s="301">
        <f t="shared" si="69"/>
        <v>0</v>
      </c>
      <c r="R32" s="301">
        <f t="shared" si="69"/>
        <v>0</v>
      </c>
      <c r="S32" s="301">
        <f t="shared" si="69"/>
        <v>0</v>
      </c>
      <c r="T32" s="301">
        <f t="shared" si="69"/>
        <v>0</v>
      </c>
      <c r="U32" s="567"/>
    </row>
    <row r="33" spans="2:21" ht="12" customHeight="1" x14ac:dyDescent="0.25">
      <c r="B33" s="314"/>
      <c r="E33" s="316"/>
      <c r="F33" s="316"/>
      <c r="G33" s="567"/>
      <c r="H33" s="936" t="str">
        <f t="shared" si="65"/>
        <v>IV. čtvrtletí</v>
      </c>
      <c r="I33" s="303">
        <f t="shared" si="66"/>
        <v>0</v>
      </c>
      <c r="J33" s="303">
        <f t="shared" si="66"/>
        <v>0</v>
      </c>
      <c r="K33" s="303">
        <f t="shared" si="66"/>
        <v>0</v>
      </c>
      <c r="L33" s="303">
        <f t="shared" si="62"/>
        <v>0</v>
      </c>
      <c r="M33" s="303">
        <f t="shared" si="63"/>
        <v>0</v>
      </c>
      <c r="O33" s="937" t="str">
        <f t="shared" si="67"/>
        <v>IV. čtvrtletí</v>
      </c>
      <c r="P33" s="301">
        <f t="shared" ref="P33:T33" si="70">O23/1000</f>
        <v>0</v>
      </c>
      <c r="Q33" s="301">
        <f t="shared" si="70"/>
        <v>0</v>
      </c>
      <c r="R33" s="301">
        <f t="shared" si="70"/>
        <v>0</v>
      </c>
      <c r="S33" s="301">
        <f t="shared" si="70"/>
        <v>0</v>
      </c>
      <c r="T33" s="301">
        <f t="shared" si="70"/>
        <v>0</v>
      </c>
      <c r="U33" s="567"/>
    </row>
    <row r="34" spans="2:21" ht="12" customHeight="1" x14ac:dyDescent="0.25">
      <c r="B34" s="314"/>
      <c r="E34" s="316"/>
      <c r="F34" s="316"/>
      <c r="G34" s="567"/>
      <c r="H34" s="316"/>
      <c r="I34" s="316"/>
      <c r="O34" s="314"/>
      <c r="Q34" s="316"/>
      <c r="R34" s="316"/>
      <c r="S34" s="316"/>
      <c r="T34" s="316"/>
      <c r="U34" s="567"/>
    </row>
    <row r="35" spans="2:21" ht="12" customHeight="1" x14ac:dyDescent="0.25">
      <c r="B35" s="314"/>
      <c r="D35" s="1002" t="str">
        <f>T!E17</f>
        <v>I. čtvrtletí</v>
      </c>
      <c r="E35" s="316"/>
      <c r="F35" s="316"/>
      <c r="G35" s="567"/>
      <c r="H35" s="316"/>
      <c r="I35" s="316"/>
      <c r="O35" s="314"/>
      <c r="Q35" s="316"/>
      <c r="R35" s="316"/>
      <c r="S35" s="316"/>
      <c r="T35" s="316"/>
      <c r="U35" s="567"/>
    </row>
    <row r="36" spans="2:21" ht="12" customHeight="1" x14ac:dyDescent="0.25">
      <c r="B36" s="314"/>
      <c r="D36" s="1002"/>
      <c r="E36" s="316"/>
      <c r="F36" s="316"/>
      <c r="G36" s="567"/>
      <c r="H36" s="316"/>
      <c r="I36" s="316"/>
      <c r="O36" s="314"/>
      <c r="Q36" s="316"/>
      <c r="R36" s="316"/>
      <c r="S36" s="316"/>
      <c r="T36" s="316"/>
      <c r="U36" s="567"/>
    </row>
    <row r="37" spans="2:21" ht="12" customHeight="1" x14ac:dyDescent="0.25">
      <c r="E37" s="316"/>
      <c r="F37" s="316"/>
      <c r="G37" s="316"/>
      <c r="H37" s="316"/>
      <c r="I37" s="316"/>
      <c r="Q37" s="316"/>
      <c r="R37" s="316"/>
      <c r="S37" s="316"/>
      <c r="T37" s="316"/>
      <c r="U37" s="316"/>
    </row>
    <row r="38" spans="2:21" ht="12" customHeight="1" x14ac:dyDescent="0.25">
      <c r="E38" s="316"/>
      <c r="F38" s="316"/>
      <c r="G38" s="316"/>
      <c r="H38" s="316"/>
      <c r="I38" s="316"/>
      <c r="Q38" s="316"/>
      <c r="R38" s="316"/>
      <c r="S38" s="316"/>
      <c r="T38" s="316"/>
      <c r="U38" s="316"/>
    </row>
    <row r="39" spans="2:21" ht="12" customHeight="1" x14ac:dyDescent="0.25">
      <c r="E39" s="316"/>
      <c r="F39" s="316"/>
      <c r="G39" s="316"/>
      <c r="H39" s="316"/>
      <c r="I39" s="316"/>
      <c r="Q39" s="316"/>
      <c r="R39" s="316"/>
      <c r="S39" s="316"/>
      <c r="T39" s="316"/>
      <c r="U39" s="316"/>
    </row>
    <row r="40" spans="2:21" ht="12" customHeight="1" x14ac:dyDescent="0.25">
      <c r="E40" s="316"/>
      <c r="F40" s="316"/>
      <c r="G40" s="316"/>
      <c r="H40" s="316"/>
      <c r="I40" s="316"/>
      <c r="Q40" s="316"/>
      <c r="R40" s="316"/>
      <c r="S40" s="316"/>
      <c r="T40" s="316"/>
      <c r="U40" s="316"/>
    </row>
    <row r="41" spans="2:21" ht="12" customHeight="1" x14ac:dyDescent="0.25">
      <c r="E41" s="316"/>
      <c r="F41" s="316"/>
      <c r="G41" s="316"/>
      <c r="H41" s="316"/>
      <c r="I41" s="316"/>
      <c r="Q41" s="316"/>
      <c r="R41" s="316"/>
      <c r="S41" s="316"/>
      <c r="T41" s="316"/>
      <c r="U41" s="316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BreakPreview" zoomScaleNormal="100" zoomScaleSheetLayoutView="100" workbookViewId="0"/>
  </sheetViews>
  <sheetFormatPr defaultRowHeight="12.75" x14ac:dyDescent="0.2"/>
  <cols>
    <col min="1" max="1" width="17.7109375" style="126" customWidth="1"/>
    <col min="2" max="3" width="8.7109375" style="126" customWidth="1"/>
    <col min="4" max="4" width="7.7109375" style="126" customWidth="1"/>
    <col min="5" max="6" width="8.7109375" style="126" customWidth="1"/>
    <col min="7" max="7" width="7.7109375" style="126" customWidth="1"/>
    <col min="8" max="9" width="8.7109375" style="126" customWidth="1"/>
    <col min="10" max="10" width="7.7109375" style="126" customWidth="1"/>
    <col min="11" max="11" width="1.7109375" style="126" customWidth="1"/>
    <col min="12" max="13" width="7.7109375" style="126" customWidth="1"/>
    <col min="14" max="16384" width="9.140625" style="126"/>
  </cols>
  <sheetData>
    <row r="1" spans="1:12" ht="13.5" x14ac:dyDescent="0.25">
      <c r="F1" s="451"/>
      <c r="I1" s="981" t="s">
        <v>253</v>
      </c>
      <c r="J1" s="981"/>
      <c r="K1" s="981"/>
      <c r="L1" s="491"/>
    </row>
    <row r="2" spans="1:12" ht="6.75" customHeight="1" x14ac:dyDescent="0.2"/>
    <row r="3" spans="1:12" ht="30" customHeight="1" x14ac:dyDescent="0.2">
      <c r="A3" s="1026" t="s">
        <v>97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</row>
    <row r="4" spans="1:12" ht="15" customHeight="1" x14ac:dyDescent="0.2">
      <c r="A4" s="495"/>
      <c r="B4" s="1021">
        <f>T!G17</f>
        <v>2017</v>
      </c>
      <c r="C4" s="1022"/>
      <c r="D4" s="1022"/>
      <c r="E4" s="1022"/>
      <c r="F4" s="1022"/>
      <c r="G4" s="1022"/>
      <c r="H4" s="1022"/>
      <c r="I4" s="1022"/>
      <c r="J4" s="1023"/>
    </row>
    <row r="5" spans="1:12" ht="15.75" customHeight="1" x14ac:dyDescent="0.2">
      <c r="A5" s="1027"/>
      <c r="B5" s="1018" t="str">
        <f>T!J20</f>
        <v>leden</v>
      </c>
      <c r="C5" s="1019"/>
      <c r="D5" s="1020"/>
      <c r="E5" s="1018" t="str">
        <f>T!J21</f>
        <v>únor</v>
      </c>
      <c r="F5" s="1019"/>
      <c r="G5" s="1020"/>
      <c r="H5" s="1018" t="str">
        <f>T!J22</f>
        <v>březen</v>
      </c>
      <c r="I5" s="1019"/>
      <c r="J5" s="1020"/>
    </row>
    <row r="6" spans="1:12" ht="18" customHeight="1" x14ac:dyDescent="0.2">
      <c r="A6" s="1027"/>
      <c r="B6" s="148"/>
      <c r="D6" s="167"/>
      <c r="E6" s="148"/>
      <c r="G6" s="167"/>
      <c r="H6" s="148"/>
      <c r="J6" s="167"/>
    </row>
    <row r="7" spans="1:12" ht="27.75" customHeight="1" x14ac:dyDescent="0.25">
      <c r="A7" s="1027"/>
      <c r="B7" s="1024" t="s">
        <v>39</v>
      </c>
      <c r="C7" s="1025"/>
      <c r="D7" s="357" t="s">
        <v>46</v>
      </c>
      <c r="E7" s="1024" t="s">
        <v>39</v>
      </c>
      <c r="F7" s="1025"/>
      <c r="G7" s="357" t="s">
        <v>46</v>
      </c>
      <c r="H7" s="1024" t="s">
        <v>39</v>
      </c>
      <c r="I7" s="1025"/>
      <c r="J7" s="357" t="s">
        <v>46</v>
      </c>
    </row>
    <row r="8" spans="1:12" ht="14.1" customHeight="1" x14ac:dyDescent="0.25">
      <c r="A8" s="519" t="s">
        <v>194</v>
      </c>
      <c r="B8" s="163" t="s">
        <v>148</v>
      </c>
      <c r="C8" s="359" t="s">
        <v>1</v>
      </c>
      <c r="D8" s="246" t="s">
        <v>11</v>
      </c>
      <c r="E8" s="163" t="s">
        <v>148</v>
      </c>
      <c r="F8" s="359" t="s">
        <v>1</v>
      </c>
      <c r="G8" s="246" t="s">
        <v>11</v>
      </c>
      <c r="H8" s="163" t="s">
        <v>148</v>
      </c>
      <c r="I8" s="359" t="s">
        <v>1</v>
      </c>
      <c r="J8" s="246" t="s">
        <v>11</v>
      </c>
      <c r="K8" s="223"/>
    </row>
    <row r="9" spans="1:12" ht="12.6" customHeight="1" x14ac:dyDescent="0.25">
      <c r="A9" s="520">
        <v>1</v>
      </c>
      <c r="B9" s="151">
        <v>39578.944942835478</v>
      </c>
      <c r="C9" s="133">
        <v>422586.8681787097</v>
      </c>
      <c r="D9" s="497">
        <v>-5.0999999999999996</v>
      </c>
      <c r="E9" s="133">
        <v>45852.518113979073</v>
      </c>
      <c r="F9" s="133">
        <v>489238.09936332144</v>
      </c>
      <c r="G9" s="496">
        <v>-3</v>
      </c>
      <c r="H9" s="151">
        <v>30475.560836612345</v>
      </c>
      <c r="I9" s="133">
        <v>325284.87190322584</v>
      </c>
      <c r="J9" s="497">
        <v>3.8</v>
      </c>
    </row>
    <row r="10" spans="1:12" ht="12.6" customHeight="1" x14ac:dyDescent="0.25">
      <c r="A10" s="515">
        <v>2</v>
      </c>
      <c r="B10" s="498">
        <v>45682.125046060319</v>
      </c>
      <c r="C10" s="499">
        <v>487678.79417870968</v>
      </c>
      <c r="D10" s="500">
        <v>-3.3</v>
      </c>
      <c r="E10" s="499">
        <v>43377.608413477567</v>
      </c>
      <c r="F10" s="499">
        <v>462838.0973633214</v>
      </c>
      <c r="G10" s="501">
        <v>-1.3</v>
      </c>
      <c r="H10" s="498">
        <v>29327.362249490376</v>
      </c>
      <c r="I10" s="499">
        <v>313029.73190322582</v>
      </c>
      <c r="J10" s="500">
        <v>5.9</v>
      </c>
    </row>
    <row r="11" spans="1:12" ht="12.6" customHeight="1" x14ac:dyDescent="0.25">
      <c r="A11" s="515">
        <v>3</v>
      </c>
      <c r="B11" s="498">
        <v>42294.086666028321</v>
      </c>
      <c r="C11" s="499">
        <v>451593.06117870967</v>
      </c>
      <c r="D11" s="500">
        <v>-1.1000000000000001</v>
      </c>
      <c r="E11" s="499">
        <v>40191.160813082752</v>
      </c>
      <c r="F11" s="499">
        <v>428856.38836332143</v>
      </c>
      <c r="G11" s="501">
        <v>0.4</v>
      </c>
      <c r="H11" s="498">
        <v>28854.621390779925</v>
      </c>
      <c r="I11" s="499">
        <v>307946.54890322586</v>
      </c>
      <c r="J11" s="500">
        <v>5.3</v>
      </c>
    </row>
    <row r="12" spans="1:12" ht="12.6" customHeight="1" x14ac:dyDescent="0.25">
      <c r="A12" s="515">
        <v>4</v>
      </c>
      <c r="B12" s="498">
        <v>41229.044683665888</v>
      </c>
      <c r="C12" s="499">
        <v>440218.48717870971</v>
      </c>
      <c r="D12" s="500">
        <v>0</v>
      </c>
      <c r="E12" s="499">
        <v>33820.725135271729</v>
      </c>
      <c r="F12" s="499">
        <v>360928.71036332141</v>
      </c>
      <c r="G12" s="501">
        <v>1.5</v>
      </c>
      <c r="H12" s="498">
        <v>21692.712757684098</v>
      </c>
      <c r="I12" s="499">
        <v>231551.0139032258</v>
      </c>
      <c r="J12" s="500">
        <v>9.5</v>
      </c>
    </row>
    <row r="13" spans="1:12" ht="12.6" customHeight="1" x14ac:dyDescent="0.25">
      <c r="A13" s="515">
        <v>5</v>
      </c>
      <c r="B13" s="498">
        <v>47280.801117822215</v>
      </c>
      <c r="C13" s="499">
        <v>504739.72617870971</v>
      </c>
      <c r="D13" s="500">
        <v>-6</v>
      </c>
      <c r="E13" s="499">
        <v>33703.265188189856</v>
      </c>
      <c r="F13" s="499">
        <v>359678.37136332144</v>
      </c>
      <c r="G13" s="501">
        <v>1.4</v>
      </c>
      <c r="H13" s="498">
        <v>23408.619337493648</v>
      </c>
      <c r="I13" s="499">
        <v>249860.66690322582</v>
      </c>
      <c r="J13" s="500">
        <v>6.6</v>
      </c>
    </row>
    <row r="14" spans="1:12" ht="12.6" customHeight="1" x14ac:dyDescent="0.25">
      <c r="A14" s="515">
        <v>6</v>
      </c>
      <c r="B14" s="498">
        <v>50739.636446154218</v>
      </c>
      <c r="C14" s="499">
        <v>541716.76817870967</v>
      </c>
      <c r="D14" s="500">
        <v>-10.4</v>
      </c>
      <c r="E14" s="499">
        <v>40389.762244342957</v>
      </c>
      <c r="F14" s="499">
        <v>430973.94136332144</v>
      </c>
      <c r="G14" s="501">
        <v>0.2</v>
      </c>
      <c r="H14" s="498">
        <v>30341.368150367693</v>
      </c>
      <c r="I14" s="499">
        <v>323815.38990322582</v>
      </c>
      <c r="J14" s="500">
        <v>3.6</v>
      </c>
    </row>
    <row r="15" spans="1:12" ht="12.6" customHeight="1" x14ac:dyDescent="0.25">
      <c r="A15" s="515">
        <v>7</v>
      </c>
      <c r="B15" s="498">
        <v>48506.921645880429</v>
      </c>
      <c r="C15" s="499">
        <v>517899.91417870967</v>
      </c>
      <c r="D15" s="500">
        <v>-11.8</v>
      </c>
      <c r="E15" s="499">
        <v>42340.319251949622</v>
      </c>
      <c r="F15" s="499">
        <v>451787.78536332143</v>
      </c>
      <c r="G15" s="501">
        <v>-2.1</v>
      </c>
      <c r="H15" s="498">
        <v>32408.470185623253</v>
      </c>
      <c r="I15" s="499">
        <v>345877.27190322586</v>
      </c>
      <c r="J15" s="500">
        <v>3</v>
      </c>
    </row>
    <row r="16" spans="1:12" ht="12.6" customHeight="1" x14ac:dyDescent="0.25">
      <c r="A16" s="515">
        <v>8</v>
      </c>
      <c r="B16" s="498">
        <v>47042.336923918476</v>
      </c>
      <c r="C16" s="499">
        <v>502274.55617870967</v>
      </c>
      <c r="D16" s="500">
        <v>-7.8</v>
      </c>
      <c r="E16" s="499">
        <v>46445.680672516013</v>
      </c>
      <c r="F16" s="499">
        <v>495561.6793633214</v>
      </c>
      <c r="G16" s="501">
        <v>-4.4000000000000004</v>
      </c>
      <c r="H16" s="498">
        <v>29329.652488563373</v>
      </c>
      <c r="I16" s="499">
        <v>313047.11190322583</v>
      </c>
      <c r="J16" s="500">
        <v>3.3</v>
      </c>
    </row>
    <row r="17" spans="1:11" ht="12.6" customHeight="1" x14ac:dyDescent="0.25">
      <c r="A17" s="515">
        <v>9</v>
      </c>
      <c r="B17" s="498">
        <v>49251.644091997026</v>
      </c>
      <c r="C17" s="499">
        <v>525843.56317870971</v>
      </c>
      <c r="D17" s="500">
        <v>-5.3</v>
      </c>
      <c r="E17" s="499">
        <v>45881.798300340903</v>
      </c>
      <c r="F17" s="499">
        <v>489561.94236332143</v>
      </c>
      <c r="G17" s="501">
        <v>-4.0999999999999996</v>
      </c>
      <c r="H17" s="498">
        <v>30572.088785074673</v>
      </c>
      <c r="I17" s="499">
        <v>326292.97190322581</v>
      </c>
      <c r="J17" s="500">
        <v>5.5</v>
      </c>
    </row>
    <row r="18" spans="1:11" ht="12.6" customHeight="1" x14ac:dyDescent="0.25">
      <c r="A18" s="515">
        <v>10</v>
      </c>
      <c r="B18" s="498">
        <v>51995.614436617077</v>
      </c>
      <c r="C18" s="499">
        <v>555114.5021787096</v>
      </c>
      <c r="D18" s="500">
        <v>-9</v>
      </c>
      <c r="E18" s="499">
        <v>42679.452677903391</v>
      </c>
      <c r="F18" s="499">
        <v>455391.24036332144</v>
      </c>
      <c r="G18" s="501">
        <v>-0.8</v>
      </c>
      <c r="H18" s="498">
        <v>30976.69962047588</v>
      </c>
      <c r="I18" s="499">
        <v>330638.42890322587</v>
      </c>
      <c r="J18" s="500">
        <v>3.6</v>
      </c>
    </row>
    <row r="19" spans="1:11" ht="12.6" customHeight="1" x14ac:dyDescent="0.25">
      <c r="A19" s="515">
        <v>11</v>
      </c>
      <c r="B19" s="502">
        <v>50829.635811926768</v>
      </c>
      <c r="C19" s="503">
        <v>542687.47317870962</v>
      </c>
      <c r="D19" s="500">
        <v>-7.4</v>
      </c>
      <c r="E19" s="503">
        <v>36390.041870737165</v>
      </c>
      <c r="F19" s="503">
        <v>388333.4993633214</v>
      </c>
      <c r="G19" s="501">
        <v>-0.5</v>
      </c>
      <c r="H19" s="502">
        <v>26148.949074012184</v>
      </c>
      <c r="I19" s="503">
        <v>279113.38190322585</v>
      </c>
      <c r="J19" s="500">
        <v>3.5</v>
      </c>
      <c r="K19" s="234"/>
    </row>
    <row r="20" spans="1:11" ht="12.6" customHeight="1" x14ac:dyDescent="0.25">
      <c r="A20" s="515">
        <v>12</v>
      </c>
      <c r="B20" s="502">
        <v>43612.045645635146</v>
      </c>
      <c r="C20" s="503">
        <v>465643.78817870968</v>
      </c>
      <c r="D20" s="500">
        <v>0.6</v>
      </c>
      <c r="E20" s="503">
        <v>36846.279671709526</v>
      </c>
      <c r="F20" s="503">
        <v>393199.92436332145</v>
      </c>
      <c r="G20" s="501">
        <v>-0.4</v>
      </c>
      <c r="H20" s="502">
        <v>28564.01757030778</v>
      </c>
      <c r="I20" s="503">
        <v>304887.14690322586</v>
      </c>
      <c r="J20" s="500">
        <v>1.8</v>
      </c>
      <c r="K20" s="234"/>
    </row>
    <row r="21" spans="1:11" ht="12.6" customHeight="1" x14ac:dyDescent="0.2">
      <c r="A21" s="515">
        <v>13</v>
      </c>
      <c r="B21" s="502">
        <v>40971.163769777719</v>
      </c>
      <c r="C21" s="503">
        <v>437445.6621787097</v>
      </c>
      <c r="D21" s="504">
        <v>0.8</v>
      </c>
      <c r="E21" s="503">
        <v>42112.328399892023</v>
      </c>
      <c r="F21" s="503">
        <v>449344.21436332143</v>
      </c>
      <c r="G21" s="505">
        <v>-2.6</v>
      </c>
      <c r="H21" s="502">
        <v>30781.549714968245</v>
      </c>
      <c r="I21" s="503">
        <v>328562.24690322584</v>
      </c>
      <c r="J21" s="504">
        <v>2.9</v>
      </c>
      <c r="K21" s="234"/>
    </row>
    <row r="22" spans="1:11" ht="12.6" customHeight="1" x14ac:dyDescent="0.2">
      <c r="A22" s="515">
        <v>14</v>
      </c>
      <c r="B22" s="502">
        <v>37926.007786067697</v>
      </c>
      <c r="C22" s="503">
        <v>404952.80217870971</v>
      </c>
      <c r="D22" s="504">
        <v>-1.4</v>
      </c>
      <c r="E22" s="503">
        <v>41736.57096830575</v>
      </c>
      <c r="F22" s="503">
        <v>445329.52036332141</v>
      </c>
      <c r="G22" s="505">
        <v>-1.7</v>
      </c>
      <c r="H22" s="502">
        <v>28779.244479764689</v>
      </c>
      <c r="I22" s="503">
        <v>307193.81390322582</v>
      </c>
      <c r="J22" s="504">
        <v>4.5999999999999996</v>
      </c>
    </row>
    <row r="23" spans="1:11" ht="12.6" customHeight="1" x14ac:dyDescent="0.2">
      <c r="A23" s="515">
        <v>15</v>
      </c>
      <c r="B23" s="502">
        <v>39275.688593196013</v>
      </c>
      <c r="C23" s="503">
        <v>419365.41817870969</v>
      </c>
      <c r="D23" s="504">
        <v>-2.9</v>
      </c>
      <c r="E23" s="503">
        <v>39284.182754802496</v>
      </c>
      <c r="F23" s="503">
        <v>419168.64936332143</v>
      </c>
      <c r="G23" s="505">
        <v>0.2</v>
      </c>
      <c r="H23" s="502">
        <v>28001.039947350513</v>
      </c>
      <c r="I23" s="503">
        <v>298890.60890322586</v>
      </c>
      <c r="J23" s="504">
        <v>5.8</v>
      </c>
    </row>
    <row r="24" spans="1:11" ht="12.6" customHeight="1" x14ac:dyDescent="0.2">
      <c r="A24" s="515">
        <v>16</v>
      </c>
      <c r="B24" s="502">
        <v>47604.631609224154</v>
      </c>
      <c r="C24" s="503">
        <v>508199.25517870969</v>
      </c>
      <c r="D24" s="504">
        <v>-4.9000000000000004</v>
      </c>
      <c r="E24" s="503">
        <v>37102.327160767571</v>
      </c>
      <c r="F24" s="503">
        <v>395897.9883633214</v>
      </c>
      <c r="G24" s="505">
        <v>1.3</v>
      </c>
      <c r="H24" s="502">
        <v>25836.046302313072</v>
      </c>
      <c r="I24" s="503">
        <v>275783.96690322587</v>
      </c>
      <c r="J24" s="504">
        <v>6</v>
      </c>
    </row>
    <row r="25" spans="1:11" ht="12.6" customHeight="1" x14ac:dyDescent="0.2">
      <c r="A25" s="515">
        <v>17</v>
      </c>
      <c r="B25" s="502">
        <v>48763.168136318243</v>
      </c>
      <c r="C25" s="503">
        <v>520586.7001787097</v>
      </c>
      <c r="D25" s="504">
        <v>-4.9000000000000004</v>
      </c>
      <c r="E25" s="503">
        <v>37096.843471403212</v>
      </c>
      <c r="F25" s="503">
        <v>395829.0753633214</v>
      </c>
      <c r="G25" s="505">
        <v>1.7</v>
      </c>
      <c r="H25" s="502">
        <v>24360.476891797345</v>
      </c>
      <c r="I25" s="503">
        <v>260025.9079032258</v>
      </c>
      <c r="J25" s="504">
        <v>7.7</v>
      </c>
    </row>
    <row r="26" spans="1:11" ht="12.6" customHeight="1" x14ac:dyDescent="0.2">
      <c r="A26" s="515">
        <v>18</v>
      </c>
      <c r="B26" s="502">
        <v>50914.353799852157</v>
      </c>
      <c r="C26" s="506">
        <v>543557.85317870963</v>
      </c>
      <c r="D26" s="507">
        <v>-7.9</v>
      </c>
      <c r="E26" s="503">
        <v>32996.472211262793</v>
      </c>
      <c r="F26" s="506">
        <v>352097.72036332142</v>
      </c>
      <c r="G26" s="508">
        <v>2</v>
      </c>
      <c r="H26" s="502">
        <v>24559.435062782351</v>
      </c>
      <c r="I26" s="506">
        <v>262149.3099032258</v>
      </c>
      <c r="J26" s="507">
        <v>5.9</v>
      </c>
    </row>
    <row r="27" spans="1:11" ht="12.6" customHeight="1" x14ac:dyDescent="0.2">
      <c r="A27" s="515">
        <v>19</v>
      </c>
      <c r="B27" s="502">
        <v>54886.1085950981</v>
      </c>
      <c r="C27" s="506">
        <v>585938.18417870963</v>
      </c>
      <c r="D27" s="507">
        <v>-11.5</v>
      </c>
      <c r="E27" s="503">
        <v>31912.67294846728</v>
      </c>
      <c r="F27" s="506">
        <v>340574.3583633214</v>
      </c>
      <c r="G27" s="508">
        <v>1.2</v>
      </c>
      <c r="H27" s="502">
        <v>24403.234857206793</v>
      </c>
      <c r="I27" s="506">
        <v>260484.6769032258</v>
      </c>
      <c r="J27" s="507">
        <v>6.4</v>
      </c>
    </row>
    <row r="28" spans="1:11" ht="12.6" customHeight="1" x14ac:dyDescent="0.2">
      <c r="A28" s="515">
        <v>20</v>
      </c>
      <c r="B28" s="502">
        <v>52420.924068072869</v>
      </c>
      <c r="C28" s="503">
        <v>559608.63217870961</v>
      </c>
      <c r="D28" s="504">
        <v>-7.9</v>
      </c>
      <c r="E28" s="503">
        <v>33274.419135969962</v>
      </c>
      <c r="F28" s="503">
        <v>355097.09836332145</v>
      </c>
      <c r="G28" s="505">
        <v>3.8</v>
      </c>
      <c r="H28" s="502">
        <v>24129.103279619041</v>
      </c>
      <c r="I28" s="503">
        <v>257557.66790322581</v>
      </c>
      <c r="J28" s="504">
        <v>9.1999999999999993</v>
      </c>
    </row>
    <row r="29" spans="1:11" ht="12.6" customHeight="1" x14ac:dyDescent="0.2">
      <c r="A29" s="515">
        <v>21</v>
      </c>
      <c r="B29" s="502">
        <v>46317.202685997894</v>
      </c>
      <c r="C29" s="503">
        <v>494475.79617870966</v>
      </c>
      <c r="D29" s="504">
        <v>-6.4</v>
      </c>
      <c r="E29" s="503">
        <v>32106.712537408312</v>
      </c>
      <c r="F29" s="503">
        <v>342621.34836332145</v>
      </c>
      <c r="G29" s="505">
        <v>5.6</v>
      </c>
      <c r="H29" s="502">
        <v>23534.27809438877</v>
      </c>
      <c r="I29" s="503">
        <v>251205.0769032258</v>
      </c>
      <c r="J29" s="504">
        <v>9</v>
      </c>
    </row>
    <row r="30" spans="1:11" ht="12.6" customHeight="1" x14ac:dyDescent="0.2">
      <c r="A30" s="515">
        <v>22</v>
      </c>
      <c r="B30" s="502">
        <v>45246.528958579554</v>
      </c>
      <c r="C30" s="503">
        <v>483082.32217870967</v>
      </c>
      <c r="D30" s="504">
        <v>-5.9</v>
      </c>
      <c r="E30" s="503">
        <v>30367.758571637027</v>
      </c>
      <c r="F30" s="503">
        <v>324075.67036332143</v>
      </c>
      <c r="G30" s="505">
        <v>7.3</v>
      </c>
      <c r="H30" s="502">
        <v>29432.150230916577</v>
      </c>
      <c r="I30" s="503">
        <v>314156.85790322581</v>
      </c>
      <c r="J30" s="504">
        <v>4.5</v>
      </c>
    </row>
    <row r="31" spans="1:11" ht="12.6" customHeight="1" x14ac:dyDescent="0.25">
      <c r="A31" s="515">
        <v>23</v>
      </c>
      <c r="B31" s="509">
        <v>50936.372939433604</v>
      </c>
      <c r="C31" s="510">
        <v>543772.19717870967</v>
      </c>
      <c r="D31" s="511">
        <v>-6.9</v>
      </c>
      <c r="E31" s="510">
        <v>27993.366334471433</v>
      </c>
      <c r="F31" s="510">
        <v>298737.6243633214</v>
      </c>
      <c r="G31" s="512">
        <v>9.5</v>
      </c>
      <c r="H31" s="509">
        <v>26383.947083859013</v>
      </c>
      <c r="I31" s="510">
        <v>281621.57790322584</v>
      </c>
      <c r="J31" s="511">
        <v>6</v>
      </c>
    </row>
    <row r="32" spans="1:11" ht="12.6" customHeight="1" x14ac:dyDescent="0.25">
      <c r="A32" s="515">
        <v>24</v>
      </c>
      <c r="B32" s="513">
        <v>51017.949138054835</v>
      </c>
      <c r="C32" s="514">
        <v>544651.33617870964</v>
      </c>
      <c r="D32" s="500">
        <v>-6.1</v>
      </c>
      <c r="E32" s="514">
        <v>30449.492185441726</v>
      </c>
      <c r="F32" s="514">
        <v>324937.35736332141</v>
      </c>
      <c r="G32" s="501">
        <v>2.8</v>
      </c>
      <c r="H32" s="513">
        <v>25451.546315586937</v>
      </c>
      <c r="I32" s="514">
        <v>271670.31490322587</v>
      </c>
      <c r="J32" s="500">
        <v>5.7</v>
      </c>
    </row>
    <row r="33" spans="1:11" ht="12.6" customHeight="1" x14ac:dyDescent="0.2">
      <c r="A33" s="515">
        <v>25</v>
      </c>
      <c r="B33" s="502">
        <v>48146.990453078673</v>
      </c>
      <c r="C33" s="503">
        <v>513991.06517870969</v>
      </c>
      <c r="D33" s="504">
        <v>-3.2</v>
      </c>
      <c r="E33" s="503">
        <v>28506.715590143252</v>
      </c>
      <c r="F33" s="503">
        <v>304225.37836332142</v>
      </c>
      <c r="G33" s="505">
        <v>1</v>
      </c>
      <c r="H33" s="502">
        <v>21343.139743532469</v>
      </c>
      <c r="I33" s="503">
        <v>227827.17490322582</v>
      </c>
      <c r="J33" s="504">
        <v>5.0999999999999996</v>
      </c>
    </row>
    <row r="34" spans="1:11" ht="12.6" customHeight="1" x14ac:dyDescent="0.2">
      <c r="A34" s="515">
        <v>26</v>
      </c>
      <c r="B34" s="502">
        <v>46198.378519408143</v>
      </c>
      <c r="C34" s="503">
        <v>493223.5801787097</v>
      </c>
      <c r="D34" s="504">
        <v>-3.6</v>
      </c>
      <c r="E34" s="503">
        <v>29588.540521020015</v>
      </c>
      <c r="F34" s="503">
        <v>315770.13836332143</v>
      </c>
      <c r="G34" s="505">
        <v>3.4</v>
      </c>
      <c r="H34" s="502">
        <v>23268.566965548238</v>
      </c>
      <c r="I34" s="503">
        <v>248373.82590322581</v>
      </c>
      <c r="J34" s="504">
        <v>3.9</v>
      </c>
    </row>
    <row r="35" spans="1:11" ht="12.6" customHeight="1" x14ac:dyDescent="0.2">
      <c r="A35" s="515">
        <v>27</v>
      </c>
      <c r="B35" s="502">
        <v>46661.457251326261</v>
      </c>
      <c r="C35" s="503">
        <v>498165.49017870968</v>
      </c>
      <c r="D35" s="504">
        <v>-6.4</v>
      </c>
      <c r="E35" s="503">
        <v>28900.562247505579</v>
      </c>
      <c r="F35" s="503">
        <v>308416.27836332144</v>
      </c>
      <c r="G35" s="505">
        <v>5.5</v>
      </c>
      <c r="H35" s="502">
        <v>25015.999746449972</v>
      </c>
      <c r="I35" s="503">
        <v>267024.8479032258</v>
      </c>
      <c r="J35" s="504">
        <v>5.9</v>
      </c>
    </row>
    <row r="36" spans="1:11" ht="12.6" customHeight="1" x14ac:dyDescent="0.2">
      <c r="A36" s="515">
        <v>28</v>
      </c>
      <c r="B36" s="502">
        <v>44627.866695508441</v>
      </c>
      <c r="C36" s="503">
        <v>476484.5751787097</v>
      </c>
      <c r="D36" s="504">
        <v>-7.5</v>
      </c>
      <c r="E36" s="503">
        <v>29762.830622239413</v>
      </c>
      <c r="F36" s="503">
        <v>317613.73036332143</v>
      </c>
      <c r="G36" s="505">
        <v>5</v>
      </c>
      <c r="H36" s="502">
        <v>21247.834927613454</v>
      </c>
      <c r="I36" s="503">
        <v>226812.8459032258</v>
      </c>
      <c r="J36" s="504">
        <v>10</v>
      </c>
    </row>
    <row r="37" spans="1:11" ht="12.6" customHeight="1" x14ac:dyDescent="0.2">
      <c r="A37" s="515">
        <v>29</v>
      </c>
      <c r="B37" s="502">
        <v>45718.578562225113</v>
      </c>
      <c r="C37" s="503">
        <v>488132.78917870967</v>
      </c>
      <c r="D37" s="504">
        <v>-7.8</v>
      </c>
      <c r="E37" s="929"/>
      <c r="F37" s="929"/>
      <c r="G37" s="930"/>
      <c r="H37" s="502">
        <v>19255.15082637902</v>
      </c>
      <c r="I37" s="503">
        <v>205545.30090322581</v>
      </c>
      <c r="J37" s="504">
        <v>11.9</v>
      </c>
    </row>
    <row r="38" spans="1:11" ht="12.6" customHeight="1" x14ac:dyDescent="0.2">
      <c r="A38" s="515">
        <v>30</v>
      </c>
      <c r="B38" s="502">
        <v>50743.39489123079</v>
      </c>
      <c r="C38" s="503">
        <v>541729.54917870963</v>
      </c>
      <c r="D38" s="504">
        <v>-7.1</v>
      </c>
      <c r="E38" s="503"/>
      <c r="F38" s="503"/>
      <c r="G38" s="505"/>
      <c r="H38" s="502">
        <v>19078.914086186498</v>
      </c>
      <c r="I38" s="503">
        <v>203673.8589032258</v>
      </c>
      <c r="J38" s="504">
        <v>11.1</v>
      </c>
    </row>
    <row r="39" spans="1:11" ht="12.6" customHeight="1" x14ac:dyDescent="0.2">
      <c r="A39" s="515">
        <v>31</v>
      </c>
      <c r="B39" s="502">
        <v>49263.468509195853</v>
      </c>
      <c r="C39" s="503">
        <v>525920.70817870973</v>
      </c>
      <c r="D39" s="504">
        <v>-4.5999999999999996</v>
      </c>
      <c r="E39" s="503"/>
      <c r="F39" s="503"/>
      <c r="G39" s="505"/>
      <c r="H39" s="502">
        <v>16518.171639868266</v>
      </c>
      <c r="I39" s="503">
        <v>176343.85790322581</v>
      </c>
      <c r="J39" s="504">
        <v>12.8</v>
      </c>
      <c r="K39" s="152"/>
    </row>
    <row r="40" spans="1:11" ht="12.6" customHeight="1" x14ac:dyDescent="0.2">
      <c r="A40" s="576" t="s">
        <v>83</v>
      </c>
      <c r="B40" s="525">
        <f>SUM(B9:B39)</f>
        <v>1455683.0724201873</v>
      </c>
      <c r="C40" s="526">
        <f>SUM(C9:C39)</f>
        <v>15541281.418540001</v>
      </c>
      <c r="D40" s="527">
        <f>AVERAGE(D9:D39)</f>
        <v>-5.5709677419354851</v>
      </c>
      <c r="E40" s="525">
        <f>SUM(E9:E39)</f>
        <v>1021110.4080142383</v>
      </c>
      <c r="F40" s="526">
        <f>SUM(F9:F39)</f>
        <v>10896085.830173001</v>
      </c>
      <c r="G40" s="527">
        <f>AVERAGE(G9:G39)</f>
        <v>1.1749999999999996</v>
      </c>
      <c r="H40" s="525">
        <f>SUM(H9:H39)</f>
        <v>803479.95264261647</v>
      </c>
      <c r="I40" s="526">
        <f>SUM(I9:I39)</f>
        <v>8576248.2760000005</v>
      </c>
      <c r="J40" s="527">
        <f>AVERAGE(J9:J39)</f>
        <v>6.1225806451612916</v>
      </c>
      <c r="K40" s="528"/>
    </row>
    <row r="41" spans="1:11" ht="12.95" customHeight="1" x14ac:dyDescent="0.2">
      <c r="A41" s="227" t="s">
        <v>198</v>
      </c>
      <c r="B41" s="522">
        <f>MAX(B9:B39)</f>
        <v>54886.1085950981</v>
      </c>
      <c r="C41" s="523">
        <f>MAX(C9:C39)</f>
        <v>585938.18417870963</v>
      </c>
      <c r="D41" s="678">
        <f>VLOOKUP(B41,$B$9:$D$39,3,FALSE)</f>
        <v>-11.5</v>
      </c>
      <c r="E41" s="522">
        <f>MAX(E9:E39)</f>
        <v>46445.680672516013</v>
      </c>
      <c r="F41" s="523">
        <f>MAX(F9:F39)</f>
        <v>495561.6793633214</v>
      </c>
      <c r="G41" s="678">
        <f>VLOOKUP(E41,$E$9:$G$39,3,FALSE)</f>
        <v>-4.4000000000000004</v>
      </c>
      <c r="H41" s="522">
        <f>MAX(H9:H39)</f>
        <v>32408.470185623253</v>
      </c>
      <c r="I41" s="523">
        <f>MAX(I9:I39)</f>
        <v>345877.27190322586</v>
      </c>
      <c r="J41" s="678">
        <f>VLOOKUP(H41,$H$9:$J$39,3,FALSE)</f>
        <v>3</v>
      </c>
    </row>
    <row r="42" spans="1:11" ht="12.95" customHeight="1" x14ac:dyDescent="0.2">
      <c r="A42" s="139" t="s">
        <v>199</v>
      </c>
      <c r="B42" s="524">
        <f>MIN(B9:B39)</f>
        <v>37926.007786067697</v>
      </c>
      <c r="C42" s="408">
        <f>MIN(C9:C39)</f>
        <v>404952.80217870971</v>
      </c>
      <c r="D42" s="679">
        <f>VLOOKUP(B42,$B$9:$D$39,3,FALSE)</f>
        <v>-1.4</v>
      </c>
      <c r="E42" s="524">
        <f>MIN(E9:E39)</f>
        <v>27993.366334471433</v>
      </c>
      <c r="F42" s="408">
        <f>MIN(F9:F39)</f>
        <v>298737.6243633214</v>
      </c>
      <c r="G42" s="679">
        <f>VLOOKUP(E42,$E$9:$G$39,3,FALSE)</f>
        <v>9.5</v>
      </c>
      <c r="H42" s="524">
        <f>MIN(H9:H39)</f>
        <v>16518.171639868266</v>
      </c>
      <c r="I42" s="408">
        <f>MIN(I9:I39)</f>
        <v>176343.85790322581</v>
      </c>
      <c r="J42" s="679">
        <f>VLOOKUP(H42,$H$9:$J$39,3,FALSE)</f>
        <v>12.8</v>
      </c>
    </row>
    <row r="43" spans="1:11" ht="12.95" customHeight="1" x14ac:dyDescent="0.2">
      <c r="A43" s="139" t="s">
        <v>200</v>
      </c>
      <c r="B43" s="524">
        <f t="shared" ref="B43:J43" si="0">AVERAGE(B9:B39)</f>
        <v>46957.518465167333</v>
      </c>
      <c r="C43" s="408">
        <f t="shared" si="0"/>
        <v>501331.65866258065</v>
      </c>
      <c r="D43" s="521">
        <f t="shared" si="0"/>
        <v>-5.5709677419354851</v>
      </c>
      <c r="E43" s="524">
        <f t="shared" si="0"/>
        <v>36468.228857651367</v>
      </c>
      <c r="F43" s="408">
        <f t="shared" si="0"/>
        <v>389145.92250617861</v>
      </c>
      <c r="G43" s="521">
        <f t="shared" si="0"/>
        <v>1.1749999999999996</v>
      </c>
      <c r="H43" s="524">
        <f>AVERAGE(H9:H39)</f>
        <v>25918.70814976182</v>
      </c>
      <c r="I43" s="408">
        <f t="shared" si="0"/>
        <v>276653.17019354843</v>
      </c>
      <c r="J43" s="521">
        <f t="shared" si="0"/>
        <v>6.1225806451612916</v>
      </c>
      <c r="K43" s="148"/>
    </row>
    <row r="44" spans="1:11" ht="7.5" customHeight="1" x14ac:dyDescent="0.2">
      <c r="B44" s="516"/>
      <c r="C44" s="135"/>
      <c r="D44" s="517"/>
      <c r="H44" s="148"/>
      <c r="J44" s="167"/>
    </row>
    <row r="45" spans="1:11" ht="15" customHeight="1" x14ac:dyDescent="0.25">
      <c r="A45" s="493"/>
      <c r="B45" s="1012" t="str">
        <f>B5</f>
        <v>leden</v>
      </c>
      <c r="C45" s="1013"/>
      <c r="D45" s="1014"/>
      <c r="E45" s="1015" t="str">
        <f>E5</f>
        <v>únor</v>
      </c>
      <c r="F45" s="1016"/>
      <c r="G45" s="1017"/>
      <c r="H45" s="1015" t="str">
        <f>H5</f>
        <v>březen</v>
      </c>
      <c r="I45" s="1016"/>
      <c r="J45" s="1017"/>
    </row>
    <row r="46" spans="1:11" ht="15" customHeight="1" x14ac:dyDescent="0.25">
      <c r="A46" s="529"/>
      <c r="B46" s="530"/>
      <c r="C46" s="530"/>
      <c r="D46" s="531"/>
      <c r="E46" s="530"/>
      <c r="F46" s="530"/>
      <c r="G46" s="531"/>
      <c r="H46" s="530"/>
      <c r="I46" s="530"/>
      <c r="J46" s="531"/>
    </row>
    <row r="47" spans="1:11" ht="15" customHeight="1" x14ac:dyDescent="0.25">
      <c r="A47" s="493"/>
      <c r="B47" s="532"/>
      <c r="C47" s="530"/>
      <c r="D47" s="531"/>
      <c r="E47" s="530"/>
      <c r="F47" s="530"/>
      <c r="G47" s="530"/>
      <c r="H47" s="532"/>
      <c r="I47" s="530"/>
      <c r="J47" s="531"/>
    </row>
    <row r="48" spans="1:11" ht="15" customHeight="1" x14ac:dyDescent="0.2">
      <c r="B48" s="532"/>
      <c r="C48" s="530"/>
      <c r="D48" s="531"/>
      <c r="E48" s="530"/>
      <c r="F48" s="530"/>
      <c r="G48" s="530"/>
      <c r="H48" s="532"/>
      <c r="I48" s="530"/>
      <c r="J48" s="531"/>
    </row>
    <row r="49" spans="1:11" ht="15" customHeight="1" x14ac:dyDescent="0.25">
      <c r="B49" s="533" t="s">
        <v>195</v>
      </c>
      <c r="C49" s="534">
        <f>B41</f>
        <v>54886.1085950981</v>
      </c>
      <c r="D49" s="531"/>
      <c r="E49" s="533" t="s">
        <v>195</v>
      </c>
      <c r="F49" s="534">
        <f>E41</f>
        <v>46445.680672516013</v>
      </c>
      <c r="G49" s="530"/>
      <c r="H49" s="533" t="s">
        <v>195</v>
      </c>
      <c r="I49" s="534">
        <f>H41</f>
        <v>32408.470185623253</v>
      </c>
      <c r="J49" s="531"/>
    </row>
    <row r="50" spans="1:11" ht="15" customHeight="1" x14ac:dyDescent="0.25">
      <c r="B50" s="535" t="s">
        <v>196</v>
      </c>
      <c r="C50" s="534">
        <f t="shared" ref="C50:C51" si="1">B42</f>
        <v>37926.007786067697</v>
      </c>
      <c r="D50" s="531"/>
      <c r="E50" s="535" t="s">
        <v>196</v>
      </c>
      <c r="F50" s="534">
        <f t="shared" ref="F50:F51" si="2">E42</f>
        <v>27993.366334471433</v>
      </c>
      <c r="G50" s="530"/>
      <c r="H50" s="535" t="s">
        <v>196</v>
      </c>
      <c r="I50" s="534">
        <f t="shared" ref="I50:I51" si="3">H42</f>
        <v>16518.171639868266</v>
      </c>
      <c r="J50" s="531"/>
    </row>
    <row r="51" spans="1:11" ht="15" customHeight="1" x14ac:dyDescent="0.25">
      <c r="B51" s="535" t="s">
        <v>197</v>
      </c>
      <c r="C51" s="534">
        <f t="shared" si="1"/>
        <v>46957.518465167333</v>
      </c>
      <c r="D51" s="531"/>
      <c r="E51" s="535" t="s">
        <v>197</v>
      </c>
      <c r="F51" s="534">
        <f t="shared" si="2"/>
        <v>36468.228857651367</v>
      </c>
      <c r="G51" s="530"/>
      <c r="H51" s="535" t="s">
        <v>197</v>
      </c>
      <c r="I51" s="534">
        <f t="shared" si="3"/>
        <v>25918.70814976182</v>
      </c>
      <c r="J51" s="531"/>
    </row>
    <row r="52" spans="1:11" ht="15" customHeight="1" x14ac:dyDescent="0.2">
      <c r="B52" s="532"/>
      <c r="C52" s="530"/>
      <c r="D52" s="531"/>
      <c r="E52" s="530"/>
      <c r="F52" s="530"/>
      <c r="G52" s="530"/>
      <c r="H52" s="532"/>
      <c r="I52" s="530"/>
      <c r="J52" s="531"/>
    </row>
    <row r="53" spans="1:11" ht="15" customHeight="1" x14ac:dyDescent="0.2">
      <c r="B53" s="532"/>
      <c r="C53" s="530"/>
      <c r="D53" s="531"/>
      <c r="E53" s="530"/>
      <c r="F53" s="530"/>
      <c r="G53" s="530"/>
      <c r="H53" s="532"/>
      <c r="I53" s="530"/>
      <c r="J53" s="531"/>
    </row>
    <row r="54" spans="1:11" ht="15" customHeight="1" x14ac:dyDescent="0.2">
      <c r="B54" s="532"/>
      <c r="C54" s="530"/>
      <c r="D54" s="531"/>
      <c r="E54" s="530"/>
      <c r="F54" s="530"/>
      <c r="G54" s="530"/>
      <c r="H54" s="532"/>
      <c r="I54" s="530"/>
      <c r="J54" s="531"/>
    </row>
    <row r="55" spans="1:11" ht="15" customHeight="1" x14ac:dyDescent="0.2">
      <c r="B55" s="148"/>
      <c r="D55" s="167"/>
      <c r="H55" s="148"/>
      <c r="J55" s="167"/>
    </row>
    <row r="56" spans="1:11" ht="12.75" customHeight="1" x14ac:dyDescent="0.25">
      <c r="A56" s="908" t="s">
        <v>346</v>
      </c>
      <c r="B56" s="631">
        <v>1134.427499148248</v>
      </c>
      <c r="C56" s="632">
        <v>12111.466669651827</v>
      </c>
      <c r="D56" s="633" t="s">
        <v>210</v>
      </c>
      <c r="E56" s="632">
        <v>1208.3683262643772</v>
      </c>
      <c r="F56" s="632">
        <v>12894.28145487628</v>
      </c>
      <c r="G56" s="633" t="s">
        <v>210</v>
      </c>
      <c r="H56" s="631">
        <v>1195.528637403218</v>
      </c>
      <c r="I56" s="632">
        <v>12760.928734706744</v>
      </c>
      <c r="J56" s="633" t="s">
        <v>210</v>
      </c>
      <c r="K56" s="239"/>
    </row>
    <row r="57" spans="1:11" ht="12.95" customHeight="1" x14ac:dyDescent="0.25">
      <c r="A57" s="563" t="s">
        <v>347</v>
      </c>
      <c r="B57" s="631">
        <v>1032.3750429041172</v>
      </c>
      <c r="C57" s="632">
        <v>11021.92597773021</v>
      </c>
      <c r="D57" s="633" t="s">
        <v>210</v>
      </c>
      <c r="E57" s="632">
        <v>1515.5658384541011</v>
      </c>
      <c r="F57" s="632">
        <v>16172.330952133165</v>
      </c>
      <c r="G57" s="633" t="s">
        <v>210</v>
      </c>
      <c r="H57" s="631">
        <v>1421.4043504675276</v>
      </c>
      <c r="I57" s="632">
        <v>15171.89890065399</v>
      </c>
      <c r="J57" s="633" t="s">
        <v>210</v>
      </c>
      <c r="K57" s="148"/>
    </row>
    <row r="58" spans="1:11" ht="12.95" customHeight="1" x14ac:dyDescent="0.25">
      <c r="A58" s="575" t="s">
        <v>214</v>
      </c>
      <c r="B58" s="725">
        <v>42799.284233855018</v>
      </c>
      <c r="C58" s="723">
        <v>456937.18185823882</v>
      </c>
      <c r="D58" s="500">
        <v>0</v>
      </c>
      <c r="E58" s="723">
        <v>39632.918945670877</v>
      </c>
      <c r="F58" s="723">
        <v>422915.76223586773</v>
      </c>
      <c r="G58" s="500">
        <v>0</v>
      </c>
      <c r="H58" s="725">
        <v>35616.515531644443</v>
      </c>
      <c r="I58" s="723">
        <v>380166.39857753628</v>
      </c>
      <c r="J58" s="500">
        <v>0</v>
      </c>
    </row>
    <row r="59" spans="1:11" ht="12.95" customHeight="1" x14ac:dyDescent="0.25">
      <c r="A59" s="574" t="s">
        <v>213</v>
      </c>
      <c r="B59" s="726">
        <v>55187.78474870442</v>
      </c>
      <c r="C59" s="724">
        <v>589200.2935910013</v>
      </c>
      <c r="D59" s="634">
        <v>-12</v>
      </c>
      <c r="E59" s="724">
        <v>57819.709007120095</v>
      </c>
      <c r="F59" s="724">
        <v>616983.7336614657</v>
      </c>
      <c r="G59" s="634">
        <v>-12</v>
      </c>
      <c r="H59" s="726">
        <v>52673.367737254775</v>
      </c>
      <c r="I59" s="724">
        <v>562229.18538538425</v>
      </c>
      <c r="J59" s="634">
        <v>-12</v>
      </c>
      <c r="K59" s="152"/>
    </row>
    <row r="60" spans="1:11" ht="7.5" customHeight="1" x14ac:dyDescent="0.2">
      <c r="B60" s="239"/>
      <c r="C60" s="228"/>
      <c r="D60" s="240"/>
      <c r="H60" s="239"/>
      <c r="I60" s="228"/>
      <c r="J60" s="240"/>
    </row>
  </sheetData>
  <mergeCells count="13"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A3:K3"/>
    <mergeCell ref="B7:C7"/>
    <mergeCell ref="B5:D5"/>
    <mergeCell ref="A5:A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34</vt:i4>
      </vt:variant>
    </vt:vector>
  </HeadingPairs>
  <TitlesOfParts>
    <vt:vector size="6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'33'!Oblast_tisku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2017-02-22T14:42:37Z</cp:lastPrinted>
  <dcterms:created xsi:type="dcterms:W3CDTF">2010-02-15T08:19:53Z</dcterms:created>
  <dcterms:modified xsi:type="dcterms:W3CDTF">2018-02-08T16:49:16Z</dcterms:modified>
</cp:coreProperties>
</file>