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3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4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5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6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17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8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drawings/drawing19.xml" ContentType="application/vnd.openxmlformats-officedocument.drawing+xml"/>
  <Override PartName="/xl/charts/chart35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drawings/drawing28.xml" ContentType="application/vnd.openxmlformats-officedocument.drawing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9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30.xml" ContentType="application/vnd.openxmlformats-officedocument.drawing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505" yWindow="-15" windowWidth="14310" windowHeight="12840"/>
  </bookViews>
  <sheets>
    <sheet name="T" sheetId="104" r:id="rId1"/>
    <sheet name="1" sheetId="43" r:id="rId2"/>
    <sheet name="2" sheetId="74" r:id="rId3"/>
    <sheet name="3" sheetId="56" r:id="rId4"/>
    <sheet name="4" sheetId="105" r:id="rId5"/>
    <sheet name="5" sheetId="122" r:id="rId6"/>
    <sheet name="6" sheetId="146" r:id="rId7"/>
    <sheet name="7" sheetId="147" r:id="rId8"/>
    <sheet name="8" sheetId="145" r:id="rId9"/>
    <sheet name="9" sheetId="116" r:id="rId10"/>
    <sheet name="10" sheetId="134" r:id="rId11"/>
    <sheet name="11" sheetId="135" r:id="rId12"/>
    <sheet name="12" sheetId="136" r:id="rId13"/>
    <sheet name="13" sheetId="137" r:id="rId14"/>
    <sheet name="14" sheetId="126" r:id="rId15"/>
    <sheet name="15" sheetId="152" r:id="rId16"/>
    <sheet name="16" sheetId="151" r:id="rId17"/>
    <sheet name="17" sheetId="150" r:id="rId18"/>
    <sheet name="18" sheetId="133" r:id="rId19"/>
    <sheet name="19" sheetId="107" r:id="rId20"/>
    <sheet name="20" sheetId="108" r:id="rId21"/>
    <sheet name="21" sheetId="109" r:id="rId22"/>
    <sheet name="22" sheetId="110" r:id="rId23"/>
    <sheet name="23" sheetId="111" r:id="rId24"/>
    <sheet name="24" sheetId="112" r:id="rId25"/>
    <sheet name="25" sheetId="113" r:id="rId26"/>
    <sheet name="26" sheetId="120" r:id="rId27"/>
    <sheet name="27" sheetId="139" r:id="rId28"/>
    <sheet name="28" sheetId="140" r:id="rId29"/>
    <sheet name="29" sheetId="141" r:id="rId30"/>
    <sheet name="30" sheetId="128" r:id="rId31"/>
    <sheet name="31" sheetId="129" r:id="rId32"/>
    <sheet name="32" sheetId="102" r:id="rId33"/>
    <sheet name="33" sheetId="153" r:id="rId34"/>
  </sheets>
  <definedNames>
    <definedName name="_xlnm.Print_Area" localSheetId="1">'1'!$A$1:$C$41</definedName>
    <definedName name="_xlnm.Print_Area" localSheetId="10">'10'!$A$1:$L$57</definedName>
    <definedName name="_xlnm.Print_Area" localSheetId="11">'11'!$A$1:$L$57</definedName>
    <definedName name="_xlnm.Print_Area" localSheetId="12">'12'!$A$1:$L$57</definedName>
    <definedName name="_xlnm.Print_Area" localSheetId="13">'13'!$A$1:$L$56</definedName>
    <definedName name="_xlnm.Print_Area" localSheetId="14">'14'!$A$1:$M$53</definedName>
    <definedName name="_xlnm.Print_Area" localSheetId="15">'15'!$A$1:$M$53</definedName>
    <definedName name="_xlnm.Print_Area" localSheetId="16">'16'!$A$1:$M$53</definedName>
    <definedName name="_xlnm.Print_Area" localSheetId="17">'17'!$A$1:$M$53</definedName>
    <definedName name="_xlnm.Print_Area" localSheetId="18">'18'!$A$1:$L$48</definedName>
    <definedName name="_xlnm.Print_Area" localSheetId="19">'19'!$A$1:$L$58</definedName>
    <definedName name="_xlnm.Print_Area" localSheetId="2">'2'!$A$1:$D$44</definedName>
    <definedName name="_xlnm.Print_Area" localSheetId="20">'20'!$A$1:$L$58</definedName>
    <definedName name="_xlnm.Print_Area" localSheetId="21">'21'!$A$1:$L$58</definedName>
    <definedName name="_xlnm.Print_Area" localSheetId="22">'22'!$A$1:$L$58</definedName>
    <definedName name="_xlnm.Print_Area" localSheetId="23">'23'!$A$1:$L$58</definedName>
    <definedName name="_xlnm.Print_Area" localSheetId="24">'24'!$A$1:$L$58</definedName>
    <definedName name="_xlnm.Print_Area" localSheetId="25">'25'!$A$1:$L$58</definedName>
    <definedName name="_xlnm.Print_Area" localSheetId="26">'26'!$A$1:$M$53</definedName>
    <definedName name="_xlnm.Print_Area" localSheetId="27">'27'!$A$1:$M$53</definedName>
    <definedName name="_xlnm.Print_Area" localSheetId="28">'28'!$A$1:$M$53</definedName>
    <definedName name="_xlnm.Print_Area" localSheetId="29">'29'!$A$1:$M$53</definedName>
    <definedName name="_xlnm.Print_Area" localSheetId="3">'3'!$A$1:$D$32</definedName>
    <definedName name="_xlnm.Print_Area" localSheetId="30">'30'!$A$1:$S$27</definedName>
    <definedName name="_xlnm.Print_Area" localSheetId="31">'31'!$A$1:$S$27</definedName>
    <definedName name="_xlnm.Print_Area" localSheetId="32">'32'!$A$1:$K$33</definedName>
    <definedName name="_xlnm.Print_Area" localSheetId="33">'33'!$A$1:$I$41</definedName>
    <definedName name="_xlnm.Print_Area" localSheetId="4">'4'!$A$1:$L$53</definedName>
    <definedName name="_xlnm.Print_Area" localSheetId="5">'5'!$A$1:$T$28</definedName>
    <definedName name="_xlnm.Print_Area" localSheetId="6">'6'!$A$1:$U$29</definedName>
    <definedName name="_xlnm.Print_Area" localSheetId="7">'7'!$A$1:$S$36</definedName>
    <definedName name="_xlnm.Print_Area" localSheetId="8">'8'!$A$1:$K$59</definedName>
    <definedName name="_xlnm.Print_Area" localSheetId="9">'9'!$A$1:$L$57</definedName>
    <definedName name="_xlnm.Print_Area" localSheetId="0">T!$A$1:$J$31</definedName>
  </definedNames>
  <calcPr calcId="145621"/>
</workbook>
</file>

<file path=xl/calcChain.xml><?xml version="1.0" encoding="utf-8"?>
<calcChain xmlns="http://schemas.openxmlformats.org/spreadsheetml/2006/main">
  <c r="C30" i="147" l="1"/>
  <c r="B30" i="147"/>
  <c r="A23" i="43" l="1"/>
  <c r="E30" i="153"/>
  <c r="F30" i="153"/>
  <c r="G30" i="153"/>
  <c r="E31" i="153"/>
  <c r="F31" i="153"/>
  <c r="G31" i="153"/>
  <c r="E32" i="153"/>
  <c r="F32" i="153"/>
  <c r="G32" i="153"/>
  <c r="E33" i="153"/>
  <c r="F33" i="153"/>
  <c r="G33" i="153"/>
  <c r="E34" i="153"/>
  <c r="F34" i="153"/>
  <c r="G34" i="153"/>
  <c r="E35" i="153"/>
  <c r="F35" i="153"/>
  <c r="G35" i="153"/>
  <c r="E36" i="153"/>
  <c r="F36" i="153"/>
  <c r="G36" i="153"/>
  <c r="E37" i="153"/>
  <c r="F37" i="153"/>
  <c r="G37" i="153"/>
  <c r="E38" i="153"/>
  <c r="F38" i="153"/>
  <c r="G38" i="153"/>
  <c r="E39" i="153"/>
  <c r="F39" i="153"/>
  <c r="G39" i="153"/>
  <c r="E40" i="153"/>
  <c r="F40" i="153"/>
  <c r="G40" i="153"/>
  <c r="G29" i="153"/>
  <c r="F29" i="153"/>
  <c r="E29" i="153"/>
  <c r="B30" i="153"/>
  <c r="C30" i="153"/>
  <c r="D30" i="153"/>
  <c r="B31" i="153"/>
  <c r="C31" i="153"/>
  <c r="D31" i="153"/>
  <c r="B32" i="153"/>
  <c r="C32" i="153"/>
  <c r="D32" i="153"/>
  <c r="B33" i="153"/>
  <c r="C33" i="153"/>
  <c r="D33" i="153"/>
  <c r="B34" i="153"/>
  <c r="C34" i="153"/>
  <c r="D34" i="153"/>
  <c r="B35" i="153"/>
  <c r="C35" i="153"/>
  <c r="D35" i="153"/>
  <c r="B36" i="153"/>
  <c r="C36" i="153"/>
  <c r="D36" i="153"/>
  <c r="B37" i="153"/>
  <c r="C37" i="153"/>
  <c r="D37" i="153"/>
  <c r="B38" i="153"/>
  <c r="C38" i="153"/>
  <c r="D38" i="153"/>
  <c r="B39" i="153"/>
  <c r="C39" i="153"/>
  <c r="D39" i="153"/>
  <c r="B40" i="153"/>
  <c r="C40" i="153"/>
  <c r="D40" i="153"/>
  <c r="D29" i="153"/>
  <c r="C29" i="153"/>
  <c r="B29" i="153"/>
  <c r="N31" i="147" l="1"/>
  <c r="O31" i="147"/>
  <c r="P31" i="147"/>
  <c r="Q31" i="147"/>
  <c r="N32" i="147"/>
  <c r="O32" i="147"/>
  <c r="P32" i="147"/>
  <c r="Q32" i="147"/>
  <c r="N33" i="147"/>
  <c r="O33" i="147"/>
  <c r="P33" i="147"/>
  <c r="Q33" i="147"/>
  <c r="O30" i="147"/>
  <c r="P30" i="147"/>
  <c r="Q30" i="147"/>
  <c r="N30" i="147"/>
  <c r="I30" i="147"/>
  <c r="J30" i="147"/>
  <c r="K30" i="147"/>
  <c r="I31" i="147"/>
  <c r="J31" i="147"/>
  <c r="K31" i="147"/>
  <c r="I32" i="147"/>
  <c r="J32" i="147"/>
  <c r="K32" i="147"/>
  <c r="I33" i="147"/>
  <c r="J33" i="147"/>
  <c r="K33" i="147"/>
  <c r="H31" i="147"/>
  <c r="H32" i="147"/>
  <c r="H33" i="147"/>
  <c r="H30" i="147"/>
  <c r="D35" i="147"/>
  <c r="D30" i="147"/>
  <c r="E30" i="147"/>
  <c r="C29" i="147"/>
  <c r="D29" i="147"/>
  <c r="E29" i="147"/>
  <c r="B29" i="147"/>
  <c r="A21" i="43"/>
  <c r="A20" i="43" l="1"/>
  <c r="A19" i="43"/>
  <c r="A18" i="43"/>
  <c r="A17" i="43"/>
  <c r="A16" i="43"/>
  <c r="A15" i="43"/>
  <c r="A14" i="43"/>
  <c r="A13" i="43"/>
  <c r="A12" i="43"/>
  <c r="A11" i="43"/>
  <c r="A10" i="43"/>
  <c r="A9" i="43"/>
  <c r="G25" i="141" l="1"/>
  <c r="G26" i="141"/>
  <c r="G25" i="140"/>
  <c r="G26" i="140"/>
  <c r="G25" i="139"/>
  <c r="G26" i="139"/>
  <c r="G24" i="141"/>
  <c r="G24" i="140"/>
  <c r="G24" i="139"/>
  <c r="G25" i="120"/>
  <c r="G26" i="120"/>
  <c r="G24" i="120"/>
  <c r="G23" i="139"/>
  <c r="G22" i="139"/>
  <c r="G21" i="139"/>
  <c r="G20" i="139"/>
  <c r="G19" i="139"/>
  <c r="G18" i="139"/>
  <c r="G17" i="139"/>
  <c r="G16" i="139"/>
  <c r="G15" i="139"/>
  <c r="G14" i="139"/>
  <c r="G13" i="139"/>
  <c r="G12" i="139"/>
  <c r="G11" i="139"/>
  <c r="G10" i="139"/>
  <c r="G23" i="140"/>
  <c r="G22" i="140"/>
  <c r="G21" i="140"/>
  <c r="G20" i="140"/>
  <c r="G19" i="140"/>
  <c r="G18" i="140"/>
  <c r="G17" i="140"/>
  <c r="G16" i="140"/>
  <c r="G15" i="140"/>
  <c r="G14" i="140"/>
  <c r="G13" i="140"/>
  <c r="G12" i="140"/>
  <c r="G11" i="140"/>
  <c r="G10" i="140"/>
  <c r="G23" i="141"/>
  <c r="G22" i="141"/>
  <c r="G21" i="141"/>
  <c r="G20" i="141"/>
  <c r="G19" i="141"/>
  <c r="G18" i="141"/>
  <c r="G17" i="141"/>
  <c r="G16" i="141"/>
  <c r="G15" i="141"/>
  <c r="G14" i="141"/>
  <c r="G13" i="141"/>
  <c r="G12" i="141"/>
  <c r="G11" i="141"/>
  <c r="G10" i="141"/>
  <c r="G23" i="120"/>
  <c r="G22" i="120"/>
  <c r="G21" i="120"/>
  <c r="G20" i="120"/>
  <c r="G19" i="120"/>
  <c r="G18" i="120"/>
  <c r="G17" i="120"/>
  <c r="G16" i="120"/>
  <c r="G15" i="120"/>
  <c r="G14" i="120"/>
  <c r="G13" i="120"/>
  <c r="G12" i="120"/>
  <c r="G11" i="120"/>
  <c r="G10" i="120"/>
  <c r="F10" i="151"/>
  <c r="L11" i="150"/>
  <c r="L12" i="150"/>
  <c r="L13" i="150"/>
  <c r="L14" i="150"/>
  <c r="L10" i="150"/>
  <c r="K14" i="150"/>
  <c r="K13" i="150"/>
  <c r="K12" i="150"/>
  <c r="K11" i="150"/>
  <c r="K10" i="150"/>
  <c r="I11" i="150"/>
  <c r="J11" i="150"/>
  <c r="I12" i="150"/>
  <c r="J12" i="150"/>
  <c r="I13" i="150"/>
  <c r="J13" i="150"/>
  <c r="I14" i="150"/>
  <c r="J14" i="150"/>
  <c r="J10" i="150"/>
  <c r="I10" i="150"/>
  <c r="H11" i="150"/>
  <c r="H12" i="150"/>
  <c r="H13" i="150"/>
  <c r="H14" i="150"/>
  <c r="H10" i="150"/>
  <c r="G14" i="150" l="1"/>
  <c r="G13" i="150"/>
  <c r="G12" i="150"/>
  <c r="G11" i="150"/>
  <c r="G10" i="150"/>
  <c r="D10" i="150"/>
  <c r="E10" i="150"/>
  <c r="D11" i="150"/>
  <c r="D14" i="150" s="1"/>
  <c r="E11" i="150"/>
  <c r="E14" i="150" s="1"/>
  <c r="D12" i="150"/>
  <c r="E12" i="150"/>
  <c r="D13" i="150"/>
  <c r="E13" i="150"/>
  <c r="C13" i="150"/>
  <c r="C12" i="150"/>
  <c r="C11" i="150"/>
  <c r="C10" i="150"/>
  <c r="G14" i="151"/>
  <c r="G13" i="151"/>
  <c r="G12" i="151"/>
  <c r="G11" i="151"/>
  <c r="G10" i="151"/>
  <c r="D10" i="151"/>
  <c r="E10" i="151"/>
  <c r="D11" i="151"/>
  <c r="D14" i="151" s="1"/>
  <c r="E11" i="151"/>
  <c r="E14" i="151" s="1"/>
  <c r="D12" i="151"/>
  <c r="E12" i="151"/>
  <c r="D13" i="151"/>
  <c r="E13" i="151"/>
  <c r="C13" i="151"/>
  <c r="C12" i="151"/>
  <c r="C11" i="151"/>
  <c r="C10" i="151"/>
  <c r="G14" i="152"/>
  <c r="G13" i="152"/>
  <c r="G12" i="152"/>
  <c r="G11" i="152"/>
  <c r="G10" i="152"/>
  <c r="D10" i="152"/>
  <c r="E10" i="152"/>
  <c r="D11" i="152"/>
  <c r="D14" i="152" s="1"/>
  <c r="E11" i="152"/>
  <c r="E14" i="152" s="1"/>
  <c r="D12" i="152"/>
  <c r="E12" i="152"/>
  <c r="D13" i="152"/>
  <c r="E13" i="152"/>
  <c r="C13" i="152"/>
  <c r="C12" i="152"/>
  <c r="C11" i="152"/>
  <c r="C10" i="152"/>
  <c r="C10" i="126"/>
  <c r="C11" i="126"/>
  <c r="C12" i="126"/>
  <c r="C13" i="126"/>
  <c r="C14" i="126"/>
  <c r="D10" i="126"/>
  <c r="E10" i="126"/>
  <c r="D11" i="126"/>
  <c r="D14" i="126" s="1"/>
  <c r="E11" i="126"/>
  <c r="E14" i="126" s="1"/>
  <c r="D12" i="126"/>
  <c r="E12" i="126"/>
  <c r="D13" i="126"/>
  <c r="E13" i="126"/>
  <c r="G5" i="150"/>
  <c r="G5" i="151"/>
  <c r="G5" i="152"/>
  <c r="C14" i="152"/>
  <c r="H5" i="152"/>
  <c r="J39" i="152" s="1"/>
  <c r="I39" i="152"/>
  <c r="I39" i="151"/>
  <c r="I21" i="151"/>
  <c r="C14" i="151"/>
  <c r="H5" i="151"/>
  <c r="D38" i="151" s="1"/>
  <c r="C38" i="151"/>
  <c r="D38" i="150"/>
  <c r="D21" i="150"/>
  <c r="C14" i="150"/>
  <c r="H5" i="150"/>
  <c r="J39" i="150" s="1"/>
  <c r="I39" i="150"/>
  <c r="G14" i="126"/>
  <c r="G13" i="126"/>
  <c r="G12" i="126"/>
  <c r="G11" i="126"/>
  <c r="G10" i="126"/>
  <c r="F10" i="126" l="1"/>
  <c r="F13" i="126"/>
  <c r="F12" i="126"/>
  <c r="F11" i="126"/>
  <c r="C21" i="152"/>
  <c r="C38" i="152"/>
  <c r="F13" i="152"/>
  <c r="D21" i="152"/>
  <c r="D38" i="152"/>
  <c r="I21" i="152"/>
  <c r="J21" i="152"/>
  <c r="F11" i="151"/>
  <c r="F12" i="151"/>
  <c r="F13" i="151"/>
  <c r="J21" i="151"/>
  <c r="J39" i="151"/>
  <c r="C21" i="151"/>
  <c r="D21" i="151"/>
  <c r="F11" i="150"/>
  <c r="C21" i="150"/>
  <c r="C38" i="150"/>
  <c r="I21" i="150"/>
  <c r="J21" i="150"/>
  <c r="F14" i="151" l="1"/>
  <c r="F12" i="152"/>
  <c r="F11" i="152"/>
  <c r="F10" i="152"/>
  <c r="F14" i="152" s="1"/>
  <c r="F12" i="150"/>
  <c r="F13" i="150"/>
  <c r="F10" i="150"/>
  <c r="F14" i="150" s="1"/>
  <c r="B20" i="129" l="1"/>
  <c r="C20" i="129"/>
  <c r="D20" i="129"/>
  <c r="E20" i="129"/>
  <c r="F20" i="129"/>
  <c r="G20" i="129"/>
  <c r="H20" i="129"/>
  <c r="I20" i="129"/>
  <c r="J20" i="129"/>
  <c r="K20" i="129"/>
  <c r="L20" i="129"/>
  <c r="M20" i="129"/>
  <c r="N20" i="129"/>
  <c r="O20" i="129"/>
  <c r="P20" i="129"/>
  <c r="Q20" i="129"/>
  <c r="R20" i="129"/>
  <c r="B21" i="129"/>
  <c r="C21" i="129"/>
  <c r="D21" i="129"/>
  <c r="E21" i="129"/>
  <c r="F21" i="129"/>
  <c r="G21" i="129"/>
  <c r="H21" i="129"/>
  <c r="I21" i="129"/>
  <c r="J21" i="129"/>
  <c r="K21" i="129"/>
  <c r="L21" i="129"/>
  <c r="M21" i="129"/>
  <c r="N21" i="129"/>
  <c r="O21" i="129"/>
  <c r="P21" i="129"/>
  <c r="Q21" i="129"/>
  <c r="R21" i="129"/>
  <c r="B22" i="129"/>
  <c r="C22" i="129"/>
  <c r="D22" i="129"/>
  <c r="E22" i="129"/>
  <c r="F22" i="129"/>
  <c r="G22" i="129"/>
  <c r="H22" i="129"/>
  <c r="I22" i="129"/>
  <c r="J22" i="129"/>
  <c r="K22" i="129"/>
  <c r="L22" i="129"/>
  <c r="M22" i="129"/>
  <c r="N22" i="129"/>
  <c r="O22" i="129"/>
  <c r="P22" i="129"/>
  <c r="Q22" i="129"/>
  <c r="R22" i="129"/>
  <c r="B23" i="129"/>
  <c r="C23" i="129"/>
  <c r="D23" i="129"/>
  <c r="E23" i="129"/>
  <c r="F23" i="129"/>
  <c r="G23" i="129"/>
  <c r="H23" i="129"/>
  <c r="I23" i="129"/>
  <c r="J23" i="129"/>
  <c r="K23" i="129"/>
  <c r="L23" i="129"/>
  <c r="M23" i="129"/>
  <c r="N23" i="129"/>
  <c r="O23" i="129"/>
  <c r="P23" i="129"/>
  <c r="Q23" i="129"/>
  <c r="R23" i="129"/>
  <c r="B24" i="129"/>
  <c r="C24" i="129"/>
  <c r="D24" i="129"/>
  <c r="E24" i="129"/>
  <c r="F24" i="129"/>
  <c r="G24" i="129"/>
  <c r="H24" i="129"/>
  <c r="I24" i="129"/>
  <c r="J24" i="129"/>
  <c r="K24" i="129"/>
  <c r="L24" i="129"/>
  <c r="M24" i="129"/>
  <c r="N24" i="129"/>
  <c r="O24" i="129"/>
  <c r="P24" i="129"/>
  <c r="Q24" i="129"/>
  <c r="R24" i="129"/>
  <c r="B25" i="129"/>
  <c r="C25" i="129"/>
  <c r="D25" i="129"/>
  <c r="E25" i="129"/>
  <c r="F25" i="129"/>
  <c r="G25" i="129"/>
  <c r="H25" i="129"/>
  <c r="I25" i="129"/>
  <c r="J25" i="129"/>
  <c r="K25" i="129"/>
  <c r="L25" i="129"/>
  <c r="M25" i="129"/>
  <c r="N25" i="129"/>
  <c r="O25" i="129"/>
  <c r="P25" i="129"/>
  <c r="Q25" i="129"/>
  <c r="R25" i="129"/>
  <c r="P10" i="129"/>
  <c r="R10" i="129"/>
  <c r="P11" i="129"/>
  <c r="R11" i="129"/>
  <c r="P12" i="129"/>
  <c r="R12" i="129"/>
  <c r="P13" i="129"/>
  <c r="R13" i="129"/>
  <c r="P14" i="129"/>
  <c r="R14" i="129"/>
  <c r="P15" i="129"/>
  <c r="R15" i="129"/>
  <c r="P16" i="129"/>
  <c r="R16" i="129"/>
  <c r="P17" i="129"/>
  <c r="R17" i="129"/>
  <c r="P18" i="129"/>
  <c r="R18" i="129"/>
  <c r="P10" i="128"/>
  <c r="R10" i="128"/>
  <c r="R20" i="128" s="1"/>
  <c r="P11" i="128"/>
  <c r="R11" i="128"/>
  <c r="P12" i="128"/>
  <c r="R12" i="128"/>
  <c r="P13" i="128"/>
  <c r="R13" i="128"/>
  <c r="R24" i="128" s="1"/>
  <c r="P14" i="128"/>
  <c r="R14" i="128"/>
  <c r="P15" i="128"/>
  <c r="R15" i="128"/>
  <c r="P16" i="128"/>
  <c r="P22" i="128" s="1"/>
  <c r="R16" i="128"/>
  <c r="R22" i="128" s="1"/>
  <c r="P17" i="128"/>
  <c r="R17" i="128"/>
  <c r="P18" i="128"/>
  <c r="R18" i="128"/>
  <c r="B20" i="128"/>
  <c r="C20" i="128"/>
  <c r="D20" i="128"/>
  <c r="E20" i="128"/>
  <c r="F20" i="128"/>
  <c r="G20" i="128"/>
  <c r="H20" i="128"/>
  <c r="I20" i="128"/>
  <c r="J20" i="128"/>
  <c r="K20" i="128"/>
  <c r="L20" i="128"/>
  <c r="M20" i="128"/>
  <c r="N20" i="128"/>
  <c r="O20" i="128"/>
  <c r="P20" i="128"/>
  <c r="Q20" i="128"/>
  <c r="B21" i="128"/>
  <c r="C21" i="128"/>
  <c r="D21" i="128"/>
  <c r="E21" i="128"/>
  <c r="F21" i="128"/>
  <c r="G21" i="128"/>
  <c r="H21" i="128"/>
  <c r="I21" i="128"/>
  <c r="J21" i="128"/>
  <c r="K21" i="128"/>
  <c r="L21" i="128"/>
  <c r="M21" i="128"/>
  <c r="N21" i="128"/>
  <c r="O21" i="128"/>
  <c r="P21" i="128"/>
  <c r="Q21" i="128"/>
  <c r="R21" i="128"/>
  <c r="B22" i="128"/>
  <c r="C22" i="128"/>
  <c r="D22" i="128"/>
  <c r="E22" i="128"/>
  <c r="F22" i="128"/>
  <c r="G22" i="128"/>
  <c r="H22" i="128"/>
  <c r="I22" i="128"/>
  <c r="J22" i="128"/>
  <c r="K22" i="128"/>
  <c r="L22" i="128"/>
  <c r="M22" i="128"/>
  <c r="N22" i="128"/>
  <c r="O22" i="128"/>
  <c r="Q22" i="128"/>
  <c r="B23" i="128"/>
  <c r="C23" i="128"/>
  <c r="D23" i="128"/>
  <c r="E23" i="128"/>
  <c r="F23" i="128"/>
  <c r="G23" i="128"/>
  <c r="H23" i="128"/>
  <c r="I23" i="128"/>
  <c r="J23" i="128"/>
  <c r="K23" i="128"/>
  <c r="L23" i="128"/>
  <c r="M23" i="128"/>
  <c r="N23" i="128"/>
  <c r="O23" i="128"/>
  <c r="P23" i="128"/>
  <c r="Q23" i="128"/>
  <c r="R23" i="128"/>
  <c r="B24" i="128"/>
  <c r="C24" i="128"/>
  <c r="D24" i="128"/>
  <c r="E24" i="128"/>
  <c r="F24" i="128"/>
  <c r="G24" i="128"/>
  <c r="H24" i="128"/>
  <c r="I24" i="128"/>
  <c r="J24" i="128"/>
  <c r="K24" i="128"/>
  <c r="L24" i="128"/>
  <c r="M24" i="128"/>
  <c r="N24" i="128"/>
  <c r="O24" i="128"/>
  <c r="P24" i="128"/>
  <c r="Q24" i="128"/>
  <c r="B25" i="128"/>
  <c r="C25" i="128"/>
  <c r="D25" i="128"/>
  <c r="E25" i="128"/>
  <c r="F25" i="128"/>
  <c r="G25" i="128"/>
  <c r="H25" i="128"/>
  <c r="I25" i="128"/>
  <c r="J25" i="128"/>
  <c r="K25" i="128"/>
  <c r="L25" i="128"/>
  <c r="M25" i="128"/>
  <c r="N25" i="128"/>
  <c r="O25" i="128"/>
  <c r="P25" i="128"/>
  <c r="Q25" i="128"/>
  <c r="R25" i="128"/>
  <c r="B21" i="147"/>
  <c r="C21" i="147"/>
  <c r="D21" i="147"/>
  <c r="E21" i="147"/>
  <c r="F21" i="147"/>
  <c r="G21" i="147"/>
  <c r="H21" i="147"/>
  <c r="I21" i="147"/>
  <c r="J21" i="147"/>
  <c r="K21" i="147"/>
  <c r="L21" i="147"/>
  <c r="M21" i="147"/>
  <c r="N21" i="147"/>
  <c r="O21" i="147"/>
  <c r="P21" i="147"/>
  <c r="Q21" i="147"/>
  <c r="R21" i="147"/>
  <c r="B22" i="147"/>
  <c r="C22" i="147"/>
  <c r="D22" i="147"/>
  <c r="E22" i="147"/>
  <c r="F22" i="147"/>
  <c r="G22" i="147"/>
  <c r="H22" i="147"/>
  <c r="I22" i="147"/>
  <c r="J22" i="147"/>
  <c r="K22" i="147"/>
  <c r="L22" i="147"/>
  <c r="M22" i="147"/>
  <c r="N22" i="147"/>
  <c r="O22" i="147"/>
  <c r="P22" i="147"/>
  <c r="Q22" i="147"/>
  <c r="R22" i="147"/>
  <c r="B23" i="147"/>
  <c r="C23" i="147"/>
  <c r="D23" i="147"/>
  <c r="E23" i="147"/>
  <c r="F23" i="147"/>
  <c r="G23" i="147"/>
  <c r="H23" i="147"/>
  <c r="I23" i="147"/>
  <c r="J23" i="147"/>
  <c r="K23" i="147"/>
  <c r="L23" i="147"/>
  <c r="M23" i="147"/>
  <c r="N23" i="147"/>
  <c r="O23" i="147"/>
  <c r="P23" i="147"/>
  <c r="Q23" i="147"/>
  <c r="R23" i="147"/>
  <c r="B24" i="147"/>
  <c r="C24" i="147"/>
  <c r="D24" i="147"/>
  <c r="E24" i="147"/>
  <c r="F24" i="147"/>
  <c r="G24" i="147"/>
  <c r="H24" i="147"/>
  <c r="I24" i="147"/>
  <c r="J24" i="147"/>
  <c r="K24" i="147"/>
  <c r="L24" i="147"/>
  <c r="M24" i="147"/>
  <c r="N24" i="147"/>
  <c r="O24" i="147"/>
  <c r="P24" i="147"/>
  <c r="Q24" i="147"/>
  <c r="R24" i="147"/>
  <c r="B25" i="147"/>
  <c r="C25" i="147"/>
  <c r="D25" i="147"/>
  <c r="E25" i="147"/>
  <c r="F25" i="147"/>
  <c r="G25" i="147"/>
  <c r="H25" i="147"/>
  <c r="I25" i="147"/>
  <c r="J25" i="147"/>
  <c r="K25" i="147"/>
  <c r="L25" i="147"/>
  <c r="M25" i="147"/>
  <c r="N25" i="147"/>
  <c r="O25" i="147"/>
  <c r="P25" i="147"/>
  <c r="Q25" i="147"/>
  <c r="R25" i="147"/>
  <c r="B26" i="147"/>
  <c r="C26" i="147"/>
  <c r="D26" i="147"/>
  <c r="E26" i="147"/>
  <c r="F26" i="147"/>
  <c r="G26" i="147"/>
  <c r="H26" i="147"/>
  <c r="I26" i="147"/>
  <c r="J26" i="147"/>
  <c r="K26" i="147"/>
  <c r="L26" i="147"/>
  <c r="M26" i="147"/>
  <c r="N26" i="147"/>
  <c r="O26" i="147"/>
  <c r="P26" i="147"/>
  <c r="Q26" i="147"/>
  <c r="R26" i="147"/>
  <c r="R11" i="147"/>
  <c r="R12" i="147"/>
  <c r="R13" i="147"/>
  <c r="R14" i="147"/>
  <c r="R15" i="147"/>
  <c r="R16" i="147"/>
  <c r="R17" i="147"/>
  <c r="R18" i="147"/>
  <c r="R19" i="147"/>
  <c r="T20" i="146" l="1"/>
  <c r="S20" i="146"/>
  <c r="P20" i="146"/>
  <c r="O20" i="146"/>
  <c r="N20" i="146"/>
  <c r="R20" i="146" s="1"/>
  <c r="L20" i="146"/>
  <c r="K20" i="146"/>
  <c r="J20" i="146"/>
  <c r="I20" i="146"/>
  <c r="F20" i="146"/>
  <c r="E20" i="146"/>
  <c r="G20" i="146" s="1"/>
  <c r="C20" i="146"/>
  <c r="D20" i="146" s="1"/>
  <c r="B20" i="146"/>
  <c r="H40" i="145" l="1"/>
  <c r="J40" i="145"/>
  <c r="G40" i="145"/>
  <c r="D40" i="145"/>
  <c r="D26" i="137" l="1"/>
  <c r="D25" i="137"/>
  <c r="F55" i="113" l="1"/>
  <c r="E55" i="113"/>
  <c r="H55" i="113" s="1"/>
  <c r="F54" i="113"/>
  <c r="E54" i="113"/>
  <c r="H54" i="113" s="1"/>
  <c r="F53" i="113"/>
  <c r="E53" i="113"/>
  <c r="H53" i="113" s="1"/>
  <c r="H52" i="113"/>
  <c r="F52" i="113"/>
  <c r="E52" i="113"/>
  <c r="K51" i="113"/>
  <c r="K50" i="113"/>
  <c r="G51" i="113"/>
  <c r="H51" i="113"/>
  <c r="H50" i="113"/>
  <c r="G50" i="113"/>
  <c r="K49" i="113"/>
  <c r="H49" i="113"/>
  <c r="G49" i="113"/>
  <c r="K48" i="113"/>
  <c r="H48" i="113"/>
  <c r="G48" i="113"/>
  <c r="K47" i="113"/>
  <c r="H47" i="113"/>
  <c r="G47" i="113"/>
  <c r="K44" i="113"/>
  <c r="H46" i="113"/>
  <c r="H45" i="113"/>
  <c r="H44" i="113"/>
  <c r="H43" i="113"/>
  <c r="H42" i="113"/>
  <c r="G42" i="113"/>
  <c r="K41" i="113"/>
  <c r="H41" i="113"/>
  <c r="G41" i="113"/>
  <c r="K40" i="113"/>
  <c r="H40" i="113"/>
  <c r="K39" i="113"/>
  <c r="H39" i="113"/>
  <c r="H38" i="113"/>
  <c r="G38" i="113"/>
  <c r="H37" i="113"/>
  <c r="G37" i="113"/>
  <c r="F55" i="112"/>
  <c r="E55" i="112"/>
  <c r="H55" i="112" s="1"/>
  <c r="F54" i="112"/>
  <c r="E54" i="112"/>
  <c r="H54" i="112" s="1"/>
  <c r="F53" i="112"/>
  <c r="E53" i="112"/>
  <c r="H53" i="112" s="1"/>
  <c r="F52" i="112"/>
  <c r="E52" i="112"/>
  <c r="K51" i="112"/>
  <c r="H51" i="112"/>
  <c r="G51" i="112"/>
  <c r="K50" i="112"/>
  <c r="H50" i="112"/>
  <c r="G50" i="112"/>
  <c r="K49" i="112"/>
  <c r="H49" i="112"/>
  <c r="G49" i="112"/>
  <c r="K48" i="112"/>
  <c r="H48" i="112"/>
  <c r="G48" i="112"/>
  <c r="K47" i="112"/>
  <c r="H47" i="112"/>
  <c r="G47" i="112"/>
  <c r="K45" i="112"/>
  <c r="H46" i="112"/>
  <c r="H45" i="112"/>
  <c r="K44" i="112"/>
  <c r="H44" i="112"/>
  <c r="H43" i="112"/>
  <c r="H42" i="112"/>
  <c r="G42" i="112"/>
  <c r="K41" i="112"/>
  <c r="H41" i="112"/>
  <c r="G41" i="112"/>
  <c r="K40" i="112"/>
  <c r="H40" i="112"/>
  <c r="K39" i="112"/>
  <c r="H39" i="112"/>
  <c r="H38" i="112"/>
  <c r="G38" i="112"/>
  <c r="H37" i="112"/>
  <c r="G37" i="112"/>
  <c r="F55" i="111"/>
  <c r="E55" i="111"/>
  <c r="H55" i="111" s="1"/>
  <c r="F54" i="111"/>
  <c r="E54" i="111"/>
  <c r="H54" i="111" s="1"/>
  <c r="F53" i="111"/>
  <c r="E53" i="111"/>
  <c r="H53" i="111" s="1"/>
  <c r="F52" i="111"/>
  <c r="E52" i="111"/>
  <c r="K51" i="111"/>
  <c r="H51" i="111"/>
  <c r="G51" i="111"/>
  <c r="K50" i="111"/>
  <c r="H50" i="111"/>
  <c r="G50" i="111"/>
  <c r="K49" i="111"/>
  <c r="H49" i="111"/>
  <c r="G49" i="111"/>
  <c r="K48" i="111"/>
  <c r="H48" i="111"/>
  <c r="G48" i="111"/>
  <c r="K47" i="111"/>
  <c r="H47" i="111"/>
  <c r="G47" i="111"/>
  <c r="K45" i="111"/>
  <c r="H46" i="111"/>
  <c r="H45" i="111"/>
  <c r="G45" i="111"/>
  <c r="K44" i="111"/>
  <c r="H44" i="111"/>
  <c r="K43" i="111"/>
  <c r="H43" i="111"/>
  <c r="H42" i="111"/>
  <c r="G42" i="111"/>
  <c r="K40" i="111"/>
  <c r="H41" i="111"/>
  <c r="H40" i="111"/>
  <c r="K39" i="111"/>
  <c r="H39" i="111"/>
  <c r="H38" i="111"/>
  <c r="H37" i="111"/>
  <c r="G37" i="111"/>
  <c r="F55" i="110"/>
  <c r="E55" i="110"/>
  <c r="H55" i="110" s="1"/>
  <c r="F54" i="110"/>
  <c r="E54" i="110"/>
  <c r="H54" i="110" s="1"/>
  <c r="F53" i="110"/>
  <c r="E53" i="110"/>
  <c r="H53" i="110" s="1"/>
  <c r="F52" i="110"/>
  <c r="E52" i="110"/>
  <c r="H52" i="110" s="1"/>
  <c r="K51" i="110"/>
  <c r="K48" i="110"/>
  <c r="H51" i="110"/>
  <c r="G51" i="110"/>
  <c r="G50" i="110"/>
  <c r="K50" i="110"/>
  <c r="H50" i="110"/>
  <c r="K49" i="110"/>
  <c r="H49" i="110"/>
  <c r="G49" i="110"/>
  <c r="H48" i="110"/>
  <c r="G48" i="110"/>
  <c r="K47" i="110"/>
  <c r="H47" i="110"/>
  <c r="G47" i="110"/>
  <c r="K46" i="110"/>
  <c r="H46" i="110"/>
  <c r="G46" i="110"/>
  <c r="K45" i="110"/>
  <c r="H45" i="110"/>
  <c r="G45" i="110"/>
  <c r="K44" i="110"/>
  <c r="H44" i="110"/>
  <c r="G44" i="110"/>
  <c r="K43" i="110"/>
  <c r="H43" i="110"/>
  <c r="G43" i="110"/>
  <c r="K42" i="110"/>
  <c r="H42" i="110"/>
  <c r="G42" i="110"/>
  <c r="K40" i="110"/>
  <c r="H41" i="110"/>
  <c r="H40" i="110"/>
  <c r="K39" i="110"/>
  <c r="H39" i="110"/>
  <c r="H38" i="110"/>
  <c r="H37" i="110"/>
  <c r="G37" i="110"/>
  <c r="F55" i="109"/>
  <c r="E55" i="109"/>
  <c r="H55" i="109" s="1"/>
  <c r="F54" i="109"/>
  <c r="E54" i="109"/>
  <c r="H54" i="109" s="1"/>
  <c r="F53" i="109"/>
  <c r="E53" i="109"/>
  <c r="H53" i="109" s="1"/>
  <c r="F52" i="109"/>
  <c r="E52" i="109"/>
  <c r="K51" i="109"/>
  <c r="H51" i="109"/>
  <c r="G51" i="109"/>
  <c r="K50" i="109"/>
  <c r="H50" i="109"/>
  <c r="G50" i="109"/>
  <c r="K49" i="109"/>
  <c r="H49" i="109"/>
  <c r="G49" i="109"/>
  <c r="K48" i="109"/>
  <c r="H48" i="109"/>
  <c r="G48" i="109"/>
  <c r="K47" i="109"/>
  <c r="H47" i="109"/>
  <c r="G47" i="109"/>
  <c r="K45" i="109"/>
  <c r="H46" i="109"/>
  <c r="H45" i="109"/>
  <c r="K44" i="109"/>
  <c r="H44" i="109"/>
  <c r="H43" i="109"/>
  <c r="H42" i="109"/>
  <c r="G42" i="109"/>
  <c r="K41" i="109"/>
  <c r="H41" i="109"/>
  <c r="G41" i="109"/>
  <c r="K40" i="109"/>
  <c r="H40" i="109"/>
  <c r="K39" i="109"/>
  <c r="H39" i="109"/>
  <c r="H38" i="109"/>
  <c r="G38" i="109"/>
  <c r="H37" i="109"/>
  <c r="G37" i="109"/>
  <c r="F55" i="108"/>
  <c r="E55" i="108"/>
  <c r="H55" i="108" s="1"/>
  <c r="F54" i="108"/>
  <c r="E54" i="108"/>
  <c r="H53" i="108"/>
  <c r="F53" i="108"/>
  <c r="E53" i="108"/>
  <c r="F52" i="108"/>
  <c r="E52" i="108"/>
  <c r="K51" i="108"/>
  <c r="H51" i="108"/>
  <c r="G51" i="108"/>
  <c r="H50" i="108"/>
  <c r="G50" i="108"/>
  <c r="K49" i="108"/>
  <c r="H49" i="108"/>
  <c r="G49" i="108"/>
  <c r="K48" i="108"/>
  <c r="H48" i="108"/>
  <c r="G48" i="108"/>
  <c r="K47" i="108"/>
  <c r="H47" i="108"/>
  <c r="G47" i="108"/>
  <c r="K45" i="108"/>
  <c r="H45" i="108"/>
  <c r="K44" i="108"/>
  <c r="H44" i="108"/>
  <c r="H43" i="108"/>
  <c r="H42" i="108"/>
  <c r="G42" i="108"/>
  <c r="K41" i="108"/>
  <c r="H41" i="108"/>
  <c r="G41" i="108"/>
  <c r="K40" i="108"/>
  <c r="H40" i="108"/>
  <c r="K39" i="108"/>
  <c r="H39" i="108"/>
  <c r="H38" i="108"/>
  <c r="G38" i="108"/>
  <c r="H37" i="108"/>
  <c r="G37" i="108"/>
  <c r="G48" i="107"/>
  <c r="G49" i="107"/>
  <c r="G50" i="107"/>
  <c r="G51" i="107"/>
  <c r="G47" i="107"/>
  <c r="G43" i="107"/>
  <c r="G44" i="107"/>
  <c r="G45" i="107"/>
  <c r="G46" i="107"/>
  <c r="G42" i="107"/>
  <c r="G38" i="107"/>
  <c r="G39" i="107"/>
  <c r="G40" i="107"/>
  <c r="G41" i="107"/>
  <c r="G37" i="107"/>
  <c r="K53" i="107"/>
  <c r="K54" i="107"/>
  <c r="K55" i="107"/>
  <c r="K56" i="107"/>
  <c r="K52" i="107"/>
  <c r="K48" i="107"/>
  <c r="K49" i="107"/>
  <c r="K50" i="107"/>
  <c r="K51" i="107"/>
  <c r="K47" i="107"/>
  <c r="K43" i="107"/>
  <c r="K44" i="107"/>
  <c r="K45" i="107"/>
  <c r="K46" i="107"/>
  <c r="K42" i="107"/>
  <c r="K38" i="107"/>
  <c r="K39" i="107"/>
  <c r="K40" i="107"/>
  <c r="K41" i="107"/>
  <c r="K37" i="107"/>
  <c r="K13" i="107"/>
  <c r="G12" i="107"/>
  <c r="K10" i="107"/>
  <c r="F56" i="113" l="1"/>
  <c r="E56" i="113"/>
  <c r="E56" i="112"/>
  <c r="H56" i="112" s="1"/>
  <c r="F56" i="112"/>
  <c r="H52" i="112"/>
  <c r="E56" i="111"/>
  <c r="G55" i="111" s="1"/>
  <c r="F56" i="111"/>
  <c r="H52" i="111"/>
  <c r="F56" i="110"/>
  <c r="E56" i="109"/>
  <c r="G55" i="109" s="1"/>
  <c r="F56" i="109"/>
  <c r="H52" i="109"/>
  <c r="E56" i="108"/>
  <c r="H56" i="108" s="1"/>
  <c r="F56" i="108"/>
  <c r="K56" i="113"/>
  <c r="K52" i="113"/>
  <c r="K55" i="113"/>
  <c r="G56" i="113"/>
  <c r="G52" i="113"/>
  <c r="H56" i="113"/>
  <c r="G55" i="113"/>
  <c r="K53" i="113"/>
  <c r="K54" i="113"/>
  <c r="G53" i="113"/>
  <c r="K43" i="113"/>
  <c r="G45" i="113"/>
  <c r="K38" i="113"/>
  <c r="G40" i="113"/>
  <c r="K42" i="113"/>
  <c r="G44" i="113"/>
  <c r="G46" i="113"/>
  <c r="K46" i="113"/>
  <c r="G54" i="113"/>
  <c r="K37" i="113"/>
  <c r="G39" i="113"/>
  <c r="G43" i="113"/>
  <c r="K45" i="113"/>
  <c r="K56" i="112"/>
  <c r="K52" i="112"/>
  <c r="K55" i="112"/>
  <c r="K53" i="112"/>
  <c r="K54" i="112"/>
  <c r="G56" i="112"/>
  <c r="G52" i="112"/>
  <c r="G55" i="112"/>
  <c r="K43" i="112"/>
  <c r="G45" i="112"/>
  <c r="K38" i="112"/>
  <c r="G40" i="112"/>
  <c r="K42" i="112"/>
  <c r="G44" i="112"/>
  <c r="G46" i="112"/>
  <c r="K46" i="112"/>
  <c r="G54" i="112"/>
  <c r="K37" i="112"/>
  <c r="G39" i="112"/>
  <c r="G43" i="112"/>
  <c r="G53" i="112"/>
  <c r="K56" i="111"/>
  <c r="K52" i="111"/>
  <c r="K55" i="111"/>
  <c r="K53" i="111"/>
  <c r="K54" i="111"/>
  <c r="G56" i="111"/>
  <c r="G52" i="111"/>
  <c r="H56" i="111"/>
  <c r="K38" i="111"/>
  <c r="G40" i="111"/>
  <c r="K42" i="111"/>
  <c r="G44" i="111"/>
  <c r="G46" i="111"/>
  <c r="K46" i="111"/>
  <c r="G54" i="111"/>
  <c r="K37" i="111"/>
  <c r="G39" i="111"/>
  <c r="G41" i="111"/>
  <c r="K41" i="111"/>
  <c r="G43" i="111"/>
  <c r="G53" i="111"/>
  <c r="G38" i="111"/>
  <c r="K52" i="110"/>
  <c r="K37" i="110"/>
  <c r="G39" i="110"/>
  <c r="G41" i="110"/>
  <c r="K41" i="110"/>
  <c r="K38" i="110"/>
  <c r="G40" i="110"/>
  <c r="E56" i="110"/>
  <c r="G38" i="110"/>
  <c r="K56" i="109"/>
  <c r="K52" i="109"/>
  <c r="K55" i="109"/>
  <c r="K53" i="109"/>
  <c r="K54" i="109"/>
  <c r="G56" i="109"/>
  <c r="G52" i="109"/>
  <c r="H56" i="109"/>
  <c r="K43" i="109"/>
  <c r="G45" i="109"/>
  <c r="K38" i="109"/>
  <c r="G40" i="109"/>
  <c r="K42" i="109"/>
  <c r="G44" i="109"/>
  <c r="G46" i="109"/>
  <c r="K46" i="109"/>
  <c r="G54" i="109"/>
  <c r="K37" i="109"/>
  <c r="G39" i="109"/>
  <c r="G43" i="109"/>
  <c r="G53" i="109"/>
  <c r="K50" i="108"/>
  <c r="H46" i="108"/>
  <c r="H52" i="108"/>
  <c r="H54" i="108"/>
  <c r="K56" i="108"/>
  <c r="K52" i="108"/>
  <c r="K55" i="108"/>
  <c r="G56" i="108"/>
  <c r="G52" i="108"/>
  <c r="K53" i="108"/>
  <c r="K54" i="108"/>
  <c r="K43" i="108"/>
  <c r="G45" i="108"/>
  <c r="K38" i="108"/>
  <c r="G40" i="108"/>
  <c r="K42" i="108"/>
  <c r="G44" i="108"/>
  <c r="G46" i="108"/>
  <c r="K46" i="108"/>
  <c r="K37" i="108"/>
  <c r="G39" i="108"/>
  <c r="G43" i="108"/>
  <c r="G54" i="108" l="1"/>
  <c r="G55" i="108"/>
  <c r="G53" i="108"/>
  <c r="G56" i="110"/>
  <c r="G54" i="110"/>
  <c r="H56" i="110"/>
  <c r="G55" i="110"/>
  <c r="K56" i="110"/>
  <c r="K54" i="110"/>
  <c r="K55" i="110"/>
  <c r="G52" i="110"/>
  <c r="G53" i="110"/>
  <c r="K53" i="110"/>
  <c r="K34" i="136" l="1"/>
  <c r="K26" i="137"/>
  <c r="K27" i="137"/>
  <c r="K28" i="137"/>
  <c r="K29" i="137"/>
  <c r="K21" i="137"/>
  <c r="K22" i="137"/>
  <c r="K23" i="137"/>
  <c r="K24" i="137"/>
  <c r="K16" i="137"/>
  <c r="K17" i="137"/>
  <c r="K18" i="137"/>
  <c r="K19" i="137"/>
  <c r="K11" i="137"/>
  <c r="K12" i="137"/>
  <c r="K13" i="137"/>
  <c r="K14" i="137"/>
  <c r="K25" i="137"/>
  <c r="K20" i="137"/>
  <c r="K15" i="137"/>
  <c r="K10" i="137"/>
  <c r="G18" i="137"/>
  <c r="G21" i="137"/>
  <c r="G22" i="137"/>
  <c r="G23" i="137"/>
  <c r="G24" i="137"/>
  <c r="G20" i="137"/>
  <c r="G16" i="137"/>
  <c r="G17" i="137"/>
  <c r="G19" i="137"/>
  <c r="G15" i="137"/>
  <c r="G14" i="137"/>
  <c r="H10" i="137"/>
  <c r="F36" i="136"/>
  <c r="E36" i="136"/>
  <c r="H36" i="136" s="1"/>
  <c r="F34" i="136"/>
  <c r="E34" i="136"/>
  <c r="H34" i="136" s="1"/>
  <c r="D34" i="136"/>
  <c r="F33" i="136"/>
  <c r="E33" i="136"/>
  <c r="H33" i="136" s="1"/>
  <c r="D33" i="136"/>
  <c r="F32" i="136"/>
  <c r="E32" i="136"/>
  <c r="H32" i="136" s="1"/>
  <c r="D32" i="136"/>
  <c r="F31" i="136"/>
  <c r="E31" i="136"/>
  <c r="D31" i="136"/>
  <c r="K30" i="136"/>
  <c r="H30" i="136"/>
  <c r="K29" i="136"/>
  <c r="H29" i="136"/>
  <c r="G29" i="136"/>
  <c r="K28" i="136"/>
  <c r="H28" i="136"/>
  <c r="K27" i="136"/>
  <c r="H27" i="136"/>
  <c r="K26" i="136"/>
  <c r="H26" i="136"/>
  <c r="G26" i="136"/>
  <c r="K25" i="136"/>
  <c r="H25" i="136"/>
  <c r="K24" i="136"/>
  <c r="H24" i="136"/>
  <c r="K23" i="136"/>
  <c r="K22" i="136"/>
  <c r="H22" i="136"/>
  <c r="K21" i="136"/>
  <c r="H21" i="136"/>
  <c r="K20" i="136"/>
  <c r="H20" i="136"/>
  <c r="K19" i="136"/>
  <c r="H19" i="136"/>
  <c r="K18" i="136"/>
  <c r="H18" i="136"/>
  <c r="K17" i="136"/>
  <c r="H17" i="136"/>
  <c r="K16" i="136"/>
  <c r="K15" i="136"/>
  <c r="H15" i="136"/>
  <c r="K14" i="136"/>
  <c r="H14" i="136"/>
  <c r="K13" i="136"/>
  <c r="H13" i="136"/>
  <c r="K12" i="136"/>
  <c r="H12" i="136"/>
  <c r="K11" i="136"/>
  <c r="H11" i="136"/>
  <c r="K10" i="136"/>
  <c r="H10" i="136"/>
  <c r="D37" i="135"/>
  <c r="H36" i="135"/>
  <c r="F36" i="135"/>
  <c r="E36" i="135"/>
  <c r="H34" i="135"/>
  <c r="F34" i="135"/>
  <c r="E34" i="135"/>
  <c r="D34" i="135"/>
  <c r="H33" i="135"/>
  <c r="F33" i="135"/>
  <c r="E33" i="135"/>
  <c r="D33" i="135"/>
  <c r="H32" i="135"/>
  <c r="F32" i="135"/>
  <c r="E32" i="135"/>
  <c r="D32" i="135"/>
  <c r="F31" i="135"/>
  <c r="F35" i="135" s="1"/>
  <c r="F37" i="135" s="1"/>
  <c r="E31" i="135"/>
  <c r="E35" i="135" s="1"/>
  <c r="D31" i="135"/>
  <c r="K30" i="135"/>
  <c r="H30" i="135"/>
  <c r="K29" i="135"/>
  <c r="H29" i="135"/>
  <c r="G29" i="135"/>
  <c r="K28" i="135"/>
  <c r="H28" i="135"/>
  <c r="K27" i="135"/>
  <c r="H27" i="135"/>
  <c r="K26" i="135"/>
  <c r="H26" i="135"/>
  <c r="G26" i="135"/>
  <c r="K25" i="135"/>
  <c r="H25" i="135"/>
  <c r="K24" i="135"/>
  <c r="H24" i="135"/>
  <c r="K23" i="135"/>
  <c r="K22" i="135"/>
  <c r="H22" i="135"/>
  <c r="K21" i="135"/>
  <c r="H21" i="135"/>
  <c r="K20" i="135"/>
  <c r="H20" i="135"/>
  <c r="K19" i="135"/>
  <c r="H19" i="135"/>
  <c r="K18" i="135"/>
  <c r="H18" i="135"/>
  <c r="K17" i="135"/>
  <c r="H17" i="135"/>
  <c r="K16" i="135"/>
  <c r="K15" i="135"/>
  <c r="H15" i="135"/>
  <c r="K14" i="135"/>
  <c r="H14" i="135"/>
  <c r="K13" i="135"/>
  <c r="H13" i="135"/>
  <c r="K12" i="135"/>
  <c r="H12" i="135"/>
  <c r="K11" i="135"/>
  <c r="H11" i="135"/>
  <c r="K10" i="135"/>
  <c r="H10" i="135"/>
  <c r="F36" i="134"/>
  <c r="E36" i="134"/>
  <c r="H36" i="134" s="1"/>
  <c r="F34" i="134"/>
  <c r="E34" i="134"/>
  <c r="H34" i="134" s="1"/>
  <c r="D34" i="134"/>
  <c r="F33" i="134"/>
  <c r="E33" i="134"/>
  <c r="H33" i="134" s="1"/>
  <c r="D33" i="134"/>
  <c r="F32" i="134"/>
  <c r="E32" i="134"/>
  <c r="H32" i="134" s="1"/>
  <c r="D32" i="134"/>
  <c r="F31" i="134"/>
  <c r="E31" i="134"/>
  <c r="D31" i="134"/>
  <c r="K30" i="134"/>
  <c r="H30" i="134"/>
  <c r="K29" i="134"/>
  <c r="H29" i="134"/>
  <c r="G29" i="134"/>
  <c r="K28" i="134"/>
  <c r="H28" i="134"/>
  <c r="K27" i="134"/>
  <c r="H27" i="134"/>
  <c r="K26" i="134"/>
  <c r="H26" i="134"/>
  <c r="G26" i="134"/>
  <c r="K25" i="134"/>
  <c r="H25" i="134"/>
  <c r="K24" i="134"/>
  <c r="H24" i="134"/>
  <c r="K23" i="134"/>
  <c r="K22" i="134"/>
  <c r="H22" i="134"/>
  <c r="K21" i="134"/>
  <c r="H21" i="134"/>
  <c r="K20" i="134"/>
  <c r="H20" i="134"/>
  <c r="K19" i="134"/>
  <c r="H19" i="134"/>
  <c r="K18" i="134"/>
  <c r="H18" i="134"/>
  <c r="K17" i="134"/>
  <c r="H17" i="134"/>
  <c r="K16" i="134"/>
  <c r="K15" i="134"/>
  <c r="H15" i="134"/>
  <c r="K14" i="134"/>
  <c r="H14" i="134"/>
  <c r="K13" i="134"/>
  <c r="H13" i="134"/>
  <c r="K12" i="134"/>
  <c r="H12" i="134"/>
  <c r="K11" i="134"/>
  <c r="H11" i="134"/>
  <c r="K10" i="134"/>
  <c r="H10" i="134"/>
  <c r="K24" i="116"/>
  <c r="G18" i="116"/>
  <c r="G19" i="116"/>
  <c r="G20" i="116"/>
  <c r="G21" i="116"/>
  <c r="G22" i="116"/>
  <c r="G23" i="116"/>
  <c r="G17" i="116"/>
  <c r="G14" i="116"/>
  <c r="G10" i="116"/>
  <c r="K25" i="116"/>
  <c r="K26" i="116"/>
  <c r="K27" i="116"/>
  <c r="K28" i="116"/>
  <c r="K29" i="116"/>
  <c r="K30" i="116"/>
  <c r="K18" i="116"/>
  <c r="K19" i="116"/>
  <c r="K20" i="116"/>
  <c r="K21" i="116"/>
  <c r="K22" i="116"/>
  <c r="K23" i="116"/>
  <c r="K17" i="116"/>
  <c r="K11" i="116"/>
  <c r="K12" i="116"/>
  <c r="K13" i="116"/>
  <c r="K14" i="116"/>
  <c r="K15" i="116"/>
  <c r="K16" i="116"/>
  <c r="K10" i="116"/>
  <c r="D35" i="136" l="1"/>
  <c r="F35" i="136"/>
  <c r="F37" i="136" s="1"/>
  <c r="D37" i="136"/>
  <c r="E35" i="136"/>
  <c r="E37" i="136" s="1"/>
  <c r="D35" i="135"/>
  <c r="D35" i="134"/>
  <c r="E35" i="134"/>
  <c r="H35" i="134" s="1"/>
  <c r="F35" i="134"/>
  <c r="F37" i="134" s="1"/>
  <c r="D37" i="134"/>
  <c r="H31" i="136"/>
  <c r="H31" i="135"/>
  <c r="K35" i="134"/>
  <c r="H31" i="134"/>
  <c r="K35" i="136"/>
  <c r="H35" i="136"/>
  <c r="G25" i="136"/>
  <c r="G21" i="136"/>
  <c r="G24" i="136"/>
  <c r="G30" i="136"/>
  <c r="G28" i="136"/>
  <c r="G27" i="136"/>
  <c r="K35" i="135"/>
  <c r="E37" i="135"/>
  <c r="G36" i="135" s="1"/>
  <c r="G35" i="135"/>
  <c r="H35" i="135"/>
  <c r="G25" i="135"/>
  <c r="G28" i="135"/>
  <c r="G21" i="135"/>
  <c r="G24" i="135"/>
  <c r="G30" i="135"/>
  <c r="G27" i="135"/>
  <c r="K36" i="134"/>
  <c r="E37" i="134"/>
  <c r="G36" i="134" s="1"/>
  <c r="G24" i="134"/>
  <c r="G30" i="134"/>
  <c r="G21" i="134"/>
  <c r="G25" i="134"/>
  <c r="G28" i="134"/>
  <c r="G27" i="134"/>
  <c r="G35" i="136" l="1"/>
  <c r="G33" i="136"/>
  <c r="G36" i="136"/>
  <c r="G23" i="136"/>
  <c r="G17" i="136"/>
  <c r="G19" i="136"/>
  <c r="G18" i="136"/>
  <c r="G22" i="136"/>
  <c r="H23" i="136"/>
  <c r="G20" i="136"/>
  <c r="G11" i="136"/>
  <c r="H16" i="136"/>
  <c r="G13" i="136"/>
  <c r="G15" i="136"/>
  <c r="G12" i="136"/>
  <c r="G10" i="136"/>
  <c r="K37" i="136"/>
  <c r="K33" i="136"/>
  <c r="K32" i="136"/>
  <c r="K31" i="136"/>
  <c r="G37" i="136"/>
  <c r="H37" i="136"/>
  <c r="G34" i="136"/>
  <c r="G32" i="136"/>
  <c r="G31" i="136"/>
  <c r="K36" i="136"/>
  <c r="G14" i="136"/>
  <c r="G16" i="136" s="1"/>
  <c r="G11" i="135"/>
  <c r="G13" i="135"/>
  <c r="G15" i="135"/>
  <c r="G12" i="135"/>
  <c r="H16" i="135"/>
  <c r="G10" i="135"/>
  <c r="G37" i="135"/>
  <c r="H37" i="135"/>
  <c r="G34" i="135"/>
  <c r="G33" i="135"/>
  <c r="G32" i="135"/>
  <c r="G31" i="135"/>
  <c r="K37" i="135"/>
  <c r="K34" i="135"/>
  <c r="K33" i="135"/>
  <c r="K32" i="135"/>
  <c r="K31" i="135"/>
  <c r="G23" i="135"/>
  <c r="G17" i="135"/>
  <c r="G22" i="135"/>
  <c r="G18" i="135"/>
  <c r="G19" i="135"/>
  <c r="H23" i="135"/>
  <c r="G20" i="135"/>
  <c r="K36" i="135"/>
  <c r="G14" i="135"/>
  <c r="G16" i="135" s="1"/>
  <c r="G37" i="134"/>
  <c r="H37" i="134"/>
  <c r="G34" i="134"/>
  <c r="G33" i="134"/>
  <c r="G32" i="134"/>
  <c r="G31" i="134"/>
  <c r="G35" i="134"/>
  <c r="K37" i="134"/>
  <c r="K34" i="134"/>
  <c r="K33" i="134"/>
  <c r="K32" i="134"/>
  <c r="K31" i="134"/>
  <c r="G23" i="134"/>
  <c r="G17" i="134"/>
  <c r="G19" i="134"/>
  <c r="G18" i="134"/>
  <c r="G22" i="134"/>
  <c r="H23" i="134"/>
  <c r="G20" i="134"/>
  <c r="G11" i="134"/>
  <c r="G13" i="134"/>
  <c r="G10" i="134"/>
  <c r="G15" i="134"/>
  <c r="G12" i="134"/>
  <c r="H16" i="134"/>
  <c r="G14" i="134"/>
  <c r="G16" i="134" s="1"/>
  <c r="K19" i="105"/>
  <c r="G19" i="105"/>
  <c r="K26" i="105"/>
  <c r="K22" i="105"/>
  <c r="K18" i="105"/>
  <c r="G26" i="105"/>
  <c r="G22" i="105"/>
  <c r="G18" i="105"/>
  <c r="G17" i="105"/>
  <c r="C20" i="147" l="1"/>
  <c r="D20" i="147"/>
  <c r="E20" i="147"/>
  <c r="B20" i="147"/>
  <c r="H11" i="141" l="1"/>
  <c r="I11" i="141"/>
  <c r="J11" i="141"/>
  <c r="K11" i="141"/>
  <c r="H12" i="141"/>
  <c r="I12" i="141"/>
  <c r="J12" i="141"/>
  <c r="K12" i="141"/>
  <c r="H13" i="141"/>
  <c r="I13" i="141"/>
  <c r="J13" i="141"/>
  <c r="K13" i="141"/>
  <c r="H14" i="141"/>
  <c r="I14" i="141"/>
  <c r="J14" i="141"/>
  <c r="K14" i="141"/>
  <c r="H15" i="141"/>
  <c r="I15" i="141"/>
  <c r="J15" i="141"/>
  <c r="K15" i="141"/>
  <c r="H16" i="141"/>
  <c r="I16" i="141"/>
  <c r="J16" i="141"/>
  <c r="K16" i="141"/>
  <c r="H17" i="141"/>
  <c r="I17" i="141"/>
  <c r="J17" i="141"/>
  <c r="K17" i="141"/>
  <c r="H18" i="141"/>
  <c r="I18" i="141"/>
  <c r="J18" i="141"/>
  <c r="K18" i="141"/>
  <c r="H19" i="141"/>
  <c r="I19" i="141"/>
  <c r="J19" i="141"/>
  <c r="K19" i="141"/>
  <c r="H20" i="141"/>
  <c r="I20" i="141"/>
  <c r="J20" i="141"/>
  <c r="K20" i="141"/>
  <c r="H21" i="141"/>
  <c r="I21" i="141"/>
  <c r="J21" i="141"/>
  <c r="K21" i="141"/>
  <c r="H22" i="141"/>
  <c r="I22" i="141"/>
  <c r="J22" i="141"/>
  <c r="K22" i="141"/>
  <c r="H23" i="141"/>
  <c r="I23" i="141"/>
  <c r="J23" i="141"/>
  <c r="K23" i="141"/>
  <c r="H24" i="141"/>
  <c r="I24" i="141"/>
  <c r="J24" i="141"/>
  <c r="K24" i="141"/>
  <c r="H25" i="141"/>
  <c r="I25" i="141"/>
  <c r="J25" i="141"/>
  <c r="K25" i="141"/>
  <c r="H26" i="141"/>
  <c r="I26" i="141"/>
  <c r="J26" i="141"/>
  <c r="K26" i="141"/>
  <c r="H10" i="141"/>
  <c r="K10" i="141"/>
  <c r="J10" i="141"/>
  <c r="I10" i="141"/>
  <c r="L21" i="141" l="1"/>
  <c r="L19" i="141"/>
  <c r="L11" i="141"/>
  <c r="L16" i="141"/>
  <c r="L14" i="141"/>
  <c r="L26" i="141"/>
  <c r="L24" i="141"/>
  <c r="L22" i="141"/>
  <c r="L20" i="141"/>
  <c r="L17" i="141"/>
  <c r="L25" i="141"/>
  <c r="L18" i="141"/>
  <c r="L15" i="141"/>
  <c r="L13" i="141"/>
  <c r="L12" i="141"/>
  <c r="L23" i="141"/>
  <c r="L10" i="141"/>
  <c r="G7" i="105" l="1"/>
  <c r="D13" i="141" l="1"/>
  <c r="E13" i="141"/>
  <c r="D15" i="141"/>
  <c r="E15" i="141"/>
  <c r="D17" i="141"/>
  <c r="E17" i="141"/>
  <c r="D19" i="141"/>
  <c r="E19" i="141"/>
  <c r="D21" i="141"/>
  <c r="E21" i="141"/>
  <c r="D23" i="141"/>
  <c r="E23" i="141"/>
  <c r="D10" i="140"/>
  <c r="E10" i="140"/>
  <c r="D11" i="140"/>
  <c r="E11" i="140"/>
  <c r="D12" i="140"/>
  <c r="E12" i="140"/>
  <c r="D13" i="140"/>
  <c r="E13" i="140"/>
  <c r="D14" i="140"/>
  <c r="E14" i="140"/>
  <c r="D15" i="140"/>
  <c r="E15" i="140"/>
  <c r="D16" i="140"/>
  <c r="E16" i="140"/>
  <c r="D17" i="140"/>
  <c r="E17" i="140"/>
  <c r="D18" i="140"/>
  <c r="E18" i="140"/>
  <c r="D19" i="140"/>
  <c r="E19" i="140"/>
  <c r="D20" i="140"/>
  <c r="E20" i="140"/>
  <c r="D21" i="140"/>
  <c r="E21" i="140"/>
  <c r="D22" i="140"/>
  <c r="E22" i="140"/>
  <c r="D23" i="140"/>
  <c r="E23" i="140"/>
  <c r="C23" i="140"/>
  <c r="C22" i="140"/>
  <c r="C21" i="140"/>
  <c r="C20" i="140"/>
  <c r="C19" i="140"/>
  <c r="C18" i="140"/>
  <c r="C17" i="140"/>
  <c r="C16" i="140"/>
  <c r="C15" i="140"/>
  <c r="C14" i="140"/>
  <c r="C13" i="140"/>
  <c r="C12" i="140"/>
  <c r="C11" i="140"/>
  <c r="C10" i="140"/>
  <c r="E25" i="140"/>
  <c r="D25" i="140"/>
  <c r="D10" i="139"/>
  <c r="E10" i="139"/>
  <c r="D11" i="139"/>
  <c r="E11" i="139"/>
  <c r="D12" i="139"/>
  <c r="E12" i="139"/>
  <c r="D13" i="139"/>
  <c r="E13" i="139"/>
  <c r="D14" i="139"/>
  <c r="E14" i="139"/>
  <c r="D15" i="139"/>
  <c r="E15" i="139"/>
  <c r="D16" i="139"/>
  <c r="E16" i="139"/>
  <c r="D17" i="139"/>
  <c r="E17" i="139"/>
  <c r="D18" i="139"/>
  <c r="E18" i="139"/>
  <c r="D19" i="139"/>
  <c r="E19" i="139"/>
  <c r="D20" i="139"/>
  <c r="E20" i="139"/>
  <c r="D21" i="139"/>
  <c r="E21" i="139"/>
  <c r="D22" i="139"/>
  <c r="E22" i="139"/>
  <c r="D23" i="139"/>
  <c r="E23" i="139"/>
  <c r="E25" i="139"/>
  <c r="D25" i="139"/>
  <c r="C23" i="139"/>
  <c r="C22" i="139"/>
  <c r="C21" i="139"/>
  <c r="C20" i="139"/>
  <c r="C19" i="139"/>
  <c r="C18" i="139"/>
  <c r="C17" i="139"/>
  <c r="C16" i="139"/>
  <c r="C15" i="139"/>
  <c r="C14" i="139"/>
  <c r="C13" i="139"/>
  <c r="C12" i="139"/>
  <c r="C11" i="139"/>
  <c r="C10" i="139"/>
  <c r="D10" i="120"/>
  <c r="E10" i="120"/>
  <c r="D11" i="120"/>
  <c r="E11" i="120"/>
  <c r="D12" i="120"/>
  <c r="E12" i="120"/>
  <c r="D13" i="120"/>
  <c r="E13" i="120"/>
  <c r="D14" i="120"/>
  <c r="E14" i="120"/>
  <c r="D15" i="120"/>
  <c r="E15" i="120"/>
  <c r="D16" i="120"/>
  <c r="E16" i="120"/>
  <c r="D17" i="120"/>
  <c r="E17" i="120"/>
  <c r="D18" i="120"/>
  <c r="E18" i="120"/>
  <c r="D19" i="120"/>
  <c r="E19" i="120"/>
  <c r="D20" i="120"/>
  <c r="E20" i="120"/>
  <c r="D21" i="120"/>
  <c r="E21" i="120"/>
  <c r="D22" i="120"/>
  <c r="E22" i="120"/>
  <c r="D23" i="120"/>
  <c r="E23" i="120"/>
  <c r="E25" i="120"/>
  <c r="D25" i="120"/>
  <c r="C23" i="120"/>
  <c r="C22" i="120"/>
  <c r="C21" i="120"/>
  <c r="C20" i="120"/>
  <c r="C19" i="120"/>
  <c r="C18" i="120"/>
  <c r="C17" i="120"/>
  <c r="C16" i="120"/>
  <c r="C15" i="120"/>
  <c r="C14" i="120"/>
  <c r="C13" i="120"/>
  <c r="C12" i="120"/>
  <c r="C11" i="120"/>
  <c r="C10" i="120"/>
  <c r="G45" i="105" l="1"/>
  <c r="K45" i="105"/>
  <c r="B39" i="43" l="1"/>
  <c r="B38" i="43"/>
  <c r="B37" i="43"/>
  <c r="B36" i="43"/>
  <c r="A39" i="43"/>
  <c r="A38" i="43"/>
  <c r="A37" i="43"/>
  <c r="A36" i="43"/>
  <c r="A22" i="43"/>
  <c r="A8" i="43"/>
  <c r="A7" i="43"/>
  <c r="A6" i="43"/>
  <c r="A5" i="43"/>
  <c r="O29" i="147" l="1"/>
  <c r="P29" i="147"/>
  <c r="Q29" i="147"/>
  <c r="N29" i="147"/>
  <c r="M31" i="147"/>
  <c r="M32" i="147"/>
  <c r="M33" i="147"/>
  <c r="M30" i="147"/>
  <c r="I29" i="147"/>
  <c r="J29" i="147"/>
  <c r="K29" i="147"/>
  <c r="H29" i="147"/>
  <c r="G31" i="147"/>
  <c r="G32" i="147"/>
  <c r="G33" i="147"/>
  <c r="G30" i="147"/>
  <c r="L11" i="147" l="1"/>
  <c r="L12" i="147"/>
  <c r="L13" i="147"/>
  <c r="L14" i="147"/>
  <c r="L15" i="147"/>
  <c r="L16" i="147"/>
  <c r="L17" i="147"/>
  <c r="L18" i="147"/>
  <c r="L19" i="147"/>
  <c r="F20" i="147"/>
  <c r="F11" i="147"/>
  <c r="F12" i="147"/>
  <c r="F13" i="147"/>
  <c r="F14" i="147"/>
  <c r="F15" i="147"/>
  <c r="F16" i="147"/>
  <c r="F17" i="147"/>
  <c r="F18" i="147"/>
  <c r="F19" i="147"/>
  <c r="Q20" i="147"/>
  <c r="K20" i="147"/>
  <c r="P20" i="147"/>
  <c r="O20" i="147"/>
  <c r="N20" i="147"/>
  <c r="M20" i="147"/>
  <c r="J20" i="147"/>
  <c r="I20" i="147"/>
  <c r="H20" i="147"/>
  <c r="G20" i="147"/>
  <c r="R20" i="147" l="1"/>
  <c r="L20" i="147"/>
  <c r="B4" i="147" l="1"/>
  <c r="M7" i="146" l="1"/>
  <c r="H7" i="146"/>
  <c r="B7" i="146"/>
  <c r="K7" i="146" s="1"/>
  <c r="B4" i="146"/>
  <c r="I7" i="146" l="1"/>
  <c r="C7" i="146"/>
  <c r="E7" i="146"/>
  <c r="E42" i="145"/>
  <c r="G42" i="145" s="1"/>
  <c r="E41" i="145"/>
  <c r="F49" i="145" s="1"/>
  <c r="J43" i="145"/>
  <c r="I43" i="145"/>
  <c r="H43" i="145"/>
  <c r="I51" i="145" s="1"/>
  <c r="I42" i="145"/>
  <c r="H42" i="145"/>
  <c r="I50" i="145" s="1"/>
  <c r="I41" i="145"/>
  <c r="H41" i="145"/>
  <c r="I49" i="145" s="1"/>
  <c r="G43" i="145"/>
  <c r="F43" i="145"/>
  <c r="E43" i="145"/>
  <c r="F51" i="145" s="1"/>
  <c r="F42" i="145"/>
  <c r="F41" i="145"/>
  <c r="D43" i="145"/>
  <c r="C41" i="145"/>
  <c r="C42" i="145"/>
  <c r="C43" i="145"/>
  <c r="B43" i="145"/>
  <c r="C51" i="145" s="1"/>
  <c r="B42" i="145"/>
  <c r="C50" i="145" s="1"/>
  <c r="B41" i="145"/>
  <c r="C49" i="145" s="1"/>
  <c r="I40" i="145"/>
  <c r="F40" i="145"/>
  <c r="E40" i="145"/>
  <c r="C40" i="145"/>
  <c r="B40" i="145"/>
  <c r="B4" i="145"/>
  <c r="H5" i="145"/>
  <c r="H45" i="145" s="1"/>
  <c r="E5" i="145"/>
  <c r="E45" i="145" s="1"/>
  <c r="B5" i="145"/>
  <c r="B45" i="145" s="1"/>
  <c r="D42" i="145" l="1"/>
  <c r="G41" i="145"/>
  <c r="J42" i="145"/>
  <c r="D41" i="145"/>
  <c r="L7" i="146"/>
  <c r="F7" i="146"/>
  <c r="J7" i="146"/>
  <c r="J41" i="145"/>
  <c r="F50" i="145"/>
  <c r="A52" i="113"/>
  <c r="A47" i="113"/>
  <c r="A42" i="113"/>
  <c r="A37" i="113"/>
  <c r="A25" i="113"/>
  <c r="A20" i="113"/>
  <c r="A15" i="113"/>
  <c r="A10" i="113"/>
  <c r="I33" i="113"/>
  <c r="E33" i="113"/>
  <c r="I6" i="113"/>
  <c r="E6" i="113"/>
  <c r="A52" i="112"/>
  <c r="A47" i="112"/>
  <c r="A42" i="112"/>
  <c r="A37" i="112"/>
  <c r="A25" i="112"/>
  <c r="A20" i="112"/>
  <c r="A15" i="112"/>
  <c r="A10" i="112"/>
  <c r="I33" i="112"/>
  <c r="E33" i="112"/>
  <c r="I6" i="112"/>
  <c r="E6" i="112"/>
  <c r="A52" i="111"/>
  <c r="A47" i="111"/>
  <c r="A42" i="111"/>
  <c r="A37" i="111"/>
  <c r="A25" i="111"/>
  <c r="A20" i="111"/>
  <c r="A15" i="111"/>
  <c r="A10" i="111"/>
  <c r="I33" i="111"/>
  <c r="E33" i="111"/>
  <c r="I6" i="111"/>
  <c r="E6" i="111"/>
  <c r="A52" i="110"/>
  <c r="A47" i="110"/>
  <c r="A42" i="110"/>
  <c r="A37" i="110"/>
  <c r="A25" i="110"/>
  <c r="A20" i="110"/>
  <c r="A15" i="110"/>
  <c r="A10" i="110"/>
  <c r="I33" i="110"/>
  <c r="E33" i="110"/>
  <c r="I6" i="110"/>
  <c r="E6" i="110"/>
  <c r="A52" i="109"/>
  <c r="A47" i="109"/>
  <c r="A42" i="109"/>
  <c r="A37" i="109"/>
  <c r="A25" i="109"/>
  <c r="A20" i="109"/>
  <c r="A15" i="109"/>
  <c r="A10" i="109"/>
  <c r="I33" i="109"/>
  <c r="E33" i="109"/>
  <c r="I6" i="109"/>
  <c r="E6" i="109"/>
  <c r="A52" i="108"/>
  <c r="A47" i="108"/>
  <c r="A42" i="108"/>
  <c r="A37" i="108"/>
  <c r="A25" i="108"/>
  <c r="A20" i="108"/>
  <c r="A15" i="108"/>
  <c r="A10" i="108"/>
  <c r="I33" i="108"/>
  <c r="E33" i="108"/>
  <c r="I6" i="108"/>
  <c r="E6" i="108"/>
  <c r="A52" i="107"/>
  <c r="A47" i="107"/>
  <c r="A42" i="107"/>
  <c r="A37" i="107"/>
  <c r="A25" i="107"/>
  <c r="A20" i="107"/>
  <c r="A15" i="107"/>
  <c r="A10" i="107"/>
  <c r="I33" i="107"/>
  <c r="E33" i="107"/>
  <c r="I6" i="107"/>
  <c r="E6" i="107"/>
  <c r="B4" i="122"/>
  <c r="G6" i="105"/>
  <c r="K6" i="105" s="1"/>
  <c r="F6" i="105"/>
  <c r="J6" i="105" s="1"/>
  <c r="E6" i="105"/>
  <c r="I6" i="105" s="1"/>
  <c r="D6" i="105"/>
  <c r="H6" i="105" s="1"/>
  <c r="D4" i="105"/>
  <c r="H5" i="126"/>
  <c r="J21" i="126" s="1"/>
  <c r="G5" i="126"/>
  <c r="C38" i="126" s="1"/>
  <c r="G33" i="137"/>
  <c r="A33" i="137"/>
  <c r="A25" i="137"/>
  <c r="A20" i="137"/>
  <c r="A15" i="137"/>
  <c r="A10" i="137"/>
  <c r="I6" i="137"/>
  <c r="E6" i="137"/>
  <c r="A31" i="136"/>
  <c r="A24" i="136"/>
  <c r="A17" i="136"/>
  <c r="A10" i="136"/>
  <c r="I6" i="136"/>
  <c r="E6" i="136"/>
  <c r="A31" i="135"/>
  <c r="A24" i="135"/>
  <c r="A17" i="135"/>
  <c r="A10" i="135"/>
  <c r="I6" i="135"/>
  <c r="E6" i="135"/>
  <c r="A31" i="134"/>
  <c r="A24" i="134"/>
  <c r="A17" i="134"/>
  <c r="A10" i="134"/>
  <c r="B46" i="134" s="1"/>
  <c r="I6" i="134"/>
  <c r="E6" i="134"/>
  <c r="A41" i="116"/>
  <c r="A31" i="116"/>
  <c r="A24" i="116"/>
  <c r="A17" i="116"/>
  <c r="A10" i="116"/>
  <c r="I6" i="116"/>
  <c r="E6" i="116"/>
  <c r="B4" i="133"/>
  <c r="H5" i="120"/>
  <c r="G5" i="120"/>
  <c r="I33" i="120" s="1"/>
  <c r="H5" i="139"/>
  <c r="J33" i="139" s="1"/>
  <c r="G5" i="139"/>
  <c r="I33" i="139" s="1"/>
  <c r="H5" i="140"/>
  <c r="G5" i="140"/>
  <c r="C33" i="140" s="1"/>
  <c r="H5" i="141"/>
  <c r="D33" i="141" s="1"/>
  <c r="G5" i="141"/>
  <c r="C33" i="141" s="1"/>
  <c r="J33" i="140"/>
  <c r="I33" i="140"/>
  <c r="D33" i="140"/>
  <c r="E24" i="140"/>
  <c r="E26" i="140" s="1"/>
  <c r="D24" i="140"/>
  <c r="D26" i="140" s="1"/>
  <c r="C24" i="140"/>
  <c r="C26" i="140" s="1"/>
  <c r="D33" i="139"/>
  <c r="E24" i="139"/>
  <c r="E26" i="139" s="1"/>
  <c r="D24" i="139"/>
  <c r="D26" i="139" s="1"/>
  <c r="C24" i="139"/>
  <c r="C26" i="139" s="1"/>
  <c r="J33" i="120"/>
  <c r="D33" i="120"/>
  <c r="J33" i="141" l="1"/>
  <c r="I33" i="141"/>
  <c r="C33" i="139"/>
  <c r="F10" i="140"/>
  <c r="F12" i="140"/>
  <c r="F17" i="140"/>
  <c r="F22" i="140"/>
  <c r="F13" i="140"/>
  <c r="F18" i="140"/>
  <c r="F16" i="140"/>
  <c r="F21" i="140"/>
  <c r="F14" i="140"/>
  <c r="F20" i="140"/>
  <c r="F13" i="139"/>
  <c r="F14" i="139"/>
  <c r="F22" i="139"/>
  <c r="F12" i="139"/>
  <c r="F16" i="139"/>
  <c r="F20" i="139"/>
  <c r="F17" i="139"/>
  <c r="F21" i="139"/>
  <c r="F10" i="139"/>
  <c r="F18" i="139"/>
  <c r="F11" i="139"/>
  <c r="F15" i="139"/>
  <c r="F19" i="139"/>
  <c r="F11" i="140"/>
  <c r="F15" i="140"/>
  <c r="F19" i="140"/>
  <c r="F23" i="140"/>
  <c r="F23" i="139"/>
  <c r="C33" i="120"/>
  <c r="I21" i="126"/>
  <c r="I39" i="126"/>
  <c r="C21" i="126"/>
  <c r="D38" i="126"/>
  <c r="D21" i="126"/>
  <c r="J39" i="126"/>
  <c r="H40" i="137"/>
  <c r="D40" i="137"/>
  <c r="B40" i="137"/>
  <c r="B39" i="137"/>
  <c r="F28" i="137"/>
  <c r="E25" i="141" s="1"/>
  <c r="F25" i="137"/>
  <c r="F27" i="137" s="1"/>
  <c r="F29" i="137" s="1"/>
  <c r="F26" i="137"/>
  <c r="E28" i="137"/>
  <c r="E26" i="137"/>
  <c r="E25" i="137"/>
  <c r="D29" i="137"/>
  <c r="D27" i="137"/>
  <c r="C40" i="137"/>
  <c r="H23" i="137"/>
  <c r="H22" i="137"/>
  <c r="H21" i="137"/>
  <c r="H20" i="137"/>
  <c r="H18" i="137"/>
  <c r="C39" i="137"/>
  <c r="H16" i="137"/>
  <c r="H15" i="137"/>
  <c r="H39" i="137"/>
  <c r="H38" i="137"/>
  <c r="B38" i="137"/>
  <c r="J37" i="137"/>
  <c r="I37" i="137"/>
  <c r="D37" i="137"/>
  <c r="C37" i="137"/>
  <c r="H13" i="137"/>
  <c r="H12" i="137"/>
  <c r="H11" i="137"/>
  <c r="H48" i="136"/>
  <c r="B48" i="136"/>
  <c r="H47" i="136"/>
  <c r="B47" i="136"/>
  <c r="H46" i="136"/>
  <c r="B46" i="136"/>
  <c r="J45" i="136"/>
  <c r="I45" i="136"/>
  <c r="D45" i="136"/>
  <c r="C45" i="136"/>
  <c r="G41" i="136"/>
  <c r="A41" i="136"/>
  <c r="C48" i="136"/>
  <c r="H48" i="135"/>
  <c r="B48" i="135"/>
  <c r="H47" i="135"/>
  <c r="B47" i="135"/>
  <c r="H46" i="135"/>
  <c r="B46" i="135"/>
  <c r="J45" i="135"/>
  <c r="I45" i="135"/>
  <c r="D45" i="135"/>
  <c r="C45" i="135"/>
  <c r="G41" i="135"/>
  <c r="A41" i="135"/>
  <c r="H48" i="134"/>
  <c r="B48" i="134"/>
  <c r="H47" i="134"/>
  <c r="B47" i="134"/>
  <c r="H46" i="134"/>
  <c r="J45" i="134"/>
  <c r="I45" i="134"/>
  <c r="D45" i="134"/>
  <c r="C45" i="134"/>
  <c r="G41" i="134"/>
  <c r="A41" i="134"/>
  <c r="G41" i="116"/>
  <c r="J45" i="116"/>
  <c r="I45" i="116"/>
  <c r="H48" i="116"/>
  <c r="H47" i="116"/>
  <c r="H46" i="116"/>
  <c r="D45" i="116"/>
  <c r="C45" i="116"/>
  <c r="B48" i="116"/>
  <c r="B47" i="116"/>
  <c r="B46" i="116"/>
  <c r="G34" i="133"/>
  <c r="E35" i="133"/>
  <c r="H35" i="133"/>
  <c r="D35" i="133"/>
  <c r="D36" i="133"/>
  <c r="D37" i="133"/>
  <c r="F33" i="133"/>
  <c r="G33" i="133"/>
  <c r="H33" i="133"/>
  <c r="E33" i="133"/>
  <c r="D34" i="133"/>
  <c r="C21" i="133"/>
  <c r="F36" i="133" s="1"/>
  <c r="K8" i="133"/>
  <c r="K18" i="133"/>
  <c r="K17" i="133"/>
  <c r="K16" i="133"/>
  <c r="K15" i="133"/>
  <c r="K24" i="133" s="1"/>
  <c r="K14" i="133"/>
  <c r="K13" i="133"/>
  <c r="K12" i="133"/>
  <c r="K11" i="133"/>
  <c r="K20" i="133" s="1"/>
  <c r="K10" i="133"/>
  <c r="K9" i="133"/>
  <c r="K7" i="133"/>
  <c r="F8" i="133"/>
  <c r="F9" i="133"/>
  <c r="F10" i="133"/>
  <c r="F20" i="133" s="1"/>
  <c r="F11" i="133"/>
  <c r="F12" i="133"/>
  <c r="F13" i="133"/>
  <c r="F24" i="133" s="1"/>
  <c r="F14" i="133"/>
  <c r="F15" i="133"/>
  <c r="F16" i="133"/>
  <c r="F17" i="133"/>
  <c r="F18" i="133"/>
  <c r="F7" i="133"/>
  <c r="J25" i="133"/>
  <c r="I25" i="133"/>
  <c r="H25" i="133"/>
  <c r="G25" i="133"/>
  <c r="E25" i="133"/>
  <c r="D25" i="133"/>
  <c r="C25" i="133"/>
  <c r="B25" i="133"/>
  <c r="J24" i="133"/>
  <c r="I24" i="133"/>
  <c r="H24" i="133"/>
  <c r="G24" i="133"/>
  <c r="E24" i="133"/>
  <c r="D24" i="133"/>
  <c r="C24" i="133"/>
  <c r="B24" i="133"/>
  <c r="J23" i="133"/>
  <c r="I23" i="133"/>
  <c r="H23" i="133"/>
  <c r="G23" i="133"/>
  <c r="E23" i="133"/>
  <c r="D23" i="133"/>
  <c r="C23" i="133"/>
  <c r="B23" i="133"/>
  <c r="K22" i="133"/>
  <c r="J22" i="133"/>
  <c r="I22" i="133"/>
  <c r="H22" i="133"/>
  <c r="G22" i="133"/>
  <c r="F22" i="133"/>
  <c r="E22" i="133"/>
  <c r="H37" i="133" s="1"/>
  <c r="D22" i="133"/>
  <c r="G37" i="133" s="1"/>
  <c r="C22" i="133"/>
  <c r="F37" i="133" s="1"/>
  <c r="B22" i="133"/>
  <c r="E37" i="133" s="1"/>
  <c r="J21" i="133"/>
  <c r="I21" i="133"/>
  <c r="H21" i="133"/>
  <c r="G21" i="133"/>
  <c r="E21" i="133"/>
  <c r="H36" i="133" s="1"/>
  <c r="D21" i="133"/>
  <c r="G36" i="133" s="1"/>
  <c r="B21" i="133"/>
  <c r="E36" i="133" s="1"/>
  <c r="J20" i="133"/>
  <c r="I20" i="133"/>
  <c r="H20" i="133"/>
  <c r="G20" i="133"/>
  <c r="E20" i="133"/>
  <c r="D20" i="133"/>
  <c r="G35" i="133" s="1"/>
  <c r="C20" i="133"/>
  <c r="F35" i="133" s="1"/>
  <c r="B20" i="133"/>
  <c r="J19" i="133"/>
  <c r="I19" i="133"/>
  <c r="H19" i="133"/>
  <c r="G19" i="133"/>
  <c r="E19" i="133"/>
  <c r="H34" i="133" s="1"/>
  <c r="D19" i="133"/>
  <c r="C19" i="133"/>
  <c r="F34" i="133" s="1"/>
  <c r="B19" i="133"/>
  <c r="E34" i="133" s="1"/>
  <c r="Q19" i="129"/>
  <c r="O19" i="129"/>
  <c r="N19" i="129"/>
  <c r="M19" i="129"/>
  <c r="L19" i="129"/>
  <c r="K19" i="129"/>
  <c r="J19" i="129"/>
  <c r="I19" i="129"/>
  <c r="H19" i="129"/>
  <c r="G19" i="129"/>
  <c r="F19" i="129"/>
  <c r="E19" i="129"/>
  <c r="D19" i="129"/>
  <c r="C19" i="129"/>
  <c r="B19" i="129"/>
  <c r="F24" i="139" l="1"/>
  <c r="F24" i="140"/>
  <c r="K25" i="133"/>
  <c r="D25" i="141"/>
  <c r="C38" i="137"/>
  <c r="C46" i="134"/>
  <c r="C49" i="134" s="1"/>
  <c r="H25" i="137"/>
  <c r="H26" i="137"/>
  <c r="D46" i="136"/>
  <c r="C46" i="136"/>
  <c r="P19" i="129"/>
  <c r="H28" i="137"/>
  <c r="E27" i="137"/>
  <c r="H24" i="137"/>
  <c r="D39" i="137"/>
  <c r="H17" i="137"/>
  <c r="G10" i="137"/>
  <c r="G12" i="137"/>
  <c r="G13" i="137"/>
  <c r="G11" i="137"/>
  <c r="C47" i="136"/>
  <c r="D47" i="136"/>
  <c r="J47" i="136"/>
  <c r="J48" i="136"/>
  <c r="J46" i="136"/>
  <c r="D48" i="136"/>
  <c r="C48" i="135"/>
  <c r="D47" i="135"/>
  <c r="D48" i="135"/>
  <c r="J46" i="135"/>
  <c r="C47" i="135"/>
  <c r="I48" i="135"/>
  <c r="D46" i="135"/>
  <c r="C48" i="134"/>
  <c r="D47" i="134"/>
  <c r="D48" i="134"/>
  <c r="J46" i="134"/>
  <c r="C47" i="134"/>
  <c r="D46" i="134"/>
  <c r="R19" i="129"/>
  <c r="K23" i="133"/>
  <c r="K21" i="133"/>
  <c r="K19" i="133"/>
  <c r="F21" i="133"/>
  <c r="F25" i="133"/>
  <c r="F19" i="133"/>
  <c r="F23" i="133"/>
  <c r="B19" i="128"/>
  <c r="R19" i="128"/>
  <c r="Q19" i="128"/>
  <c r="P19" i="128"/>
  <c r="O19" i="128"/>
  <c r="N19" i="128"/>
  <c r="M19" i="128"/>
  <c r="L19" i="128"/>
  <c r="K19" i="128"/>
  <c r="J19" i="128"/>
  <c r="I19" i="128"/>
  <c r="H19" i="128"/>
  <c r="G19" i="128"/>
  <c r="F19" i="128"/>
  <c r="E19" i="128"/>
  <c r="D19" i="128"/>
  <c r="C19" i="128"/>
  <c r="G27" i="137" l="1"/>
  <c r="C49" i="136"/>
  <c r="D49" i="135"/>
  <c r="H19" i="137"/>
  <c r="I48" i="136"/>
  <c r="I46" i="136"/>
  <c r="C46" i="135"/>
  <c r="C49" i="135" s="1"/>
  <c r="I47" i="135"/>
  <c r="I46" i="135"/>
  <c r="I49" i="135" s="1"/>
  <c r="D49" i="134"/>
  <c r="D38" i="137"/>
  <c r="D41" i="137" s="1"/>
  <c r="H14" i="137"/>
  <c r="H27" i="137"/>
  <c r="E29" i="137"/>
  <c r="C41" i="137"/>
  <c r="J49" i="136"/>
  <c r="D49" i="136"/>
  <c r="I47" i="136"/>
  <c r="J47" i="135"/>
  <c r="J48" i="135"/>
  <c r="I46" i="134"/>
  <c r="I48" i="134"/>
  <c r="I47" i="134"/>
  <c r="J47" i="134"/>
  <c r="J48" i="134"/>
  <c r="G29" i="137" l="1"/>
  <c r="G25" i="137"/>
  <c r="G26" i="137"/>
  <c r="G28" i="137"/>
  <c r="J40" i="137"/>
  <c r="I49" i="136"/>
  <c r="J38" i="137"/>
  <c r="J39" i="137"/>
  <c r="J49" i="135"/>
  <c r="J49" i="134"/>
  <c r="H29" i="137"/>
  <c r="I39" i="137"/>
  <c r="I40" i="137"/>
  <c r="I38" i="137"/>
  <c r="I49" i="134"/>
  <c r="C26" i="122"/>
  <c r="C25" i="122"/>
  <c r="C24" i="122"/>
  <c r="C23" i="122"/>
  <c r="C22" i="122"/>
  <c r="C21" i="122"/>
  <c r="C20" i="122"/>
  <c r="S26" i="122"/>
  <c r="R26" i="122"/>
  <c r="Q26" i="122"/>
  <c r="N26" i="122"/>
  <c r="M26" i="122"/>
  <c r="L26" i="122"/>
  <c r="K26" i="122"/>
  <c r="S25" i="122"/>
  <c r="R25" i="122"/>
  <c r="Q25" i="122"/>
  <c r="P25" i="122"/>
  <c r="N25" i="122"/>
  <c r="M25" i="122"/>
  <c r="L25" i="122"/>
  <c r="K25" i="122"/>
  <c r="S24" i="122"/>
  <c r="R24" i="122"/>
  <c r="Q24" i="122"/>
  <c r="N24" i="122"/>
  <c r="M24" i="122"/>
  <c r="L24" i="122"/>
  <c r="K24" i="122"/>
  <c r="S23" i="122"/>
  <c r="R23" i="122"/>
  <c r="Q23" i="122"/>
  <c r="N23" i="122"/>
  <c r="M23" i="122"/>
  <c r="L23" i="122"/>
  <c r="K23" i="122"/>
  <c r="S22" i="122"/>
  <c r="R22" i="122"/>
  <c r="Q22" i="122"/>
  <c r="N22" i="122"/>
  <c r="M22" i="122"/>
  <c r="L22" i="122"/>
  <c r="K22" i="122"/>
  <c r="S21" i="122"/>
  <c r="R21" i="122"/>
  <c r="Q21" i="122"/>
  <c r="P21" i="122"/>
  <c r="N21" i="122"/>
  <c r="M21" i="122"/>
  <c r="L21" i="122"/>
  <c r="K21" i="122"/>
  <c r="S20" i="122"/>
  <c r="R20" i="122"/>
  <c r="Q20" i="122"/>
  <c r="N20" i="122"/>
  <c r="M20" i="122"/>
  <c r="L20" i="122"/>
  <c r="K20" i="122"/>
  <c r="P23" i="122"/>
  <c r="O23" i="122"/>
  <c r="P22" i="122"/>
  <c r="O22" i="122"/>
  <c r="O25" i="122"/>
  <c r="O21" i="122"/>
  <c r="P26" i="122"/>
  <c r="O26" i="122"/>
  <c r="P24" i="122"/>
  <c r="O24" i="122"/>
  <c r="J26" i="122"/>
  <c r="I26" i="122"/>
  <c r="H26" i="122"/>
  <c r="E26" i="122"/>
  <c r="D26" i="122"/>
  <c r="B26" i="122"/>
  <c r="J25" i="122"/>
  <c r="I25" i="122"/>
  <c r="H25" i="122"/>
  <c r="E25" i="122"/>
  <c r="D25" i="122"/>
  <c r="B25" i="122"/>
  <c r="J24" i="122"/>
  <c r="I24" i="122"/>
  <c r="H24" i="122"/>
  <c r="E24" i="122"/>
  <c r="D24" i="122"/>
  <c r="B24" i="122"/>
  <c r="J23" i="122"/>
  <c r="I23" i="122"/>
  <c r="H23" i="122"/>
  <c r="E23" i="122"/>
  <c r="D23" i="122"/>
  <c r="B23" i="122"/>
  <c r="J22" i="122"/>
  <c r="I22" i="122"/>
  <c r="H22" i="122"/>
  <c r="E22" i="122"/>
  <c r="D22" i="122"/>
  <c r="B22" i="122"/>
  <c r="J21" i="122"/>
  <c r="I21" i="122"/>
  <c r="H21" i="122"/>
  <c r="E21" i="122"/>
  <c r="D21" i="122"/>
  <c r="B21" i="122"/>
  <c r="J20" i="122"/>
  <c r="I20" i="122"/>
  <c r="H20" i="122"/>
  <c r="E20" i="122"/>
  <c r="D20" i="122"/>
  <c r="B20" i="122"/>
  <c r="G23" i="122"/>
  <c r="G22" i="122"/>
  <c r="G21" i="122"/>
  <c r="G26" i="122"/>
  <c r="J41" i="137" l="1"/>
  <c r="I41" i="137"/>
  <c r="F14" i="126"/>
  <c r="O20" i="122"/>
  <c r="P20" i="122"/>
  <c r="F26" i="122"/>
  <c r="G20" i="122"/>
  <c r="G24" i="122"/>
  <c r="F21" i="122"/>
  <c r="F23" i="122"/>
  <c r="F25" i="122"/>
  <c r="G25" i="122"/>
  <c r="F20" i="122"/>
  <c r="F22" i="122"/>
  <c r="F24" i="122"/>
  <c r="C24" i="120" l="1"/>
  <c r="C26" i="120" s="1"/>
  <c r="E24" i="120"/>
  <c r="F13" i="120" s="1"/>
  <c r="D24" i="120"/>
  <c r="D26" i="120" s="1"/>
  <c r="F16" i="120" l="1"/>
  <c r="F23" i="120"/>
  <c r="F22" i="120"/>
  <c r="F15" i="120"/>
  <c r="F20" i="120"/>
  <c r="F12" i="120"/>
  <c r="E26" i="120"/>
  <c r="F18" i="120"/>
  <c r="F11" i="120"/>
  <c r="F10" i="120"/>
  <c r="F19" i="120"/>
  <c r="F14" i="120"/>
  <c r="F21" i="120"/>
  <c r="F17" i="120"/>
  <c r="F24" i="120" l="1"/>
  <c r="K52" i="105" l="1"/>
  <c r="E32" i="116"/>
  <c r="F36" i="116" l="1"/>
  <c r="E36" i="116"/>
  <c r="F32" i="116"/>
  <c r="E33" i="116"/>
  <c r="F33" i="116"/>
  <c r="E34" i="116"/>
  <c r="F34" i="116"/>
  <c r="F31" i="116"/>
  <c r="D32" i="116"/>
  <c r="D33" i="116"/>
  <c r="D34" i="116"/>
  <c r="D31" i="116"/>
  <c r="E31" i="116"/>
  <c r="H29" i="116"/>
  <c r="D48" i="116"/>
  <c r="H27" i="116"/>
  <c r="H26" i="116"/>
  <c r="H25" i="116"/>
  <c r="H24" i="116"/>
  <c r="H22" i="116"/>
  <c r="D47" i="116"/>
  <c r="H20" i="116"/>
  <c r="H19" i="116"/>
  <c r="H18" i="116"/>
  <c r="H17" i="116"/>
  <c r="H11" i="116"/>
  <c r="H12" i="116"/>
  <c r="H13" i="116"/>
  <c r="H15" i="116"/>
  <c r="H10" i="116"/>
  <c r="H10" i="107"/>
  <c r="F35" i="116" l="1"/>
  <c r="F37" i="116" s="1"/>
  <c r="H36" i="116"/>
  <c r="H32" i="116"/>
  <c r="H34" i="116"/>
  <c r="H28" i="116"/>
  <c r="H23" i="116"/>
  <c r="C47" i="116"/>
  <c r="H33" i="116"/>
  <c r="H21" i="116"/>
  <c r="E35" i="116"/>
  <c r="D35" i="116"/>
  <c r="D37" i="116"/>
  <c r="H31" i="116"/>
  <c r="H14" i="116"/>
  <c r="H35" i="116" l="1"/>
  <c r="G25" i="116"/>
  <c r="G29" i="116"/>
  <c r="G26" i="116"/>
  <c r="G24" i="116"/>
  <c r="G27" i="116"/>
  <c r="G30" i="116"/>
  <c r="G28" i="116"/>
  <c r="K35" i="116"/>
  <c r="D46" i="116"/>
  <c r="D49" i="116" s="1"/>
  <c r="J46" i="116"/>
  <c r="J47" i="116"/>
  <c r="J48" i="116"/>
  <c r="H30" i="116"/>
  <c r="C48" i="116"/>
  <c r="G11" i="116"/>
  <c r="C46" i="116"/>
  <c r="E37" i="116"/>
  <c r="G15" i="116"/>
  <c r="G13" i="116"/>
  <c r="H16" i="116"/>
  <c r="G12" i="116"/>
  <c r="C49" i="116" l="1"/>
  <c r="I46" i="116"/>
  <c r="G37" i="116"/>
  <c r="G32" i="116"/>
  <c r="G34" i="116"/>
  <c r="G36" i="116"/>
  <c r="G31" i="116"/>
  <c r="G33" i="116"/>
  <c r="G35" i="116"/>
  <c r="K37" i="116"/>
  <c r="K36" i="116"/>
  <c r="K34" i="116"/>
  <c r="K31" i="116"/>
  <c r="K32" i="116"/>
  <c r="K33" i="116"/>
  <c r="J49" i="116"/>
  <c r="H37" i="116"/>
  <c r="I48" i="116"/>
  <c r="I47" i="116"/>
  <c r="G16" i="116"/>
  <c r="I49" i="116" l="1"/>
  <c r="D55" i="113"/>
  <c r="D54" i="113"/>
  <c r="D53" i="113"/>
  <c r="D52" i="113"/>
  <c r="F28" i="113"/>
  <c r="E28" i="113"/>
  <c r="D28" i="113"/>
  <c r="F27" i="113"/>
  <c r="E27" i="113"/>
  <c r="D27" i="113"/>
  <c r="F26" i="113"/>
  <c r="E26" i="113"/>
  <c r="D26" i="113"/>
  <c r="F25" i="113"/>
  <c r="E25" i="113"/>
  <c r="D25" i="113"/>
  <c r="H23" i="113"/>
  <c r="H22" i="113"/>
  <c r="H21" i="113"/>
  <c r="H20" i="113"/>
  <c r="H18" i="113"/>
  <c r="H17" i="113"/>
  <c r="G17" i="113"/>
  <c r="K16" i="113"/>
  <c r="H16" i="113"/>
  <c r="H15" i="113"/>
  <c r="K10" i="113"/>
  <c r="H13" i="113"/>
  <c r="H12" i="113"/>
  <c r="G12" i="113"/>
  <c r="H11" i="113"/>
  <c r="H10" i="113"/>
  <c r="D55" i="112"/>
  <c r="D54" i="112"/>
  <c r="D53" i="112"/>
  <c r="D52" i="112"/>
  <c r="K28" i="112"/>
  <c r="F28" i="112"/>
  <c r="E28" i="112"/>
  <c r="H28" i="112" s="1"/>
  <c r="D28" i="112"/>
  <c r="K27" i="112"/>
  <c r="F27" i="112"/>
  <c r="E27" i="112"/>
  <c r="H27" i="112" s="1"/>
  <c r="D27" i="112"/>
  <c r="K26" i="112"/>
  <c r="F26" i="112"/>
  <c r="E26" i="112"/>
  <c r="H26" i="112" s="1"/>
  <c r="D26" i="112"/>
  <c r="F25" i="112"/>
  <c r="E25" i="112"/>
  <c r="D25" i="112"/>
  <c r="D29" i="112" s="1"/>
  <c r="C20" i="141" s="1"/>
  <c r="H23" i="112"/>
  <c r="G23" i="112"/>
  <c r="H22" i="112"/>
  <c r="K21" i="112"/>
  <c r="H21" i="112"/>
  <c r="H20" i="112"/>
  <c r="H18" i="112"/>
  <c r="G18" i="112"/>
  <c r="H17" i="112"/>
  <c r="K16" i="112"/>
  <c r="H16" i="112"/>
  <c r="H15" i="112"/>
  <c r="H13" i="112"/>
  <c r="G13" i="112"/>
  <c r="H12" i="112"/>
  <c r="K11" i="112"/>
  <c r="H11" i="112"/>
  <c r="H10" i="112"/>
  <c r="D55" i="111"/>
  <c r="D54" i="111"/>
  <c r="D53" i="111"/>
  <c r="D52" i="111"/>
  <c r="F28" i="111"/>
  <c r="E28" i="111"/>
  <c r="H28" i="111" s="1"/>
  <c r="D28" i="111"/>
  <c r="F27" i="111"/>
  <c r="E27" i="111"/>
  <c r="H27" i="111" s="1"/>
  <c r="D27" i="111"/>
  <c r="F26" i="111"/>
  <c r="E26" i="111"/>
  <c r="H26" i="111" s="1"/>
  <c r="D26" i="111"/>
  <c r="F25" i="111"/>
  <c r="F29" i="111" s="1"/>
  <c r="E18" i="141" s="1"/>
  <c r="E25" i="111"/>
  <c r="H25" i="111" s="1"/>
  <c r="D25" i="111"/>
  <c r="D29" i="111" s="1"/>
  <c r="C18" i="141" s="1"/>
  <c r="H24" i="111"/>
  <c r="H23" i="111"/>
  <c r="G23" i="111"/>
  <c r="K22" i="111"/>
  <c r="H22" i="111"/>
  <c r="K21" i="111"/>
  <c r="H21" i="111"/>
  <c r="H20" i="111"/>
  <c r="G20" i="111"/>
  <c r="H19" i="111"/>
  <c r="H18" i="111"/>
  <c r="G18" i="111"/>
  <c r="K17" i="111"/>
  <c r="H17" i="111"/>
  <c r="K16" i="111"/>
  <c r="H16" i="111"/>
  <c r="H15" i="111"/>
  <c r="G15" i="111"/>
  <c r="H14" i="111"/>
  <c r="H13" i="111"/>
  <c r="G13" i="111"/>
  <c r="K12" i="111"/>
  <c r="H12" i="111"/>
  <c r="K11" i="111"/>
  <c r="H11" i="111"/>
  <c r="H10" i="111"/>
  <c r="G10" i="111"/>
  <c r="D55" i="110"/>
  <c r="D54" i="110"/>
  <c r="D53" i="110"/>
  <c r="D52" i="110"/>
  <c r="F28" i="110"/>
  <c r="E28" i="110"/>
  <c r="H28" i="110" s="1"/>
  <c r="D28" i="110"/>
  <c r="F27" i="110"/>
  <c r="E27" i="110"/>
  <c r="H27" i="110" s="1"/>
  <c r="D27" i="110"/>
  <c r="F26" i="110"/>
  <c r="E26" i="110"/>
  <c r="H26" i="110" s="1"/>
  <c r="D26" i="110"/>
  <c r="F25" i="110"/>
  <c r="F29" i="110" s="1"/>
  <c r="E16" i="141" s="1"/>
  <c r="E25" i="110"/>
  <c r="H25" i="110" s="1"/>
  <c r="D25" i="110"/>
  <c r="D29" i="110" s="1"/>
  <c r="C16" i="141" s="1"/>
  <c r="H24" i="110"/>
  <c r="H23" i="110"/>
  <c r="G23" i="110"/>
  <c r="K22" i="110"/>
  <c r="H22" i="110"/>
  <c r="K21" i="110"/>
  <c r="H21" i="110"/>
  <c r="H20" i="110"/>
  <c r="G20" i="110"/>
  <c r="H19" i="110"/>
  <c r="H18" i="110"/>
  <c r="G18" i="110"/>
  <c r="K17" i="110"/>
  <c r="H17" i="110"/>
  <c r="K16" i="110"/>
  <c r="H16" i="110"/>
  <c r="H15" i="110"/>
  <c r="G15" i="110"/>
  <c r="H14" i="110"/>
  <c r="H13" i="110"/>
  <c r="G13" i="110"/>
  <c r="K12" i="110"/>
  <c r="H12" i="110"/>
  <c r="K11" i="110"/>
  <c r="H11" i="110"/>
  <c r="H10" i="110"/>
  <c r="G10" i="110"/>
  <c r="D55" i="109"/>
  <c r="D54" i="109"/>
  <c r="D53" i="109"/>
  <c r="D52" i="109"/>
  <c r="K28" i="109"/>
  <c r="F28" i="109"/>
  <c r="E28" i="109"/>
  <c r="H28" i="109" s="1"/>
  <c r="D28" i="109"/>
  <c r="K27" i="109"/>
  <c r="F27" i="109"/>
  <c r="E27" i="109"/>
  <c r="H27" i="109" s="1"/>
  <c r="D27" i="109"/>
  <c r="K26" i="109"/>
  <c r="F26" i="109"/>
  <c r="E26" i="109"/>
  <c r="H26" i="109" s="1"/>
  <c r="D26" i="109"/>
  <c r="F25" i="109"/>
  <c r="E25" i="109"/>
  <c r="E29" i="109" s="1"/>
  <c r="D25" i="109"/>
  <c r="H23" i="109"/>
  <c r="G23" i="109"/>
  <c r="H22" i="109"/>
  <c r="K21" i="109"/>
  <c r="H21" i="109"/>
  <c r="H20" i="109"/>
  <c r="H18" i="109"/>
  <c r="G18" i="109"/>
  <c r="H17" i="109"/>
  <c r="K16" i="109"/>
  <c r="H16" i="109"/>
  <c r="H15" i="109"/>
  <c r="H13" i="109"/>
  <c r="G13" i="109"/>
  <c r="H12" i="109"/>
  <c r="K11" i="109"/>
  <c r="H11" i="109"/>
  <c r="H10" i="109"/>
  <c r="D55" i="108"/>
  <c r="D54" i="108"/>
  <c r="D53" i="108"/>
  <c r="D52" i="108"/>
  <c r="K28" i="108"/>
  <c r="F28" i="108"/>
  <c r="E28" i="108"/>
  <c r="H28" i="108" s="1"/>
  <c r="D28" i="108"/>
  <c r="F27" i="108"/>
  <c r="E27" i="108"/>
  <c r="H27" i="108" s="1"/>
  <c r="D27" i="108"/>
  <c r="F26" i="108"/>
  <c r="E26" i="108"/>
  <c r="H26" i="108" s="1"/>
  <c r="D26" i="108"/>
  <c r="F25" i="108"/>
  <c r="E25" i="108"/>
  <c r="E29" i="108" s="1"/>
  <c r="D12" i="141" s="1"/>
  <c r="D25" i="108"/>
  <c r="H23" i="108"/>
  <c r="G23" i="108"/>
  <c r="H22" i="108"/>
  <c r="K21" i="108"/>
  <c r="H21" i="108"/>
  <c r="H20" i="108"/>
  <c r="H18" i="108"/>
  <c r="G18" i="108"/>
  <c r="H17" i="108"/>
  <c r="K16" i="108"/>
  <c r="H16" i="108"/>
  <c r="H15" i="108"/>
  <c r="H13" i="108"/>
  <c r="G13" i="108"/>
  <c r="H12" i="108"/>
  <c r="K11" i="108"/>
  <c r="H11" i="108"/>
  <c r="H10" i="108"/>
  <c r="F55" i="107"/>
  <c r="E55" i="107"/>
  <c r="D55" i="107"/>
  <c r="F54" i="107"/>
  <c r="E54" i="107"/>
  <c r="D54" i="107"/>
  <c r="F53" i="107"/>
  <c r="E53" i="107"/>
  <c r="D53" i="107"/>
  <c r="F52" i="107"/>
  <c r="E52" i="107"/>
  <c r="D52" i="107"/>
  <c r="D56" i="107" s="1"/>
  <c r="C11" i="141" s="1"/>
  <c r="E26" i="107"/>
  <c r="F26" i="107"/>
  <c r="E27" i="107"/>
  <c r="F27" i="107"/>
  <c r="E28" i="107"/>
  <c r="F28" i="107"/>
  <c r="F25" i="107"/>
  <c r="E25" i="107"/>
  <c r="D26" i="107"/>
  <c r="D27" i="107"/>
  <c r="D28" i="107"/>
  <c r="D25" i="107"/>
  <c r="H50" i="107"/>
  <c r="H49" i="107"/>
  <c r="H48" i="107"/>
  <c r="H47" i="107"/>
  <c r="H45" i="107"/>
  <c r="H44" i="107"/>
  <c r="H43" i="107"/>
  <c r="H42" i="107"/>
  <c r="H40" i="107"/>
  <c r="H39" i="107"/>
  <c r="H38" i="107"/>
  <c r="H37" i="107"/>
  <c r="K20" i="107"/>
  <c r="G10" i="107"/>
  <c r="K28" i="105"/>
  <c r="G28" i="105"/>
  <c r="F29" i="113" l="1"/>
  <c r="E22" i="141" s="1"/>
  <c r="D56" i="112"/>
  <c r="C21" i="141" s="1"/>
  <c r="E29" i="112"/>
  <c r="F29" i="112"/>
  <c r="E20" i="141" s="1"/>
  <c r="D56" i="111"/>
  <c r="C19" i="141" s="1"/>
  <c r="D56" i="110"/>
  <c r="C17" i="141" s="1"/>
  <c r="G24" i="110"/>
  <c r="D56" i="109"/>
  <c r="C15" i="141" s="1"/>
  <c r="F29" i="109"/>
  <c r="E14" i="141" s="1"/>
  <c r="D29" i="109"/>
  <c r="C14" i="141" s="1"/>
  <c r="H29" i="109"/>
  <c r="D14" i="141"/>
  <c r="D56" i="108"/>
  <c r="C13" i="141" s="1"/>
  <c r="F29" i="108"/>
  <c r="E12" i="141" s="1"/>
  <c r="D29" i="108"/>
  <c r="C12" i="141" s="1"/>
  <c r="H53" i="107"/>
  <c r="F56" i="107"/>
  <c r="E11" i="141" s="1"/>
  <c r="H55" i="107"/>
  <c r="G55" i="107"/>
  <c r="E56" i="107"/>
  <c r="G52" i="107"/>
  <c r="H54" i="107"/>
  <c r="G54" i="107"/>
  <c r="K14" i="113"/>
  <c r="H51" i="107"/>
  <c r="K11" i="113"/>
  <c r="D29" i="113"/>
  <c r="C22" i="141" s="1"/>
  <c r="D56" i="113"/>
  <c r="C23" i="141" s="1"/>
  <c r="K17" i="113"/>
  <c r="K18" i="113"/>
  <c r="K22" i="113"/>
  <c r="K23" i="113"/>
  <c r="H26" i="113"/>
  <c r="H14" i="113"/>
  <c r="G10" i="113"/>
  <c r="G11" i="113"/>
  <c r="K21" i="113"/>
  <c r="H27" i="113"/>
  <c r="G13" i="113"/>
  <c r="K15" i="113"/>
  <c r="K19" i="113" s="1"/>
  <c r="H19" i="113"/>
  <c r="G15" i="113"/>
  <c r="G16" i="113"/>
  <c r="H24" i="113"/>
  <c r="G20" i="113"/>
  <c r="G21" i="113"/>
  <c r="G22" i="113"/>
  <c r="H28" i="113"/>
  <c r="E29" i="113"/>
  <c r="D22" i="141" s="1"/>
  <c r="K12" i="113"/>
  <c r="K13" i="113"/>
  <c r="G18" i="113"/>
  <c r="K20" i="113"/>
  <c r="G23" i="113"/>
  <c r="H25" i="113"/>
  <c r="K26" i="113"/>
  <c r="G11" i="112"/>
  <c r="K13" i="112"/>
  <c r="G16" i="112"/>
  <c r="K18" i="112"/>
  <c r="G21" i="112"/>
  <c r="K23" i="112"/>
  <c r="G25" i="112"/>
  <c r="K25" i="112"/>
  <c r="K29" i="112" s="1"/>
  <c r="G26" i="112"/>
  <c r="G27" i="112"/>
  <c r="G28" i="112"/>
  <c r="G10" i="112"/>
  <c r="K12" i="112"/>
  <c r="H14" i="112"/>
  <c r="G15" i="112"/>
  <c r="K17" i="112"/>
  <c r="H19" i="112"/>
  <c r="G20" i="112"/>
  <c r="K22" i="112"/>
  <c r="H24" i="112"/>
  <c r="H25" i="112"/>
  <c r="K10" i="112"/>
  <c r="K14" i="112" s="1"/>
  <c r="G12" i="112"/>
  <c r="K15" i="112"/>
  <c r="K19" i="112" s="1"/>
  <c r="G17" i="112"/>
  <c r="K20" i="112"/>
  <c r="G22" i="112"/>
  <c r="K25" i="111"/>
  <c r="K26" i="111"/>
  <c r="E29" i="111"/>
  <c r="K27" i="111"/>
  <c r="K10" i="111"/>
  <c r="K14" i="111" s="1"/>
  <c r="G12" i="111"/>
  <c r="K15" i="111"/>
  <c r="K19" i="111" s="1"/>
  <c r="G17" i="111"/>
  <c r="G19" i="111" s="1"/>
  <c r="K20" i="111"/>
  <c r="K24" i="111" s="1"/>
  <c r="G22" i="111"/>
  <c r="G11" i="111"/>
  <c r="G14" i="111" s="1"/>
  <c r="K13" i="111"/>
  <c r="G16" i="111"/>
  <c r="K18" i="111"/>
  <c r="G21" i="111"/>
  <c r="G24" i="111" s="1"/>
  <c r="K23" i="111"/>
  <c r="K25" i="110"/>
  <c r="K26" i="110"/>
  <c r="E29" i="110"/>
  <c r="K27" i="110"/>
  <c r="K10" i="110"/>
  <c r="K14" i="110" s="1"/>
  <c r="G12" i="110"/>
  <c r="K15" i="110"/>
  <c r="G17" i="110"/>
  <c r="G19" i="110" s="1"/>
  <c r="K20" i="110"/>
  <c r="K24" i="110" s="1"/>
  <c r="G22" i="110"/>
  <c r="G11" i="110"/>
  <c r="G14" i="110" s="1"/>
  <c r="K13" i="110"/>
  <c r="G16" i="110"/>
  <c r="K18" i="110"/>
  <c r="G21" i="110"/>
  <c r="K23" i="110"/>
  <c r="G11" i="109"/>
  <c r="K13" i="109"/>
  <c r="G16" i="109"/>
  <c r="K18" i="109"/>
  <c r="G21" i="109"/>
  <c r="K23" i="109"/>
  <c r="G25" i="109"/>
  <c r="K25" i="109"/>
  <c r="K29" i="109" s="1"/>
  <c r="G26" i="109"/>
  <c r="G27" i="109"/>
  <c r="G28" i="109"/>
  <c r="G10" i="109"/>
  <c r="K12" i="109"/>
  <c r="H14" i="109"/>
  <c r="G15" i="109"/>
  <c r="K17" i="109"/>
  <c r="H19" i="109"/>
  <c r="G20" i="109"/>
  <c r="K22" i="109"/>
  <c r="H24" i="109"/>
  <c r="H25" i="109"/>
  <c r="K10" i="109"/>
  <c r="G12" i="109"/>
  <c r="K15" i="109"/>
  <c r="K19" i="109" s="1"/>
  <c r="G17" i="109"/>
  <c r="K20" i="109"/>
  <c r="K24" i="109" s="1"/>
  <c r="G22" i="109"/>
  <c r="K26" i="108"/>
  <c r="H29" i="108"/>
  <c r="K27" i="108"/>
  <c r="K10" i="108"/>
  <c r="G12" i="108"/>
  <c r="K15" i="108"/>
  <c r="G11" i="108"/>
  <c r="K13" i="108"/>
  <c r="G16" i="108"/>
  <c r="K18" i="108"/>
  <c r="G21" i="108"/>
  <c r="K23" i="108"/>
  <c r="G25" i="108"/>
  <c r="K25" i="108"/>
  <c r="K29" i="108" s="1"/>
  <c r="G26" i="108"/>
  <c r="G27" i="108"/>
  <c r="G28" i="108"/>
  <c r="G10" i="108"/>
  <c r="K12" i="108"/>
  <c r="H14" i="108"/>
  <c r="G15" i="108"/>
  <c r="K17" i="108"/>
  <c r="H19" i="108"/>
  <c r="G20" i="108"/>
  <c r="G24" i="108" s="1"/>
  <c r="K22" i="108"/>
  <c r="H24" i="108"/>
  <c r="H25" i="108"/>
  <c r="G17" i="108"/>
  <c r="K20" i="108"/>
  <c r="K24" i="108" s="1"/>
  <c r="G22" i="108"/>
  <c r="H56" i="107"/>
  <c r="H52" i="107"/>
  <c r="F29" i="107"/>
  <c r="E10" i="141" s="1"/>
  <c r="E29" i="107"/>
  <c r="D10" i="141" s="1"/>
  <c r="D29" i="107"/>
  <c r="C10" i="141" s="1"/>
  <c r="H46" i="107"/>
  <c r="H41" i="107"/>
  <c r="H18" i="107"/>
  <c r="G16" i="107"/>
  <c r="H13" i="107"/>
  <c r="G15" i="107"/>
  <c r="H23" i="107"/>
  <c r="G21" i="107"/>
  <c r="K22" i="107"/>
  <c r="G11" i="107"/>
  <c r="K18" i="107"/>
  <c r="K15" i="107"/>
  <c r="K11" i="107"/>
  <c r="K17" i="107"/>
  <c r="G20" i="107"/>
  <c r="K27" i="107"/>
  <c r="K12" i="107"/>
  <c r="K16" i="107"/>
  <c r="K21" i="107"/>
  <c r="H25" i="107"/>
  <c r="H12" i="107"/>
  <c r="H17" i="107"/>
  <c r="H22" i="107"/>
  <c r="H24" i="107"/>
  <c r="H26" i="107"/>
  <c r="K28" i="107"/>
  <c r="H11" i="107"/>
  <c r="G13" i="107"/>
  <c r="H14" i="107"/>
  <c r="H16" i="107"/>
  <c r="G18" i="107"/>
  <c r="H19" i="107"/>
  <c r="H21" i="107"/>
  <c r="G23" i="107"/>
  <c r="K25" i="107"/>
  <c r="H27" i="107"/>
  <c r="H15" i="107"/>
  <c r="G17" i="107"/>
  <c r="H20" i="107"/>
  <c r="G22" i="107"/>
  <c r="K23" i="107"/>
  <c r="K26" i="107"/>
  <c r="H28" i="107"/>
  <c r="G48" i="105"/>
  <c r="K10" i="105"/>
  <c r="K11" i="105"/>
  <c r="K13" i="105"/>
  <c r="K14" i="105"/>
  <c r="K16" i="105"/>
  <c r="K17" i="105"/>
  <c r="K20" i="105"/>
  <c r="K21" i="105"/>
  <c r="K24" i="105"/>
  <c r="K25" i="105"/>
  <c r="K29" i="105"/>
  <c r="K30" i="105"/>
  <c r="K32" i="105"/>
  <c r="K33" i="105"/>
  <c r="K35" i="105"/>
  <c r="K36" i="105"/>
  <c r="K38" i="105"/>
  <c r="K39" i="105"/>
  <c r="K41" i="105"/>
  <c r="K42" i="105"/>
  <c r="K44" i="105"/>
  <c r="K46" i="105"/>
  <c r="K47" i="105"/>
  <c r="K8" i="105"/>
  <c r="K7" i="105"/>
  <c r="G16" i="105"/>
  <c r="G20" i="105"/>
  <c r="G21" i="105"/>
  <c r="G24" i="105"/>
  <c r="G25" i="105"/>
  <c r="G29" i="105"/>
  <c r="G30" i="105"/>
  <c r="G32" i="105"/>
  <c r="G33" i="105"/>
  <c r="G35" i="105"/>
  <c r="G36" i="105"/>
  <c r="G38" i="105"/>
  <c r="G39" i="105"/>
  <c r="G41" i="105"/>
  <c r="G42" i="105"/>
  <c r="G44" i="105"/>
  <c r="G46" i="105"/>
  <c r="G47" i="105"/>
  <c r="G52" i="105"/>
  <c r="G14" i="105"/>
  <c r="G13" i="105"/>
  <c r="G11" i="105"/>
  <c r="G10" i="105"/>
  <c r="G8" i="105"/>
  <c r="G14" i="113" l="1"/>
  <c r="G19" i="113"/>
  <c r="G24" i="113"/>
  <c r="G24" i="112"/>
  <c r="G14" i="112"/>
  <c r="G19" i="112"/>
  <c r="G29" i="112"/>
  <c r="H29" i="112"/>
  <c r="D20" i="141"/>
  <c r="H29" i="111"/>
  <c r="D18" i="141"/>
  <c r="C24" i="141"/>
  <c r="C26" i="141" s="1"/>
  <c r="H29" i="110"/>
  <c r="D16" i="141"/>
  <c r="G14" i="109"/>
  <c r="G19" i="109"/>
  <c r="G29" i="109"/>
  <c r="G24" i="109"/>
  <c r="G14" i="108"/>
  <c r="G19" i="108"/>
  <c r="G29" i="108"/>
  <c r="E24" i="141"/>
  <c r="F11" i="141" s="1"/>
  <c r="G56" i="107"/>
  <c r="D11" i="141"/>
  <c r="G53" i="107"/>
  <c r="K24" i="113"/>
  <c r="K24" i="112"/>
  <c r="K19" i="110"/>
  <c r="K14" i="109"/>
  <c r="K14" i="108"/>
  <c r="K19" i="108"/>
  <c r="K24" i="107"/>
  <c r="K14" i="107"/>
  <c r="K48" i="105"/>
  <c r="K40" i="105"/>
  <c r="K12" i="105"/>
  <c r="K15" i="105"/>
  <c r="G23" i="105"/>
  <c r="G27" i="105"/>
  <c r="G31" i="105"/>
  <c r="G40" i="105"/>
  <c r="G43" i="105"/>
  <c r="G34" i="105"/>
  <c r="H29" i="113"/>
  <c r="G25" i="113"/>
  <c r="G27" i="113"/>
  <c r="G28" i="113"/>
  <c r="K25" i="113"/>
  <c r="K28" i="113"/>
  <c r="K27" i="113"/>
  <c r="G26" i="113"/>
  <c r="G25" i="111"/>
  <c r="G26" i="111"/>
  <c r="K28" i="111"/>
  <c r="K29" i="111" s="1"/>
  <c r="G27" i="111"/>
  <c r="G28" i="111"/>
  <c r="G25" i="110"/>
  <c r="G26" i="110"/>
  <c r="K28" i="110"/>
  <c r="K29" i="110" s="1"/>
  <c r="G27" i="110"/>
  <c r="G28" i="110"/>
  <c r="K29" i="107"/>
  <c r="K19" i="107"/>
  <c r="G24" i="107"/>
  <c r="G19" i="107"/>
  <c r="H29" i="107"/>
  <c r="G14" i="107"/>
  <c r="G26" i="107"/>
  <c r="G28" i="107"/>
  <c r="G27" i="107"/>
  <c r="G25" i="107"/>
  <c r="K9" i="105"/>
  <c r="K27" i="105"/>
  <c r="K34" i="105"/>
  <c r="G15" i="105"/>
  <c r="K23" i="105"/>
  <c r="K43" i="105"/>
  <c r="G12" i="105"/>
  <c r="K31" i="105"/>
  <c r="G37" i="105"/>
  <c r="K37" i="105"/>
  <c r="G9" i="105"/>
  <c r="G29" i="113" l="1"/>
  <c r="G29" i="111"/>
  <c r="G29" i="110"/>
  <c r="D24" i="141"/>
  <c r="D26" i="141" s="1"/>
  <c r="F20" i="141"/>
  <c r="F10" i="141"/>
  <c r="F21" i="141"/>
  <c r="F16" i="141"/>
  <c r="F17" i="141"/>
  <c r="F15" i="141"/>
  <c r="F18" i="141"/>
  <c r="F14" i="141"/>
  <c r="F13" i="141"/>
  <c r="F19" i="141"/>
  <c r="F12" i="141"/>
  <c r="F22" i="141"/>
  <c r="F23" i="141"/>
  <c r="E26" i="141"/>
  <c r="K29" i="113"/>
  <c r="G29" i="107"/>
  <c r="F24" i="141" l="1"/>
</calcChain>
</file>

<file path=xl/sharedStrings.xml><?xml version="1.0" encoding="utf-8"?>
<sst xmlns="http://schemas.openxmlformats.org/spreadsheetml/2006/main" count="1593" uniqueCount="349">
  <si>
    <t>počet zákazníků</t>
  </si>
  <si>
    <t>MWh</t>
  </si>
  <si>
    <t>Celkem</t>
  </si>
  <si>
    <t>Praha</t>
  </si>
  <si>
    <t>Česká republika</t>
  </si>
  <si>
    <t>Celkem ČR</t>
  </si>
  <si>
    <t>VO</t>
  </si>
  <si>
    <t>SO</t>
  </si>
  <si>
    <t>MO</t>
  </si>
  <si>
    <t>DOM</t>
  </si>
  <si>
    <t>Pražská plynárenská Distribuce, a.s.</t>
  </si>
  <si>
    <t>RWE GasNet, s.r.o.</t>
  </si>
  <si>
    <t>°C</t>
  </si>
  <si>
    <t>GWh</t>
  </si>
  <si>
    <t>Jihočeský</t>
  </si>
  <si>
    <t>Jihomoravský</t>
  </si>
  <si>
    <t>Karlovarský</t>
  </si>
  <si>
    <t>Královehradecký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</si>
  <si>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</si>
  <si>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</si>
  <si>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</si>
  <si>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</si>
  <si>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</si>
  <si>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</si>
  <si>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</si>
  <si>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</si>
  <si>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</si>
  <si>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</si>
  <si>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</si>
  <si>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</si>
  <si>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</si>
  <si>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</si>
  <si>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</si>
  <si>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</si>
  <si>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</si>
  <si>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</si>
  <si>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</si>
  <si>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</si>
  <si>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</si>
  <si>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a</t>
  </si>
  <si>
    <t>průměr</t>
  </si>
  <si>
    <t>spotřeba plynu</t>
  </si>
  <si>
    <t>PP Distribuce</t>
  </si>
  <si>
    <t>RWE GasNet</t>
  </si>
  <si>
    <t>E.ON Distribuce</t>
  </si>
  <si>
    <t>Spotřeba plynu 
v ČR</t>
  </si>
  <si>
    <t>Spotřeba plynu v ČR</t>
  </si>
  <si>
    <t>E.ON Distribuce, a.s.</t>
  </si>
  <si>
    <t>kategorie</t>
  </si>
  <si>
    <t>průměrná teplota</t>
  </si>
  <si>
    <t>plynárenské společnosti</t>
  </si>
  <si>
    <t>ČR</t>
  </si>
  <si>
    <t>Přepravní soustava</t>
  </si>
  <si>
    <t>PS</t>
  </si>
  <si>
    <t>Regionální distribuční soustava</t>
  </si>
  <si>
    <t>RDS</t>
  </si>
  <si>
    <t>LDS</t>
  </si>
  <si>
    <t>Lokální distribuční soustava</t>
  </si>
  <si>
    <t>Zásobník plynu</t>
  </si>
  <si>
    <t>ZP</t>
  </si>
  <si>
    <t>HPS</t>
  </si>
  <si>
    <t>Hraniční předávací stanice</t>
  </si>
  <si>
    <t>Přeshraniční plynovod</t>
  </si>
  <si>
    <t>PPL</t>
  </si>
  <si>
    <t>Maloodběratelé (kategorie zákazníků)</t>
  </si>
  <si>
    <t>Velkoodběratelé (kategorie zákazníků)</t>
  </si>
  <si>
    <t>Střední odběratelé (kategorie zákazníků)</t>
  </si>
  <si>
    <t>Domácnosti (kategorie zákazníků)</t>
  </si>
  <si>
    <t>OP</t>
  </si>
  <si>
    <t>%</t>
  </si>
  <si>
    <t>ERÚ</t>
  </si>
  <si>
    <t>Energetický regulační úřad</t>
  </si>
  <si>
    <t>OTE</t>
  </si>
  <si>
    <t>Společnost OTE, a.s. (operátor trhu)</t>
  </si>
  <si>
    <t>maximum</t>
  </si>
  <si>
    <t>minimum</t>
  </si>
  <si>
    <t>VP</t>
  </si>
  <si>
    <t>Výroba plynu</t>
  </si>
  <si>
    <t>DS</t>
  </si>
  <si>
    <t>Distribuční soustava</t>
  </si>
  <si>
    <t>KS</t>
  </si>
  <si>
    <t>Kompresní stanice</t>
  </si>
  <si>
    <t>do ČR</t>
  </si>
  <si>
    <t>z ČR</t>
  </si>
  <si>
    <t>přes HPS</t>
  </si>
  <si>
    <t>přes PPL</t>
  </si>
  <si>
    <t>celkem</t>
  </si>
  <si>
    <t>ze ZP</t>
  </si>
  <si>
    <t>do ZP</t>
  </si>
  <si>
    <t>z VP do DS</t>
  </si>
  <si>
    <t>připojena k RDS</t>
  </si>
  <si>
    <t>připojena k LDS</t>
  </si>
  <si>
    <t>ostatní plyn</t>
  </si>
  <si>
    <t>celkem ČR</t>
  </si>
  <si>
    <t>Tok plynu do/z
 plynárenské soustavy ČR</t>
  </si>
  <si>
    <t>Vlastní spotřeba výrobců plynu</t>
  </si>
  <si>
    <t>OP+VS</t>
  </si>
  <si>
    <t>VS</t>
  </si>
  <si>
    <t>Ostatní společnosti</t>
  </si>
  <si>
    <t>Tok plynu ze/do zásobníků plynu, 
které náleží do plynárenské soustavy ČR</t>
  </si>
  <si>
    <t>Denní průběh spotřeb zemního plynu v ČR</t>
  </si>
  <si>
    <t>Bilance plynárenské soustavy ČR v průběhu roku</t>
  </si>
  <si>
    <t>str. 2</t>
  </si>
  <si>
    <t>str. 3</t>
  </si>
  <si>
    <t>str. 4</t>
  </si>
  <si>
    <t>str. 5</t>
  </si>
  <si>
    <t>str. 6</t>
  </si>
  <si>
    <t>str. 7</t>
  </si>
  <si>
    <t>str. 9</t>
  </si>
  <si>
    <t>str. 10</t>
  </si>
  <si>
    <t>str. 11</t>
  </si>
  <si>
    <t>Podíl</t>
  </si>
  <si>
    <t>meziroční změna spotřeby
%</t>
  </si>
  <si>
    <t>Ostatní společnosti *</t>
  </si>
  <si>
    <t>Jihočeský kraj</t>
  </si>
  <si>
    <t>Jihomoravský kraj</t>
  </si>
  <si>
    <t>Karlovarský kraj</t>
  </si>
  <si>
    <t>Královéhradecký kraj</t>
  </si>
  <si>
    <t>Liberecký kraj</t>
  </si>
  <si>
    <t>Moravskoslezský kraj</t>
  </si>
  <si>
    <t xml:space="preserve">Olomoucký kraj </t>
  </si>
  <si>
    <t xml:space="preserve">Pardubický kraj </t>
  </si>
  <si>
    <t>Plzeňský kraj</t>
  </si>
  <si>
    <t>Středočeský kraj</t>
  </si>
  <si>
    <t xml:space="preserve">Ústecký kraj </t>
  </si>
  <si>
    <t>Kraj Vysočina</t>
  </si>
  <si>
    <t>Zlínský kraj</t>
  </si>
  <si>
    <t xml:space="preserve">        z ČR</t>
  </si>
  <si>
    <t>Hraniční předávací stanice
(HPS)</t>
  </si>
  <si>
    <t>Tok plynu ze 
zásobníku plynu, které náleží do plynárenské soustavy ČR</t>
  </si>
  <si>
    <t xml:space="preserve">    ze ZP</t>
  </si>
  <si>
    <t>Tok plynu v 
přepravní soustavě
(PS)</t>
  </si>
  <si>
    <t>Tok plynu do 
zásobníku plynu, které náleží do plynárenské soustavy ČR</t>
  </si>
  <si>
    <t xml:space="preserve">     do ZP</t>
  </si>
  <si>
    <t>Ostatní plyn
(vlastní spotřeba, ztráty, změna akumulace v RDS)</t>
  </si>
  <si>
    <t xml:space="preserve">   do ČR</t>
  </si>
  <si>
    <t>Předávací
  stanice</t>
  </si>
  <si>
    <t>Tok plynu v 
regionální distribuční soustavě
(RDS)</t>
  </si>
  <si>
    <t xml:space="preserve">    z ČR</t>
  </si>
  <si>
    <t>Tok plynu v 
lokální distribuční 
soustavě 
(LDS)</t>
  </si>
  <si>
    <t>Výroba plynu v ČR
(VP)</t>
  </si>
  <si>
    <t>Schéma toků plynu v plynárenské soustavě ČR</t>
  </si>
  <si>
    <t>Ostatní plyn (zahrnuje vlastní spotřebu, ztráty a změnu akumulace)</t>
  </si>
  <si>
    <t>Spotřeba zákazníků 
připojených k LDS, která není napojena na RDS</t>
  </si>
  <si>
    <t>Spotřeba zákazníků
připojených k 
RDS a LDS</t>
  </si>
  <si>
    <t>Spotřeba zákazníků připojených přímo 
k PS</t>
  </si>
  <si>
    <t>www.eru.cz</t>
  </si>
  <si>
    <t>I.</t>
  </si>
  <si>
    <t>II.</t>
  </si>
  <si>
    <t>III.</t>
  </si>
  <si>
    <t>IV.</t>
  </si>
  <si>
    <t>I. čtvrtletí</t>
  </si>
  <si>
    <t>Tok plynu do/z plynárenské soustavy ČR</t>
  </si>
  <si>
    <t>Čtvrtletní bilance plynárenské soustavy ČR</t>
  </si>
  <si>
    <r>
      <t>tis. m</t>
    </r>
    <r>
      <rPr>
        <vertAlign val="superscript"/>
        <sz val="8"/>
        <rFont val="Arial Narrow"/>
        <family val="2"/>
        <charset val="238"/>
      </rPr>
      <t>3</t>
    </r>
  </si>
  <si>
    <t>RWE GS</t>
  </si>
  <si>
    <t>MND GS</t>
  </si>
  <si>
    <t>Tok plynu ze/do zásobníků plynu, které náleží do plynárenské soustavy ČR</t>
  </si>
  <si>
    <t>Výroba plynu 
v ČR</t>
  </si>
  <si>
    <t>saldo 
do/z ČR</t>
  </si>
  <si>
    <t>saldo 
ze/do ZP</t>
  </si>
  <si>
    <t>spotřeba 
v RDS</t>
  </si>
  <si>
    <t>spotřeba v LDS, která není v RDS</t>
  </si>
  <si>
    <t>stav zásob v ZP celkem</t>
  </si>
  <si>
    <t>období</t>
  </si>
  <si>
    <r>
      <t>tis. m</t>
    </r>
    <r>
      <rPr>
        <vertAlign val="superscript"/>
        <sz val="8"/>
        <color theme="1" tint="0.499984740745262"/>
        <rFont val="Arial Narrow"/>
        <family val="2"/>
        <charset val="238"/>
      </rPr>
      <t>3</t>
    </r>
  </si>
  <si>
    <t>rok</t>
  </si>
  <si>
    <t>teplota ovzduší</t>
  </si>
  <si>
    <t>počet 
zákazníků</t>
  </si>
  <si>
    <t xml:space="preserve">                           kraje</t>
  </si>
  <si>
    <r>
      <t>podíl</t>
    </r>
    <r>
      <rPr>
        <vertAlign val="superscript"/>
        <sz val="8"/>
        <rFont val="Arial Narrow"/>
        <family val="2"/>
        <charset val="238"/>
      </rPr>
      <t>1)</t>
    </r>
  </si>
  <si>
    <r>
      <t>normál</t>
    </r>
    <r>
      <rPr>
        <vertAlign val="superscript"/>
        <sz val="8"/>
        <color theme="1"/>
        <rFont val="Arial Narrow"/>
        <family val="2"/>
        <charset val="238"/>
      </rPr>
      <t>2)</t>
    </r>
  </si>
  <si>
    <r>
      <t>odchylka</t>
    </r>
    <r>
      <rPr>
        <vertAlign val="superscript"/>
        <sz val="8"/>
        <color theme="1"/>
        <rFont val="Arial Narrow"/>
        <family val="2"/>
        <charset val="238"/>
      </rPr>
      <t>3)</t>
    </r>
  </si>
  <si>
    <r>
      <rPr>
        <vertAlign val="superscript"/>
        <sz val="8"/>
        <rFont val="Arial Narrow"/>
        <family val="2"/>
        <charset val="238"/>
      </rPr>
      <t>2)</t>
    </r>
    <r>
      <rPr>
        <sz val="8"/>
        <rFont val="Arial Narrow"/>
        <family val="2"/>
        <charset val="238"/>
      </rPr>
      <t xml:space="preserve"> dlouhodobý teplotní normál</t>
    </r>
  </si>
  <si>
    <r>
      <rPr>
        <vertAlign val="superscript"/>
        <sz val="8"/>
        <rFont val="Arial Narrow"/>
        <family val="2"/>
        <charset val="238"/>
      </rPr>
      <t>3)</t>
    </r>
    <r>
      <rPr>
        <sz val="8"/>
        <rFont val="Arial Narrow"/>
        <family val="2"/>
        <charset val="238"/>
      </rPr>
      <t>odchylka od dlouhodobého teplotního normálu</t>
    </r>
  </si>
  <si>
    <r>
      <rPr>
        <vertAlign val="superscript"/>
        <sz val="8"/>
        <rFont val="Arial Narrow"/>
        <family val="2"/>
        <charset val="238"/>
      </rPr>
      <t>1)</t>
    </r>
    <r>
      <rPr>
        <sz val="8"/>
        <rFont val="Arial Narrow"/>
        <family val="2"/>
        <charset val="238"/>
      </rPr>
      <t>podíl spotřeby kraje na celkové spotřebě zákazníků v ČR</t>
    </r>
  </si>
  <si>
    <t>Spotřeba zemního plynu a teplota ovzduší podle krajů v ČR</t>
  </si>
  <si>
    <t>Celkem v ČR</t>
  </si>
  <si>
    <t>II. čtvrtletí</t>
  </si>
  <si>
    <t>IV. čtvrtletí</t>
  </si>
  <si>
    <t>I. pololetí</t>
  </si>
  <si>
    <t>II. pololetí</t>
  </si>
  <si>
    <r>
      <t xml:space="preserve">Výroba plynu
 v ČR
</t>
    </r>
    <r>
      <rPr>
        <sz val="8"/>
        <color theme="1" tint="0.499984740745262"/>
        <rFont val="Arial Narrow"/>
        <family val="2"/>
        <charset val="238"/>
      </rPr>
      <t>(celkem 
včetně VS)</t>
    </r>
  </si>
  <si>
    <t>Plyn pro pohon KS, ztráty, změna akumulace na PS</t>
  </si>
  <si>
    <t>Spotřeba zemního plynu a teplota ovzduší podle plynárenských soustav v ČR</t>
  </si>
  <si>
    <r>
      <rPr>
        <vertAlign val="superscript"/>
        <sz val="8"/>
        <rFont val="Arial Narrow"/>
        <family val="2"/>
        <charset val="238"/>
      </rPr>
      <t>1)</t>
    </r>
    <r>
      <rPr>
        <sz val="8"/>
        <rFont val="Arial Narrow"/>
        <family val="2"/>
        <charset val="238"/>
      </rPr>
      <t>podíl spotřeby plynárenských společností na celkové spotřebě v ČR</t>
    </r>
  </si>
  <si>
    <t xml:space="preserve">    Průměrná teplota ovzduší podle plynárenských společností (°C)</t>
  </si>
  <si>
    <t>Spotřeba zemního plynu podle plynárenských soustav v ČR v průběhu roku</t>
  </si>
  <si>
    <t>Spotřeba plynu</t>
  </si>
  <si>
    <t>Podíl jednotlivých měsíců na celkové spotřebě plynu</t>
  </si>
  <si>
    <t xml:space="preserve">Vlastní spotřeba (VS)
 výrobců plynu </t>
  </si>
  <si>
    <t>Kompresní 
stanice (KS)</t>
  </si>
  <si>
    <t>Tok plynu z 
plynárenské soustavy 
ČR přes HPS</t>
  </si>
  <si>
    <t>Tok plynu do 
plynárenské soustavy 
ČR přes HPS</t>
  </si>
  <si>
    <t>Bilanční rozdíl 
(plyn pro pohon KS, 
ztráty, změna 
akumulace v PS)</t>
  </si>
  <si>
    <t>Tok plynu do 
plynárenské soustavy 
ČR přes PPL</t>
  </si>
  <si>
    <t>Tok plynu z 
plynárenské soustavy 
ČR přes PPL</t>
  </si>
  <si>
    <t xml:space="preserve">        Spotřeba plynu podle krajů (MWh)</t>
  </si>
  <si>
    <t xml:space="preserve">       Průměrná teplota ovzduší podle krajů (°C)</t>
  </si>
  <si>
    <t>Spotřeba zemního plynu podle kategorií zákazníků v ČR</t>
  </si>
  <si>
    <r>
      <t>mil. m</t>
    </r>
    <r>
      <rPr>
        <vertAlign val="superscript"/>
        <sz val="8"/>
        <rFont val="Arial Narrow"/>
        <family val="2"/>
        <charset val="238"/>
      </rPr>
      <t>3</t>
    </r>
  </si>
  <si>
    <r>
      <t xml:space="preserve">      Spotřeba plynu podle plynárenských společností (tis. m</t>
    </r>
    <r>
      <rPr>
        <vertAlign val="superscript"/>
        <sz val="8"/>
        <rFont val="Arial Narrow"/>
        <family val="2"/>
        <charset val="238"/>
      </rPr>
      <t>3</t>
    </r>
    <r>
      <rPr>
        <sz val="8"/>
        <rFont val="Arial Narrow"/>
        <family val="2"/>
        <charset val="238"/>
      </rPr>
      <t>)</t>
    </r>
  </si>
  <si>
    <t xml:space="preserve"> </t>
  </si>
  <si>
    <t>den</t>
  </si>
  <si>
    <t>Maximum</t>
  </si>
  <si>
    <t>Minimum</t>
  </si>
  <si>
    <t>Průměr</t>
  </si>
  <si>
    <t>maximum při teplotě</t>
  </si>
  <si>
    <t>minimum při teplotě</t>
  </si>
  <si>
    <t>denní průměr</t>
  </si>
  <si>
    <t>meziroční změna</t>
  </si>
  <si>
    <t>normál</t>
  </si>
  <si>
    <t>odchylka</t>
  </si>
  <si>
    <r>
      <rPr>
        <sz val="10"/>
        <rFont val="Arial Narrow"/>
        <family val="2"/>
        <charset val="238"/>
      </rPr>
      <t>skutečná</t>
    </r>
    <r>
      <rPr>
        <sz val="8"/>
        <rFont val="Arial Narrow"/>
        <family val="2"/>
        <charset val="238"/>
      </rPr>
      <t xml:space="preserve"> 
spotřeba plynu 
v ČR</t>
    </r>
  </si>
  <si>
    <r>
      <rPr>
        <sz val="10"/>
        <rFont val="Arial Narrow"/>
        <family val="2"/>
        <charset val="238"/>
      </rPr>
      <t xml:space="preserve">přepočtená </t>
    </r>
    <r>
      <rPr>
        <sz val="8"/>
        <rFont val="Arial Narrow"/>
        <family val="2"/>
        <charset val="238"/>
      </rPr>
      <t xml:space="preserve">
spotřeba plynu 
v ČR</t>
    </r>
  </si>
  <si>
    <t>prognóza spotřeby plynu *</t>
  </si>
  <si>
    <r>
      <rPr>
        <sz val="10"/>
        <rFont val="Arial Narrow"/>
        <family val="2"/>
        <charset val="238"/>
      </rPr>
      <t xml:space="preserve">skutečná </t>
    </r>
    <r>
      <rPr>
        <sz val="8"/>
        <rFont val="Arial Narrow"/>
        <family val="2"/>
        <charset val="238"/>
      </rPr>
      <t xml:space="preserve">
spotřeba plynu 
v ČR</t>
    </r>
  </si>
  <si>
    <r>
      <rPr>
        <sz val="10"/>
        <rFont val="Arial Narrow"/>
        <family val="2"/>
        <charset val="238"/>
      </rPr>
      <t xml:space="preserve">teplota </t>
    </r>
    <r>
      <rPr>
        <sz val="8"/>
        <rFont val="Arial Narrow"/>
        <family val="2"/>
        <charset val="238"/>
      </rPr>
      <t xml:space="preserve">
ovzduší
 v ČR</t>
    </r>
  </si>
  <si>
    <t>Spotřeba zemního plynu v ČR v průběhu roku</t>
  </si>
  <si>
    <t>denní teplotní gradient</t>
  </si>
  <si>
    <t>±1,0</t>
  </si>
  <si>
    <t>Spotřeba zemního plynu v ČR podle kategorií zákazníků v průběhu roku</t>
  </si>
  <si>
    <t>III. čtvrtletí</t>
  </si>
  <si>
    <t>modelová spotřeba při -12°C</t>
  </si>
  <si>
    <t>modelová spotřeba při 0°C</t>
  </si>
  <si>
    <t>max.</t>
  </si>
  <si>
    <t>min.</t>
  </si>
  <si>
    <t>spotřeba plynu 
na výrobu 
elektřiny</t>
  </si>
  <si>
    <t>str. 30</t>
  </si>
  <si>
    <t>str. 32</t>
  </si>
  <si>
    <t>str. 33</t>
  </si>
  <si>
    <t>Obsah</t>
  </si>
  <si>
    <t>Komentář k Čtvrtletní zprávě o provozu plynárenské soustavy ČR</t>
  </si>
  <si>
    <t>Spotřeba zemního plynu podle kategorií zákazníků u společnosti Pražská plynárenská Distribuce, a.s.</t>
  </si>
  <si>
    <t>Spotřeba zemního plynu podle kategorií zákazníků u společnosti RWE GasNet, s.r.o.</t>
  </si>
  <si>
    <t>Spotřeba zemního plynu podle kategorií zákazníků u společnosti E.ON Distribuce, a.s.</t>
  </si>
  <si>
    <t>Spotřeba zemního plynu podle kategorií zákazníků u ostatních společností</t>
  </si>
  <si>
    <t>str. 8</t>
  </si>
  <si>
    <t>Spotřeba zemního plynu podle krajů a kategorií zákazníků v ČR</t>
  </si>
  <si>
    <t xml:space="preserve">Schéma přepravní soustavy a zásobníků plynu v ČR </t>
  </si>
  <si>
    <t>Spotřeba plynu
v ČR</t>
  </si>
  <si>
    <t>ostatní plyn+VS</t>
  </si>
  <si>
    <t>* Prognóza spotřeby plynu na rok 2016 byla zpracována v prosinci 2015.</t>
  </si>
  <si>
    <t>Moravia GS</t>
  </si>
  <si>
    <t xml:space="preserve"> Podíl spotřeby plynu podle plynárenských společností</t>
  </si>
  <si>
    <t>MZS
%</t>
  </si>
  <si>
    <t>MZS</t>
  </si>
  <si>
    <t>Meziroční změna spotřeby</t>
  </si>
  <si>
    <t>Maximální a minimální teplota ovzduší 
podle území plynárenských společností (°C)</t>
  </si>
  <si>
    <t>str. 12</t>
  </si>
  <si>
    <t>str. 13</t>
  </si>
  <si>
    <t>str. 14</t>
  </si>
  <si>
    <t>str. 18</t>
  </si>
  <si>
    <t>str. 19</t>
  </si>
  <si>
    <t>str. 26</t>
  </si>
  <si>
    <t>Čtvrtletní zpráva o provozu 
plynárenské soustavy ČR</t>
  </si>
  <si>
    <t>Spotřeba zemního plynu podle krajů v ČR v průběhu roku</t>
  </si>
  <si>
    <t>Zkratky</t>
  </si>
  <si>
    <t>Význam</t>
  </si>
  <si>
    <t>Pojmy</t>
  </si>
  <si>
    <t>Normál</t>
  </si>
  <si>
    <t>Zákazníci</t>
  </si>
  <si>
    <t>zákazníci</t>
  </si>
  <si>
    <t>Tabulka č. 1.1</t>
  </si>
  <si>
    <t>Tabulka č. 1.2</t>
  </si>
  <si>
    <t>Tabulka č. 2.1</t>
  </si>
  <si>
    <t>Tabulka č. 2.2</t>
  </si>
  <si>
    <t>Tabulka č. 2.3</t>
  </si>
  <si>
    <t>Tabulka č. 3.1</t>
  </si>
  <si>
    <t>Tabulka č. 3.2</t>
  </si>
  <si>
    <t>Tabulka č. 3.3</t>
  </si>
  <si>
    <t>Tabulka č. 3.4</t>
  </si>
  <si>
    <t>Tabulka č. 3.5</t>
  </si>
  <si>
    <t>Tabulka č. 3.6</t>
  </si>
  <si>
    <t>Tabulka č. 3.7</t>
  </si>
  <si>
    <t>Tabulka č. 3.8</t>
  </si>
  <si>
    <t>Tabulka č. 3.9</t>
  </si>
  <si>
    <t>Tabulka č. 3.10</t>
  </si>
  <si>
    <t>Tabulka č. 4.1</t>
  </si>
  <si>
    <t>Tabulka č. 4.2</t>
  </si>
  <si>
    <t>Tabulka č. 4.3</t>
  </si>
  <si>
    <t>Tabulka č. 4.4</t>
  </si>
  <si>
    <t>Tabulka č. 4.5</t>
  </si>
  <si>
    <t>Tabulka č. 4.6</t>
  </si>
  <si>
    <t>Tabulka č. 4.7</t>
  </si>
  <si>
    <t>Tabulka č. 4.8</t>
  </si>
  <si>
    <t>Tabulka č. 4.9</t>
  </si>
  <si>
    <t>Tabulka č. 4.10</t>
  </si>
  <si>
    <t>Tabulka č. 4.11</t>
  </si>
  <si>
    <t>Tabulka č. 4.12</t>
  </si>
  <si>
    <t>Tabulka č. 4.13</t>
  </si>
  <si>
    <t>Green Gas zákazníci</t>
  </si>
  <si>
    <t>NET4GAS zákazníci</t>
  </si>
  <si>
    <t>NET4GAS+Green Gas</t>
  </si>
  <si>
    <t>* Zákazníci připojení přímo na přepravní soustavu NET4GAS, s.r.o. a zákazníci v lokální distribuční soustavě Green Gas DPB, a.s., (není zahrnuta v regionální distribuční soustavě) jsou rozděleni u České republiky (tabulka č. 3.1) do příslušných kategorií odběru. Vlastní spotřeba (VS) výrobců plynu je přičtena u České republiky do položky ostatní plyn (OP).</t>
  </si>
  <si>
    <t>Green Gas</t>
  </si>
  <si>
    <t>NET4GAS</t>
  </si>
  <si>
    <t xml:space="preserve"> Jihočeský</t>
  </si>
  <si>
    <t xml:space="preserve"> Jihomoravský</t>
  </si>
  <si>
    <t xml:space="preserve"> Karlovarský</t>
  </si>
  <si>
    <t xml:space="preserve"> Královehradecký</t>
  </si>
  <si>
    <t xml:space="preserve"> Liberecký</t>
  </si>
  <si>
    <t xml:space="preserve"> Moravskoslezský</t>
  </si>
  <si>
    <t xml:space="preserve"> Olomoucký</t>
  </si>
  <si>
    <t xml:space="preserve"> Pardubický</t>
  </si>
  <si>
    <t xml:space="preserve"> Plzeňský</t>
  </si>
  <si>
    <t xml:space="preserve"> Praha</t>
  </si>
  <si>
    <t xml:space="preserve"> Středočeský</t>
  </si>
  <si>
    <t xml:space="preserve"> Ústecký</t>
  </si>
  <si>
    <t xml:space="preserve"> Vysočina</t>
  </si>
  <si>
    <t xml:space="preserve"> Zlínský</t>
  </si>
  <si>
    <t xml:space="preserve"> Celkem</t>
  </si>
  <si>
    <t xml:space="preserve"> OP+VS</t>
  </si>
  <si>
    <t xml:space="preserve"> Celkem ČR</t>
  </si>
  <si>
    <t>Dlouhodobý teplotní normál vytvořený pro plynárenství Českým hydrometeorologickým ústavem</t>
  </si>
  <si>
    <t>Společnost NET4GAS, s.r.o. - provozovatel přepravní plynárenské soustavy</t>
  </si>
  <si>
    <t>Společnost Moravia Gas Storage a.s. - provozovatel zásobníku plynu</t>
  </si>
  <si>
    <t>Společnost MND Gas Storage a.s. - provozovatel zásobníku plynu</t>
  </si>
  <si>
    <t>Společnost Green Gas DPB, a.s. - provozovatel lokální distribuční soustavy</t>
  </si>
  <si>
    <t>Společnost Pražská plynárenská Distribuce, a.s. - provozovatel regionální distribuční soustavy</t>
  </si>
  <si>
    <t>Společnost E.ON Distribuce, a.s. - provozovatel regionální distribuční soustavy</t>
  </si>
  <si>
    <t>Společnost RWE GasNet, s.r.o. - provozovatel regionální distribuční soustavy</t>
  </si>
  <si>
    <t>Společnost RWE Gas Storage, s.r.o. - provozovatel zásobníků plynu</t>
  </si>
  <si>
    <t>Spotřeba plynu zákazníků ve všech kategoriích odběru</t>
  </si>
  <si>
    <t xml:space="preserve"> PP Distribuce</t>
  </si>
  <si>
    <t xml:space="preserve"> RWE GasNet</t>
  </si>
  <si>
    <t xml:space="preserve"> E.ON Distribuce</t>
  </si>
  <si>
    <t xml:space="preserve"> Ostatní společnosti</t>
  </si>
  <si>
    <t>ložiskové zásobníky</t>
  </si>
  <si>
    <t>kavernové zásobníky</t>
  </si>
  <si>
    <t>kompresní stanice (KS)</t>
  </si>
  <si>
    <t>tranzitní soustava</t>
  </si>
  <si>
    <t>aquiferové zásobníky</t>
  </si>
  <si>
    <t>hraniční předávací stanice (HPS)</t>
  </si>
  <si>
    <t>vnitrostátní přepravní soustava</t>
  </si>
  <si>
    <t>Odchylka</t>
  </si>
  <si>
    <t>Odchylka průměrné teploty od dlouhodobého teplotního normálu</t>
  </si>
  <si>
    <r>
      <t>spotřeba plynu (tis. m</t>
    </r>
    <r>
      <rPr>
        <vertAlign val="superscript"/>
        <sz val="10"/>
        <rFont val="Arial Narrow"/>
        <family val="2"/>
        <charset val="238"/>
      </rPr>
      <t>3</t>
    </r>
    <r>
      <rPr>
        <sz val="10"/>
        <rFont val="Arial Narrow"/>
        <family val="2"/>
        <charset val="238"/>
      </rPr>
      <t>)</t>
    </r>
  </si>
  <si>
    <t>spotřeba plynu (MWh)</t>
  </si>
  <si>
    <t>zákazníci připojeni přímo k PS</t>
  </si>
  <si>
    <t>RWE Gas Storage, s.r.o.</t>
  </si>
  <si>
    <t>MND Gas Storage a.s.</t>
  </si>
  <si>
    <t>SPP Storage, s.r.o.</t>
  </si>
  <si>
    <t>napojení zásobníků k přepravní soustavě</t>
  </si>
  <si>
    <t>Moravia Gas Storage a.s.</t>
  </si>
  <si>
    <t>Společnosti (NET4GAS, s.r.o., Green Gas DPB, a.s. a výrobci plynu), u kterých spotřeba zákazníků či vlastní spotřeba plynu není zahrnuta v regionální distribuční soustavě</t>
  </si>
  <si>
    <t>Zkratky a pojmy</t>
  </si>
  <si>
    <t>Výrobci plynu (VS)</t>
  </si>
  <si>
    <t>výroba plynu (VS)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</si>
</sst>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#,##0.0"/>
    <numFmt numFmtId="166" formatCode="#,##0.000"/>
    <numFmt numFmtId="167" formatCode="0.0"/>
  </numFmts>
  <fonts count="82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2"/>
      <name val="Arial"/>
      <family val="2"/>
      <charset val="238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color rgb="FFFF0000"/>
      <name val="Wingdings 3"/>
      <family val="1"/>
      <charset val="2"/>
    </font>
    <font>
      <sz val="8"/>
      <color rgb="FF0000FF"/>
      <name val="Arial"/>
      <family val="2"/>
      <charset val="238"/>
    </font>
    <font>
      <sz val="8"/>
      <color rgb="FF0000FF"/>
      <name val="Wingdings 3"/>
      <family val="1"/>
      <charset val="2"/>
    </font>
    <font>
      <sz val="8"/>
      <color rgb="FF333399"/>
      <name val="Arial"/>
      <family val="2"/>
      <charset val="238"/>
    </font>
    <font>
      <sz val="8"/>
      <color rgb="FF00B0F0"/>
      <name val="Wingdings 3"/>
      <family val="1"/>
      <charset val="2"/>
    </font>
    <font>
      <sz val="12"/>
      <color rgb="FF00B0F0"/>
      <name val="Arial"/>
      <family val="2"/>
      <charset val="238"/>
    </font>
    <font>
      <b/>
      <i/>
      <sz val="8"/>
      <color theme="0" tint="-0.499984740745262"/>
      <name val="Arial"/>
      <family val="2"/>
      <charset val="238"/>
    </font>
    <font>
      <b/>
      <sz val="20"/>
      <color theme="0"/>
      <name val="Verdana"/>
      <family val="2"/>
      <charset val="238"/>
    </font>
    <font>
      <b/>
      <sz val="10"/>
      <color rgb="FF7030A0"/>
      <name val="Verdana"/>
      <family val="2"/>
      <charset val="238"/>
    </font>
    <font>
      <b/>
      <sz val="16"/>
      <color theme="7" tint="0.79998168889431442"/>
      <name val="Verdana"/>
      <family val="2"/>
      <charset val="238"/>
    </font>
    <font>
      <sz val="10"/>
      <color theme="0"/>
      <name val="Arial"/>
      <family val="2"/>
      <charset val="238"/>
    </font>
    <font>
      <b/>
      <sz val="20"/>
      <color theme="8" tint="-0.499984740745262"/>
      <name val="Verdana"/>
      <family val="2"/>
      <charset val="238"/>
    </font>
    <font>
      <sz val="28"/>
      <color theme="8" tint="-0.499984740745262"/>
      <name val="Arial Narrow"/>
      <family val="2"/>
      <charset val="238"/>
    </font>
    <font>
      <sz val="10"/>
      <color theme="8" tint="-0.499984740745262"/>
      <name val="Arial Narrow"/>
      <family val="2"/>
      <charset val="238"/>
    </font>
    <font>
      <b/>
      <sz val="16"/>
      <color theme="0"/>
      <name val="Verdana"/>
      <family val="2"/>
      <charset val="238"/>
    </font>
    <font>
      <b/>
      <sz val="12"/>
      <color theme="8" tint="0.79998168889431442"/>
      <name val="Arial Narrow"/>
      <family val="2"/>
      <charset val="238"/>
    </font>
    <font>
      <sz val="22"/>
      <color theme="8" tint="0.79998168889431442"/>
      <name val="Arial Narrow"/>
      <family val="2"/>
      <charset val="238"/>
    </font>
    <font>
      <sz val="10"/>
      <color theme="8" tint="-0.249977111117893"/>
      <name val="Arial Narrow"/>
      <family val="2"/>
      <charset val="238"/>
    </font>
    <font>
      <sz val="28"/>
      <color rgb="FF002060"/>
      <name val="Arial Narrow"/>
      <family val="2"/>
      <charset val="238"/>
    </font>
    <font>
      <sz val="8"/>
      <name val="Arial Narrow"/>
      <family val="2"/>
      <charset val="238"/>
    </font>
    <font>
      <vertAlign val="superscript"/>
      <sz val="8"/>
      <name val="Arial Narrow"/>
      <family val="2"/>
      <charset val="238"/>
    </font>
    <font>
      <b/>
      <sz val="12"/>
      <name val="Arial Narrow"/>
      <family val="2"/>
      <charset val="238"/>
    </font>
    <font>
      <sz val="10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sz val="10"/>
      <color theme="1" tint="0.499984740745262"/>
      <name val="Arial Narrow"/>
      <family val="2"/>
      <charset val="238"/>
    </font>
    <font>
      <sz val="8"/>
      <color theme="1" tint="0.499984740745262"/>
      <name val="Arial Narrow"/>
      <family val="2"/>
      <charset val="238"/>
    </font>
    <font>
      <vertAlign val="superscript"/>
      <sz val="8"/>
      <color theme="1" tint="0.499984740745262"/>
      <name val="Arial Narrow"/>
      <family val="2"/>
      <charset val="238"/>
    </font>
    <font>
      <sz val="14"/>
      <name val="Wingdings"/>
      <charset val="2"/>
    </font>
    <font>
      <b/>
      <sz val="12"/>
      <color theme="1" tint="0.499984740745262"/>
      <name val="Arial Narrow"/>
      <family val="2"/>
      <charset val="238"/>
    </font>
    <font>
      <sz val="8"/>
      <color theme="1"/>
      <name val="Arial Narrow"/>
      <family val="2"/>
      <charset val="238"/>
    </font>
    <font>
      <vertAlign val="superscript"/>
      <sz val="8"/>
      <color theme="1"/>
      <name val="Arial Narrow"/>
      <family val="2"/>
      <charset val="238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39"/>
      <name val="Arial"/>
      <family val="2"/>
    </font>
    <font>
      <sz val="19"/>
      <color indexed="48"/>
      <name val="Arial"/>
      <family val="2"/>
      <charset val="238"/>
    </font>
    <font>
      <sz val="10"/>
      <color indexed="10"/>
      <name val="Arial"/>
      <family val="2"/>
    </font>
    <font>
      <b/>
      <sz val="8"/>
      <name val="Arial Narrow"/>
      <family val="2"/>
      <charset val="238"/>
    </font>
    <font>
      <b/>
      <sz val="8"/>
      <color theme="9" tint="-0.249977111117893"/>
      <name val="Arial Narrow"/>
      <family val="2"/>
      <charset val="238"/>
    </font>
    <font>
      <sz val="8"/>
      <color theme="2" tint="-0.749992370372631"/>
      <name val="Arial Narrow"/>
      <family val="2"/>
      <charset val="238"/>
    </font>
    <font>
      <sz val="12"/>
      <name val="Arial Narrow"/>
      <family val="2"/>
      <charset val="238"/>
    </font>
    <font>
      <sz val="10"/>
      <color theme="8" tint="0.39997558519241921"/>
      <name val="Arial Narrow"/>
      <family val="2"/>
      <charset val="238"/>
    </font>
    <font>
      <b/>
      <i/>
      <sz val="8"/>
      <color theme="0" tint="-0.499984740745262"/>
      <name val="Arial Narrow"/>
      <family val="2"/>
      <charset val="238"/>
    </font>
    <font>
      <sz val="8"/>
      <color theme="0" tint="-0.34998626667073579"/>
      <name val="Arial Narrow"/>
      <family val="2"/>
      <charset val="238"/>
    </font>
    <font>
      <sz val="8"/>
      <color theme="7" tint="-0.249977111117893"/>
      <name val="Arial Narrow"/>
      <family val="2"/>
      <charset val="238"/>
    </font>
    <font>
      <sz val="8"/>
      <color theme="0"/>
      <name val="Arial Narrow"/>
      <family val="2"/>
      <charset val="238"/>
    </font>
    <font>
      <sz val="8"/>
      <color theme="8" tint="-0.249977111117893"/>
      <name val="Arial Narrow"/>
      <family val="2"/>
      <charset val="238"/>
    </font>
    <font>
      <b/>
      <sz val="8"/>
      <color theme="8" tint="-0.499984740745262"/>
      <name val="Arial Narrow"/>
      <family val="2"/>
      <charset val="238"/>
    </font>
    <font>
      <sz val="8"/>
      <color theme="7" tint="0.39997558519241921"/>
      <name val="Arial Narrow"/>
      <family val="2"/>
      <charset val="238"/>
    </font>
    <font>
      <sz val="8"/>
      <color theme="7" tint="-0.499984740745262"/>
      <name val="Arial Narrow"/>
      <family val="2"/>
      <charset val="238"/>
    </font>
    <font>
      <sz val="8"/>
      <color theme="8" tint="-0.499984740745262"/>
      <name val="Arial Narrow"/>
      <family val="2"/>
      <charset val="238"/>
    </font>
    <font>
      <sz val="8"/>
      <color theme="5" tint="-0.249977111117893"/>
      <name val="Arial Narrow"/>
      <family val="2"/>
      <charset val="238"/>
    </font>
    <font>
      <sz val="7"/>
      <color theme="8" tint="-0.249977111117893"/>
      <name val="Arial Narrow"/>
      <family val="2"/>
      <charset val="238"/>
    </font>
    <font>
      <sz val="7"/>
      <color theme="8" tint="-0.499984740745262"/>
      <name val="Arial Narrow"/>
      <family val="2"/>
      <charset val="238"/>
    </font>
    <font>
      <b/>
      <i/>
      <sz val="8"/>
      <color rgb="FF000099"/>
      <name val="Arial"/>
      <family val="2"/>
      <charset val="238"/>
    </font>
    <font>
      <b/>
      <i/>
      <sz val="8"/>
      <name val="Arial Narrow"/>
      <family val="2"/>
      <charset val="238"/>
    </font>
    <font>
      <sz val="8"/>
      <color rgb="FF79C1D5"/>
      <name val="Wingdings 3"/>
      <family val="1"/>
      <charset val="2"/>
    </font>
    <font>
      <sz val="8"/>
      <color rgb="FF79C1D5"/>
      <name val="Arial Narrow"/>
      <family val="2"/>
      <charset val="238"/>
    </font>
    <font>
      <b/>
      <sz val="12"/>
      <color rgb="FF79C1D5"/>
      <name val="Arial Narrow"/>
      <family val="2"/>
      <charset val="238"/>
    </font>
    <font>
      <sz val="26"/>
      <name val="Wingdings 2"/>
      <family val="1"/>
      <charset val="2"/>
    </font>
    <font>
      <sz val="8"/>
      <color rgb="FFDDFAFB"/>
      <name val="Arial Narrow"/>
      <family val="2"/>
      <charset val="238"/>
    </font>
    <font>
      <sz val="8"/>
      <color theme="0" tint="-4.9989318521683403E-2"/>
      <name val="Arial Narrow"/>
      <family val="2"/>
      <charset val="238"/>
    </font>
    <font>
      <sz val="8"/>
      <color theme="4" tint="0.79998168889431442"/>
      <name val="Arial Narrow"/>
      <family val="2"/>
      <charset val="238"/>
    </font>
    <font>
      <sz val="8"/>
      <color theme="4" tint="0.39997558519241921"/>
      <name val="Arial Narrow"/>
      <family val="2"/>
      <charset val="238"/>
    </font>
    <font>
      <sz val="8"/>
      <color theme="0" tint="-0.14999847407452621"/>
      <name val="Arial Narrow"/>
      <family val="2"/>
      <charset val="238"/>
    </font>
    <font>
      <sz val="8"/>
      <color theme="8" tint="0.39997558519241921"/>
      <name val="Arial Narrow"/>
      <family val="2"/>
      <charset val="238"/>
    </font>
    <font>
      <sz val="8"/>
      <name val="Wingdings 3"/>
      <family val="1"/>
      <charset val="2"/>
    </font>
    <font>
      <sz val="26"/>
      <color rgb="FF002060"/>
      <name val="Arial Narrow"/>
      <family val="2"/>
      <charset val="238"/>
    </font>
    <font>
      <b/>
      <sz val="28"/>
      <color rgb="FF002060"/>
      <name val="Arial Narrow"/>
      <family val="2"/>
      <charset val="238"/>
    </font>
    <font>
      <sz val="22"/>
      <color theme="8" tint="-0.249977111117893"/>
      <name val="Arial Narrow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FAFB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theme="7" tint="-0.24994659260841701"/>
      </left>
      <right/>
      <top/>
      <bottom/>
      <diagonal/>
    </border>
    <border>
      <left style="thin">
        <color theme="7" tint="-0.24994659260841701"/>
      </left>
      <right/>
      <top/>
      <bottom style="thin">
        <color indexed="64"/>
      </bottom>
      <diagonal/>
    </border>
    <border>
      <left style="thin">
        <color theme="7" tint="-0.24994659260841701"/>
      </left>
      <right/>
      <top style="thin">
        <color indexed="64"/>
      </top>
      <bottom/>
      <diagonal/>
    </border>
    <border>
      <left/>
      <right style="thin">
        <color theme="7" tint="-0.24994659260841701"/>
      </right>
      <top/>
      <bottom/>
      <diagonal/>
    </border>
    <border>
      <left/>
      <right style="thin">
        <color theme="7" tint="-0.24994659260841701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auto="1"/>
      </right>
      <top/>
      <bottom/>
      <diagonal/>
    </border>
    <border>
      <left/>
      <right/>
      <top style="thin">
        <color theme="0"/>
      </top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/>
      <right style="thin">
        <color theme="8" tint="0.59996337778862885"/>
      </right>
      <top/>
      <bottom style="thin">
        <color theme="8" tint="0.59996337778862885"/>
      </bottom>
      <diagonal/>
    </border>
    <border>
      <left style="thin">
        <color theme="8" tint="0.59996337778862885"/>
      </left>
      <right style="thin">
        <color theme="8" tint="0.59996337778862885"/>
      </right>
      <top/>
      <bottom style="thin">
        <color theme="8" tint="0.59996337778862885"/>
      </bottom>
      <diagonal/>
    </border>
    <border>
      <left style="thin">
        <color theme="8" tint="0.59996337778862885"/>
      </left>
      <right/>
      <top/>
      <bottom style="thin">
        <color theme="8" tint="0.59996337778862885"/>
      </bottom>
      <diagonal/>
    </border>
    <border>
      <left/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59996337778862885"/>
      </left>
      <right/>
      <top style="thin">
        <color theme="8" tint="0.59996337778862885"/>
      </top>
      <bottom style="thin">
        <color theme="8" tint="0.59996337778862885"/>
      </bottom>
      <diagonal/>
    </border>
    <border>
      <left/>
      <right style="thin">
        <color theme="8" tint="0.59996337778862885"/>
      </right>
      <top style="thin">
        <color theme="8" tint="0.59996337778862885"/>
      </top>
      <bottom/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/>
      <diagonal/>
    </border>
    <border>
      <left style="thin">
        <color theme="8" tint="0.59996337778862885"/>
      </left>
      <right/>
      <top style="thin">
        <color theme="8" tint="0.59996337778862885"/>
      </top>
      <bottom/>
      <diagonal/>
    </border>
    <border>
      <left style="thin">
        <color theme="8" tint="0.59996337778862885"/>
      </left>
      <right/>
      <top/>
      <bottom/>
      <diagonal/>
    </border>
    <border>
      <left/>
      <right/>
      <top/>
      <bottom style="thin">
        <color theme="8" tint="0.39994506668294322"/>
      </bottom>
      <diagonal/>
    </border>
    <border>
      <left/>
      <right/>
      <top/>
      <bottom style="thin">
        <color theme="8" tint="0.59996337778862885"/>
      </bottom>
      <diagonal/>
    </border>
    <border>
      <left/>
      <right style="thin">
        <color theme="8" tint="0.59996337778862885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theme="7" tint="-0.24994659260841701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theme="7" tint="-0.24994659260841701"/>
      </left>
      <right/>
      <top style="double">
        <color indexed="64"/>
      </top>
      <bottom/>
      <diagonal/>
    </border>
    <border>
      <left/>
      <right style="thin">
        <color theme="7" tint="-0.24994659260841701"/>
      </right>
      <top style="thin">
        <color indexed="64"/>
      </top>
      <bottom/>
      <diagonal/>
    </border>
    <border>
      <left/>
      <right style="thin">
        <color theme="7" tint="-0.24994659260841701"/>
      </right>
      <top/>
      <bottom style="double">
        <color indexed="64"/>
      </bottom>
      <diagonal/>
    </border>
    <border>
      <left/>
      <right style="thin">
        <color theme="7" tint="-0.24994659260841701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theme="7" tint="-0.24994659260841701"/>
      </right>
      <top/>
      <bottom style="double">
        <color theme="1"/>
      </bottom>
      <diagonal/>
    </border>
    <border>
      <left/>
      <right/>
      <top style="thin">
        <color theme="8" tint="0.59996337778862885"/>
      </top>
      <bottom/>
      <diagonal/>
    </border>
  </borders>
  <cellStyleXfs count="58">
    <xf numFmtId="0" fontId="0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3" fillId="0" borderId="0"/>
    <xf numFmtId="9" fontId="4" fillId="0" borderId="0" applyFont="0" applyFill="0" applyBorder="0" applyAlignment="0" applyProtection="0"/>
    <xf numFmtId="4" fontId="10" fillId="4" borderId="18" applyNumberFormat="0" applyProtection="0">
      <alignment vertical="center"/>
    </xf>
    <xf numFmtId="4" fontId="10" fillId="5" borderId="18" applyNumberFormat="0" applyProtection="0">
      <alignment horizontal="left" vertical="center" indent="1"/>
    </xf>
    <xf numFmtId="4" fontId="10" fillId="6" borderId="0" applyNumberFormat="0" applyProtection="0">
      <alignment horizontal="left" vertical="center" indent="1"/>
    </xf>
    <xf numFmtId="4" fontId="11" fillId="7" borderId="18" applyNumberFormat="0" applyProtection="0">
      <alignment horizontal="right" vertical="center"/>
    </xf>
    <xf numFmtId="4" fontId="11" fillId="8" borderId="18" applyNumberFormat="0" applyProtection="0">
      <alignment horizontal="left" vertical="center" indent="1"/>
    </xf>
    <xf numFmtId="2" fontId="4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4" fontId="43" fillId="5" borderId="18" applyNumberFormat="0" applyProtection="0">
      <alignment vertical="center"/>
    </xf>
    <xf numFmtId="0" fontId="10" fillId="5" borderId="18" applyNumberFormat="0" applyProtection="0">
      <alignment horizontal="left" vertical="top" indent="1"/>
    </xf>
    <xf numFmtId="4" fontId="11" fillId="16" borderId="18" applyNumberFormat="0" applyProtection="0">
      <alignment horizontal="right" vertical="center"/>
    </xf>
    <xf numFmtId="4" fontId="11" fillId="17" borderId="18" applyNumberFormat="0" applyProtection="0">
      <alignment horizontal="right" vertical="center"/>
    </xf>
    <xf numFmtId="4" fontId="11" fillId="18" borderId="18" applyNumberFormat="0" applyProtection="0">
      <alignment horizontal="right" vertical="center"/>
    </xf>
    <xf numFmtId="4" fontId="11" fillId="19" borderId="18" applyNumberFormat="0" applyProtection="0">
      <alignment horizontal="right" vertical="center"/>
    </xf>
    <xf numFmtId="4" fontId="11" fillId="20" borderId="18" applyNumberFormat="0" applyProtection="0">
      <alignment horizontal="right" vertical="center"/>
    </xf>
    <xf numFmtId="4" fontId="11" fillId="21" borderId="18" applyNumberFormat="0" applyProtection="0">
      <alignment horizontal="right" vertical="center"/>
    </xf>
    <xf numFmtId="4" fontId="11" fillId="22" borderId="18" applyNumberFormat="0" applyProtection="0">
      <alignment horizontal="right" vertical="center"/>
    </xf>
    <xf numFmtId="4" fontId="11" fillId="23" borderId="18" applyNumberFormat="0" applyProtection="0">
      <alignment horizontal="right" vertical="center"/>
    </xf>
    <xf numFmtId="4" fontId="11" fillId="24" borderId="18" applyNumberFormat="0" applyProtection="0">
      <alignment horizontal="right" vertical="center"/>
    </xf>
    <xf numFmtId="4" fontId="10" fillId="0" borderId="0" applyNumberFormat="0" applyProtection="0">
      <alignment horizontal="left" vertical="center" indent="1"/>
    </xf>
    <xf numFmtId="4" fontId="11" fillId="7" borderId="0" applyNumberFormat="0" applyProtection="0">
      <alignment horizontal="left" vertical="center" indent="1"/>
    </xf>
    <xf numFmtId="4" fontId="44" fillId="25" borderId="0" applyNumberFormat="0" applyProtection="0">
      <alignment horizontal="left" vertical="center" indent="1"/>
    </xf>
    <xf numFmtId="4" fontId="11" fillId="8" borderId="18" applyNumberFormat="0" applyProtection="0">
      <alignment horizontal="right" vertical="center"/>
    </xf>
    <xf numFmtId="4" fontId="45" fillId="7" borderId="0" applyNumberFormat="0" applyProtection="0">
      <alignment horizontal="left" vertical="center" indent="1"/>
    </xf>
    <xf numFmtId="4" fontId="45" fillId="6" borderId="0" applyNumberFormat="0" applyProtection="0">
      <alignment horizontal="left" vertical="center" indent="1"/>
    </xf>
    <xf numFmtId="0" fontId="4" fillId="25" borderId="18" applyNumberFormat="0" applyProtection="0">
      <alignment horizontal="left" vertical="center" indent="1"/>
    </xf>
    <xf numFmtId="0" fontId="4" fillId="25" borderId="18" applyNumberFormat="0" applyProtection="0">
      <alignment horizontal="left" vertical="top" indent="1"/>
    </xf>
    <xf numFmtId="0" fontId="4" fillId="6" borderId="18" applyNumberFormat="0" applyProtection="0">
      <alignment horizontal="left" vertical="center" indent="1"/>
    </xf>
    <xf numFmtId="0" fontId="4" fillId="6" borderId="18" applyNumberFormat="0" applyProtection="0">
      <alignment horizontal="left" vertical="top" indent="1"/>
    </xf>
    <xf numFmtId="0" fontId="4" fillId="26" borderId="18" applyNumberFormat="0" applyProtection="0">
      <alignment horizontal="left" vertical="center" indent="1"/>
    </xf>
    <xf numFmtId="0" fontId="4" fillId="26" borderId="18" applyNumberFormat="0" applyProtection="0">
      <alignment horizontal="left" vertical="top" indent="1"/>
    </xf>
    <xf numFmtId="0" fontId="4" fillId="27" borderId="18" applyNumberFormat="0" applyProtection="0">
      <alignment horizontal="left" vertical="center" indent="1"/>
    </xf>
    <xf numFmtId="0" fontId="4" fillId="27" borderId="18" applyNumberFormat="0" applyProtection="0">
      <alignment horizontal="left" vertical="top" indent="1"/>
    </xf>
    <xf numFmtId="4" fontId="11" fillId="28" borderId="18" applyNumberFormat="0" applyProtection="0">
      <alignment vertical="center"/>
    </xf>
    <xf numFmtId="4" fontId="46" fillId="28" borderId="18" applyNumberFormat="0" applyProtection="0">
      <alignment vertical="center"/>
    </xf>
    <xf numFmtId="4" fontId="11" fillId="28" borderId="18" applyNumberFormat="0" applyProtection="0">
      <alignment horizontal="left" vertical="center" indent="1"/>
    </xf>
    <xf numFmtId="0" fontId="11" fillId="28" borderId="18" applyNumberFormat="0" applyProtection="0">
      <alignment horizontal="left" vertical="top" indent="1"/>
    </xf>
    <xf numFmtId="4" fontId="46" fillId="7" borderId="18" applyNumberFormat="0" applyProtection="0">
      <alignment horizontal="right" vertical="center"/>
    </xf>
    <xf numFmtId="0" fontId="11" fillId="6" borderId="18" applyNumberFormat="0" applyProtection="0">
      <alignment horizontal="left" vertical="top" indent="1"/>
    </xf>
    <xf numFmtId="4" fontId="47" fillId="0" borderId="0" applyNumberFormat="0" applyProtection="0">
      <alignment horizontal="left" vertical="center" indent="1"/>
    </xf>
    <xf numFmtId="4" fontId="48" fillId="7" borderId="18" applyNumberFormat="0" applyProtection="0">
      <alignment horizontal="right" vertical="center"/>
    </xf>
    <xf numFmtId="0" fontId="4" fillId="0" borderId="0"/>
  </cellStyleXfs>
  <cellXfs count="1143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horizontal="right" vertical="top"/>
    </xf>
    <xf numFmtId="0" fontId="4" fillId="2" borderId="0" xfId="2" applyFill="1"/>
    <xf numFmtId="0" fontId="4" fillId="2" borderId="0" xfId="2" applyFill="1" applyBorder="1"/>
    <xf numFmtId="0" fontId="12" fillId="2" borderId="0" xfId="0" applyFont="1" applyFill="1" applyAlignment="1">
      <alignment horizontal="left" vertical="top"/>
    </xf>
    <xf numFmtId="0" fontId="13" fillId="2" borderId="0" xfId="0" applyFont="1" applyFill="1"/>
    <xf numFmtId="0" fontId="14" fillId="2" borderId="0" xfId="0" applyFont="1" applyFill="1" applyAlignment="1">
      <alignment horizontal="left" vertical="top"/>
    </xf>
    <xf numFmtId="0" fontId="15" fillId="2" borderId="0" xfId="0" applyFont="1" applyFill="1" applyAlignment="1">
      <alignment horizontal="right" vertical="top"/>
    </xf>
    <xf numFmtId="0" fontId="6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3" fontId="4" fillId="2" borderId="0" xfId="2" applyNumberFormat="1" applyFill="1"/>
    <xf numFmtId="0" fontId="9" fillId="2" borderId="0" xfId="0" applyFont="1" applyFill="1" applyAlignment="1">
      <alignment vertical="top"/>
    </xf>
    <xf numFmtId="0" fontId="6" fillId="2" borderId="0" xfId="0" applyFont="1" applyFill="1" applyBorder="1" applyAlignment="1">
      <alignment horizontal="left" vertical="top" wrapText="1"/>
    </xf>
    <xf numFmtId="0" fontId="16" fillId="3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vertical="top" wrapText="1"/>
    </xf>
    <xf numFmtId="0" fontId="9" fillId="2" borderId="0" xfId="0" applyFont="1" applyFill="1" applyBorder="1" applyAlignment="1">
      <alignment vertical="top"/>
    </xf>
    <xf numFmtId="0" fontId="6" fillId="2" borderId="0" xfId="0" applyFont="1" applyFill="1" applyBorder="1" applyAlignment="1">
      <alignment horizontal="right" vertical="top"/>
    </xf>
    <xf numFmtId="0" fontId="13" fillId="2" borderId="0" xfId="0" applyFont="1" applyFill="1" applyBorder="1"/>
    <xf numFmtId="0" fontId="6" fillId="2" borderId="0" xfId="0" applyFont="1" applyFill="1" applyBorder="1"/>
    <xf numFmtId="0" fontId="17" fillId="3" borderId="0" xfId="0" applyFont="1" applyFill="1" applyBorder="1" applyAlignment="1">
      <alignment vertical="top"/>
    </xf>
    <xf numFmtId="0" fontId="18" fillId="3" borderId="0" xfId="0" applyFont="1" applyFill="1" applyBorder="1" applyAlignment="1">
      <alignment horizontal="right"/>
    </xf>
    <xf numFmtId="1" fontId="19" fillId="3" borderId="0" xfId="2" applyNumberFormat="1" applyFont="1" applyFill="1" applyBorder="1" applyAlignment="1">
      <alignment vertical="center" wrapText="1"/>
    </xf>
    <xf numFmtId="1" fontId="20" fillId="3" borderId="0" xfId="2" applyNumberFormat="1" applyFont="1" applyFill="1" applyBorder="1" applyAlignment="1">
      <alignment vertical="center" wrapText="1"/>
    </xf>
    <xf numFmtId="1" fontId="24" fillId="3" borderId="0" xfId="2" applyNumberFormat="1" applyFont="1" applyFill="1" applyBorder="1" applyAlignment="1">
      <alignment vertical="center" wrapText="1"/>
    </xf>
    <xf numFmtId="1" fontId="23" fillId="3" borderId="0" xfId="2" applyNumberFormat="1" applyFont="1" applyFill="1" applyBorder="1" applyAlignment="1">
      <alignment vertical="center" wrapText="1"/>
    </xf>
    <xf numFmtId="0" fontId="4" fillId="11" borderId="0" xfId="2" applyFill="1"/>
    <xf numFmtId="0" fontId="22" fillId="3" borderId="0" xfId="2" applyFont="1" applyFill="1" applyBorder="1"/>
    <xf numFmtId="1" fontId="19" fillId="3" borderId="0" xfId="2" applyNumberFormat="1" applyFont="1" applyFill="1" applyBorder="1" applyAlignment="1">
      <alignment horizontal="center" vertical="center" wrapText="1"/>
    </xf>
    <xf numFmtId="1" fontId="27" fillId="3" borderId="0" xfId="2" applyNumberFormat="1" applyFont="1" applyFill="1" applyBorder="1" applyAlignment="1">
      <alignment horizontal="center" vertical="center" wrapText="1"/>
    </xf>
    <xf numFmtId="0" fontId="22" fillId="2" borderId="0" xfId="2" applyFont="1" applyFill="1" applyBorder="1"/>
    <xf numFmtId="1" fontId="19" fillId="3" borderId="44" xfId="2" applyNumberFormat="1" applyFont="1" applyFill="1" applyBorder="1" applyAlignment="1">
      <alignment horizontal="center" vertical="center" wrapText="1"/>
    </xf>
    <xf numFmtId="1" fontId="19" fillId="3" borderId="44" xfId="2" applyNumberFormat="1" applyFont="1" applyFill="1" applyBorder="1" applyAlignment="1">
      <alignment vertical="center" wrapText="1"/>
    </xf>
    <xf numFmtId="0" fontId="4" fillId="2" borderId="44" xfId="2" applyFill="1" applyBorder="1" applyAlignment="1">
      <alignment horizontal="center"/>
    </xf>
    <xf numFmtId="0" fontId="22" fillId="3" borderId="44" xfId="2" applyFont="1" applyFill="1" applyBorder="1"/>
    <xf numFmtId="0" fontId="4" fillId="2" borderId="44" xfId="2" applyFill="1" applyBorder="1"/>
    <xf numFmtId="0" fontId="22" fillId="2" borderId="44" xfId="2" applyFont="1" applyFill="1" applyBorder="1"/>
    <xf numFmtId="1" fontId="22" fillId="3" borderId="44" xfId="2" applyNumberFormat="1" applyFont="1" applyFill="1" applyBorder="1" applyAlignment="1">
      <alignment vertical="center" wrapText="1"/>
    </xf>
    <xf numFmtId="1" fontId="26" fillId="3" borderId="44" xfId="2" applyNumberFormat="1" applyFont="1" applyFill="1" applyBorder="1" applyAlignment="1">
      <alignment vertical="center" wrapText="1"/>
    </xf>
    <xf numFmtId="1" fontId="21" fillId="3" borderId="44" xfId="2" applyNumberFormat="1" applyFont="1" applyFill="1" applyBorder="1" applyAlignment="1">
      <alignment vertical="center" wrapText="1"/>
    </xf>
    <xf numFmtId="0" fontId="4" fillId="3" borderId="44" xfId="2" applyFill="1" applyBorder="1"/>
    <xf numFmtId="1" fontId="19" fillId="3" borderId="46" xfId="2" applyNumberFormat="1" applyFont="1" applyFill="1" applyBorder="1" applyAlignment="1">
      <alignment horizontal="center" vertical="center" wrapText="1"/>
    </xf>
    <xf numFmtId="1" fontId="19" fillId="3" borderId="46" xfId="2" applyNumberFormat="1" applyFont="1" applyFill="1" applyBorder="1" applyAlignment="1">
      <alignment vertical="center" wrapText="1"/>
    </xf>
    <xf numFmtId="1" fontId="19" fillId="3" borderId="47" xfId="2" applyNumberFormat="1" applyFont="1" applyFill="1" applyBorder="1" applyAlignment="1">
      <alignment vertical="center" wrapText="1"/>
    </xf>
    <xf numFmtId="1" fontId="19" fillId="3" borderId="48" xfId="2" applyNumberFormat="1" applyFont="1" applyFill="1" applyBorder="1" applyAlignment="1">
      <alignment vertical="center" wrapText="1"/>
    </xf>
    <xf numFmtId="0" fontId="4" fillId="2" borderId="49" xfId="2" applyFill="1" applyBorder="1"/>
    <xf numFmtId="0" fontId="4" fillId="2" borderId="51" xfId="2" applyFill="1" applyBorder="1"/>
    <xf numFmtId="0" fontId="4" fillId="2" borderId="52" xfId="2" applyFill="1" applyBorder="1"/>
    <xf numFmtId="1" fontId="19" fillId="3" borderId="51" xfId="2" applyNumberFormat="1" applyFont="1" applyFill="1" applyBorder="1" applyAlignment="1">
      <alignment vertical="center" wrapText="1"/>
    </xf>
    <xf numFmtId="1" fontId="19" fillId="3" borderId="47" xfId="2" applyNumberFormat="1" applyFont="1" applyFill="1" applyBorder="1" applyAlignment="1">
      <alignment horizontal="center" vertical="center" wrapText="1"/>
    </xf>
    <xf numFmtId="1" fontId="19" fillId="3" borderId="49" xfId="2" applyNumberFormat="1" applyFont="1" applyFill="1" applyBorder="1" applyAlignment="1">
      <alignment horizontal="center" vertical="center" wrapText="1"/>
    </xf>
    <xf numFmtId="1" fontId="19" fillId="3" borderId="52" xfId="2" applyNumberFormat="1" applyFont="1" applyFill="1" applyBorder="1" applyAlignment="1">
      <alignment vertical="center" wrapText="1"/>
    </xf>
    <xf numFmtId="1" fontId="19" fillId="3" borderId="51" xfId="2" applyNumberFormat="1" applyFont="1" applyFill="1" applyBorder="1" applyAlignment="1">
      <alignment horizontal="center" vertical="center" wrapText="1"/>
    </xf>
    <xf numFmtId="1" fontId="19" fillId="3" borderId="52" xfId="2" applyNumberFormat="1" applyFont="1" applyFill="1" applyBorder="1" applyAlignment="1">
      <alignment horizontal="center" vertical="center" wrapText="1"/>
    </xf>
    <xf numFmtId="1" fontId="19" fillId="3" borderId="45" xfId="2" applyNumberFormat="1" applyFont="1" applyFill="1" applyBorder="1" applyAlignment="1">
      <alignment horizontal="center" vertical="center" wrapText="1"/>
    </xf>
    <xf numFmtId="0" fontId="4" fillId="2" borderId="46" xfId="2" applyFill="1" applyBorder="1"/>
    <xf numFmtId="0" fontId="22" fillId="2" borderId="46" xfId="2" applyFont="1" applyFill="1" applyBorder="1"/>
    <xf numFmtId="1" fontId="19" fillId="3" borderId="45" xfId="2" applyNumberFormat="1" applyFont="1" applyFill="1" applyBorder="1" applyAlignment="1">
      <alignment vertical="center" wrapText="1"/>
    </xf>
    <xf numFmtId="0" fontId="4" fillId="2" borderId="45" xfId="2" applyFill="1" applyBorder="1"/>
    <xf numFmtId="0" fontId="22" fillId="2" borderId="45" xfId="2" applyFont="1" applyFill="1" applyBorder="1"/>
    <xf numFmtId="0" fontId="22" fillId="2" borderId="48" xfId="2" applyFont="1" applyFill="1" applyBorder="1"/>
    <xf numFmtId="0" fontId="4" fillId="3" borderId="51" xfId="2" applyFill="1" applyBorder="1"/>
    <xf numFmtId="0" fontId="4" fillId="3" borderId="52" xfId="2" applyFill="1" applyBorder="1"/>
    <xf numFmtId="1" fontId="19" fillId="3" borderId="50" xfId="2" applyNumberFormat="1" applyFont="1" applyFill="1" applyBorder="1" applyAlignment="1">
      <alignment vertical="center" wrapText="1"/>
    </xf>
    <xf numFmtId="0" fontId="22" fillId="2" borderId="53" xfId="2" applyFont="1" applyFill="1" applyBorder="1"/>
    <xf numFmtId="1" fontId="19" fillId="3" borderId="54" xfId="2" applyNumberFormat="1" applyFont="1" applyFill="1" applyBorder="1" applyAlignment="1">
      <alignment vertical="center" wrapText="1"/>
    </xf>
    <xf numFmtId="1" fontId="28" fillId="3" borderId="48" xfId="2" applyNumberFormat="1" applyFont="1" applyFill="1" applyBorder="1" applyAlignment="1">
      <alignment horizontal="center" vertical="center" wrapText="1"/>
    </xf>
    <xf numFmtId="1" fontId="19" fillId="3" borderId="48" xfId="2" applyNumberFormat="1" applyFont="1" applyFill="1" applyBorder="1" applyAlignment="1">
      <alignment horizontal="center" vertical="center" wrapText="1"/>
    </xf>
    <xf numFmtId="14" fontId="4" fillId="2" borderId="0" xfId="2" applyNumberFormat="1" applyFill="1"/>
    <xf numFmtId="1" fontId="30" fillId="3" borderId="0" xfId="2" applyNumberFormat="1" applyFont="1" applyFill="1" applyBorder="1" applyAlignment="1">
      <alignment vertical="center" wrapText="1"/>
    </xf>
    <xf numFmtId="1" fontId="30" fillId="3" borderId="0" xfId="2" applyNumberFormat="1" applyFont="1" applyFill="1" applyBorder="1" applyAlignment="1">
      <alignment horizontal="right" vertical="center" wrapText="1"/>
    </xf>
    <xf numFmtId="1" fontId="30" fillId="3" borderId="0" xfId="2" applyNumberFormat="1" applyFont="1" applyFill="1" applyBorder="1" applyAlignment="1">
      <alignment horizontal="left" vertical="center" wrapText="1"/>
    </xf>
    <xf numFmtId="1" fontId="19" fillId="12" borderId="44" xfId="2" applyNumberFormat="1" applyFont="1" applyFill="1" applyBorder="1" applyAlignment="1">
      <alignment horizontal="center" vertical="center" wrapText="1"/>
    </xf>
    <xf numFmtId="0" fontId="4" fillId="12" borderId="44" xfId="2" applyFill="1" applyBorder="1"/>
    <xf numFmtId="0" fontId="4" fillId="12" borderId="44" xfId="2" applyFill="1" applyBorder="1" applyAlignment="1">
      <alignment vertical="center"/>
    </xf>
    <xf numFmtId="1" fontId="21" fillId="3" borderId="53" xfId="2" applyNumberFormat="1" applyFont="1" applyFill="1" applyBorder="1" applyAlignment="1">
      <alignment vertical="center" wrapText="1"/>
    </xf>
    <xf numFmtId="0" fontId="4" fillId="3" borderId="55" xfId="2" applyFill="1" applyBorder="1"/>
    <xf numFmtId="0" fontId="25" fillId="2" borderId="0" xfId="2" applyFont="1" applyFill="1" applyBorder="1"/>
    <xf numFmtId="0" fontId="4" fillId="2" borderId="56" xfId="2" applyFill="1" applyBorder="1"/>
    <xf numFmtId="0" fontId="31" fillId="3" borderId="0" xfId="0" applyFont="1" applyFill="1"/>
    <xf numFmtId="3" fontId="31" fillId="3" borderId="5" xfId="0" applyNumberFormat="1" applyFont="1" applyFill="1" applyBorder="1"/>
    <xf numFmtId="3" fontId="31" fillId="3" borderId="0" xfId="0" applyNumberFormat="1" applyFont="1" applyFill="1" applyBorder="1"/>
    <xf numFmtId="3" fontId="31" fillId="3" borderId="9" xfId="0" applyNumberFormat="1" applyFont="1" applyFill="1" applyBorder="1"/>
    <xf numFmtId="3" fontId="31" fillId="3" borderId="10" xfId="0" applyNumberFormat="1" applyFont="1" applyFill="1" applyBorder="1"/>
    <xf numFmtId="3" fontId="31" fillId="3" borderId="11" xfId="0" applyNumberFormat="1" applyFont="1" applyFill="1" applyBorder="1"/>
    <xf numFmtId="0" fontId="31" fillId="3" borderId="7" xfId="0" applyFont="1" applyFill="1" applyBorder="1" applyAlignment="1">
      <alignment horizontal="right"/>
    </xf>
    <xf numFmtId="0" fontId="31" fillId="3" borderId="4" xfId="0" applyFont="1" applyFill="1" applyBorder="1" applyAlignment="1">
      <alignment horizontal="right"/>
    </xf>
    <xf numFmtId="0" fontId="31" fillId="3" borderId="10" xfId="0" applyFont="1" applyFill="1" applyBorder="1" applyAlignment="1">
      <alignment horizontal="right"/>
    </xf>
    <xf numFmtId="3" fontId="31" fillId="12" borderId="9" xfId="0" applyNumberFormat="1" applyFont="1" applyFill="1" applyBorder="1"/>
    <xf numFmtId="3" fontId="31" fillId="12" borderId="12" xfId="0" applyNumberFormat="1" applyFont="1" applyFill="1" applyBorder="1"/>
    <xf numFmtId="0" fontId="31" fillId="3" borderId="0" xfId="0" applyFont="1" applyFill="1" applyBorder="1"/>
    <xf numFmtId="0" fontId="31" fillId="3" borderId="7" xfId="0" applyFont="1" applyFill="1" applyBorder="1"/>
    <xf numFmtId="0" fontId="33" fillId="3" borderId="0" xfId="0" applyFont="1" applyFill="1" applyAlignment="1">
      <alignment horizontal="center"/>
    </xf>
    <xf numFmtId="0" fontId="31" fillId="3" borderId="11" xfId="0" applyFont="1" applyFill="1" applyBorder="1" applyAlignment="1">
      <alignment horizontal="center" vertical="center" wrapText="1"/>
    </xf>
    <xf numFmtId="0" fontId="31" fillId="3" borderId="11" xfId="0" applyFont="1" applyFill="1" applyBorder="1" applyAlignment="1">
      <alignment horizontal="right" vertical="center" wrapText="1"/>
    </xf>
    <xf numFmtId="0" fontId="31" fillId="3" borderId="11" xfId="0" applyFont="1" applyFill="1" applyBorder="1" applyAlignment="1">
      <alignment horizontal="right"/>
    </xf>
    <xf numFmtId="0" fontId="31" fillId="3" borderId="0" xfId="0" applyFont="1" applyFill="1" applyBorder="1" applyAlignment="1">
      <alignment horizontal="center" vertical="center" wrapText="1"/>
    </xf>
    <xf numFmtId="0" fontId="31" fillId="3" borderId="0" xfId="0" applyFont="1" applyFill="1" applyBorder="1" applyAlignment="1">
      <alignment horizontal="right" vertical="center" wrapText="1"/>
    </xf>
    <xf numFmtId="0" fontId="31" fillId="3" borderId="0" xfId="0" applyFont="1" applyFill="1" applyBorder="1" applyAlignment="1">
      <alignment horizontal="right"/>
    </xf>
    <xf numFmtId="0" fontId="31" fillId="3" borderId="5" xfId="0" applyFont="1" applyFill="1" applyBorder="1" applyAlignment="1">
      <alignment horizontal="center"/>
    </xf>
    <xf numFmtId="0" fontId="31" fillId="3" borderId="58" xfId="0" applyFont="1" applyFill="1" applyBorder="1" applyAlignment="1">
      <alignment horizontal="right"/>
    </xf>
    <xf numFmtId="3" fontId="31" fillId="3" borderId="29" xfId="0" applyNumberFormat="1" applyFont="1" applyFill="1" applyBorder="1"/>
    <xf numFmtId="3" fontId="31" fillId="12" borderId="57" xfId="0" applyNumberFormat="1" applyFont="1" applyFill="1" applyBorder="1"/>
    <xf numFmtId="0" fontId="31" fillId="3" borderId="20" xfId="0" applyFont="1" applyFill="1" applyBorder="1" applyAlignment="1">
      <alignment horizontal="right"/>
    </xf>
    <xf numFmtId="3" fontId="31" fillId="3" borderId="26" xfId="0" applyNumberFormat="1" applyFont="1" applyFill="1" applyBorder="1"/>
    <xf numFmtId="3" fontId="31" fillId="12" borderId="21" xfId="0" applyNumberFormat="1" applyFont="1" applyFill="1" applyBorder="1"/>
    <xf numFmtId="0" fontId="31" fillId="3" borderId="16" xfId="0" applyFont="1" applyFill="1" applyBorder="1"/>
    <xf numFmtId="0" fontId="31" fillId="3" borderId="17" xfId="0" applyFont="1" applyFill="1" applyBorder="1" applyAlignment="1">
      <alignment horizontal="center"/>
    </xf>
    <xf numFmtId="3" fontId="31" fillId="3" borderId="59" xfId="0" applyNumberFormat="1" applyFont="1" applyFill="1" applyBorder="1"/>
    <xf numFmtId="3" fontId="31" fillId="3" borderId="24" xfId="0" applyNumberFormat="1" applyFont="1" applyFill="1" applyBorder="1"/>
    <xf numFmtId="3" fontId="31" fillId="3" borderId="16" xfId="0" applyNumberFormat="1" applyFont="1" applyFill="1" applyBorder="1"/>
    <xf numFmtId="3" fontId="31" fillId="3" borderId="17" xfId="0" applyNumberFormat="1" applyFont="1" applyFill="1" applyBorder="1"/>
    <xf numFmtId="3" fontId="31" fillId="3" borderId="28" xfId="0" applyNumberFormat="1" applyFont="1" applyFill="1" applyBorder="1"/>
    <xf numFmtId="0" fontId="31" fillId="3" borderId="60" xfId="0" applyFont="1" applyFill="1" applyBorder="1"/>
    <xf numFmtId="0" fontId="31" fillId="3" borderId="17" xfId="0" applyFont="1" applyFill="1" applyBorder="1"/>
    <xf numFmtId="0" fontId="31" fillId="3" borderId="26" xfId="0" applyFont="1" applyFill="1" applyBorder="1"/>
    <xf numFmtId="0" fontId="31" fillId="3" borderId="24" xfId="0" applyFont="1" applyFill="1" applyBorder="1"/>
    <xf numFmtId="0" fontId="31" fillId="3" borderId="59" xfId="0" applyFont="1" applyFill="1" applyBorder="1"/>
    <xf numFmtId="0" fontId="31" fillId="3" borderId="28" xfId="0" applyFont="1" applyFill="1" applyBorder="1"/>
    <xf numFmtId="3" fontId="31" fillId="12" borderId="15" xfId="0" applyNumberFormat="1" applyFont="1" applyFill="1" applyBorder="1"/>
    <xf numFmtId="3" fontId="31" fillId="12" borderId="8" xfId="0" applyNumberFormat="1" applyFont="1" applyFill="1" applyBorder="1"/>
    <xf numFmtId="0" fontId="34" fillId="2" borderId="0" xfId="0" applyFont="1" applyFill="1"/>
    <xf numFmtId="0" fontId="33" fillId="2" borderId="0" xfId="0" applyFont="1" applyFill="1" applyAlignment="1">
      <alignment vertical="center" wrapText="1"/>
    </xf>
    <xf numFmtId="1" fontId="33" fillId="2" borderId="0" xfId="0" applyNumberFormat="1" applyFont="1" applyFill="1" applyAlignment="1">
      <alignment horizontal="right" vertical="center" wrapText="1"/>
    </xf>
    <xf numFmtId="1" fontId="33" fillId="2" borderId="0" xfId="0" applyNumberFormat="1" applyFont="1" applyFill="1" applyAlignment="1">
      <alignment horizontal="left" vertical="center" wrapText="1"/>
    </xf>
    <xf numFmtId="0" fontId="33" fillId="2" borderId="0" xfId="0" applyFont="1" applyFill="1" applyBorder="1" applyAlignment="1">
      <alignment vertical="center" wrapText="1"/>
    </xf>
    <xf numFmtId="0" fontId="34" fillId="2" borderId="0" xfId="0" applyFont="1" applyFill="1" applyBorder="1"/>
    <xf numFmtId="0" fontId="33" fillId="2" borderId="0" xfId="0" applyFont="1" applyFill="1" applyAlignment="1">
      <alignment horizontal="right" wrapText="1"/>
    </xf>
    <xf numFmtId="0" fontId="34" fillId="2" borderId="0" xfId="0" applyFont="1" applyFill="1" applyAlignment="1"/>
    <xf numFmtId="1" fontId="33" fillId="2" borderId="0" xfId="0" applyNumberFormat="1" applyFont="1" applyFill="1" applyBorder="1" applyAlignment="1">
      <alignment horizontal="right" vertical="center" wrapText="1"/>
    </xf>
    <xf numFmtId="0" fontId="33" fillId="2" borderId="0" xfId="0" applyFont="1" applyFill="1" applyBorder="1" applyAlignment="1">
      <alignment horizontal="right" wrapText="1"/>
    </xf>
    <xf numFmtId="0" fontId="33" fillId="2" borderId="0" xfId="0" applyFont="1" applyFill="1" applyBorder="1" applyAlignment="1">
      <alignment horizontal="left" wrapText="1"/>
    </xf>
    <xf numFmtId="1" fontId="31" fillId="2" borderId="4" xfId="0" applyNumberFormat="1" applyFont="1" applyFill="1" applyBorder="1" applyAlignment="1">
      <alignment horizontal="right" wrapText="1"/>
    </xf>
    <xf numFmtId="1" fontId="31" fillId="2" borderId="0" xfId="0" applyNumberFormat="1" applyFont="1" applyFill="1" applyBorder="1" applyAlignment="1">
      <alignment horizontal="left" wrapText="1"/>
    </xf>
    <xf numFmtId="0" fontId="31" fillId="2" borderId="11" xfId="0" applyFont="1" applyFill="1" applyBorder="1" applyAlignment="1">
      <alignment horizontal="center" wrapText="1"/>
    </xf>
    <xf numFmtId="3" fontId="31" fillId="2" borderId="9" xfId="0" applyNumberFormat="1" applyFont="1" applyFill="1" applyBorder="1" applyAlignment="1">
      <alignment horizontal="right" vertical="center"/>
    </xf>
    <xf numFmtId="3" fontId="31" fillId="2" borderId="0" xfId="0" applyNumberFormat="1" applyFont="1" applyFill="1" applyBorder="1" applyAlignment="1">
      <alignment horizontal="right" vertical="center"/>
    </xf>
    <xf numFmtId="3" fontId="34" fillId="2" borderId="0" xfId="0" applyNumberFormat="1" applyFont="1" applyFill="1"/>
    <xf numFmtId="0" fontId="34" fillId="2" borderId="0" xfId="0" applyFont="1" applyFill="1" applyBorder="1" applyAlignment="1">
      <alignment vertical="center"/>
    </xf>
    <xf numFmtId="1" fontId="34" fillId="2" borderId="0" xfId="0" applyNumberFormat="1" applyFont="1" applyFill="1" applyBorder="1" applyAlignment="1">
      <alignment vertical="center" wrapText="1"/>
    </xf>
    <xf numFmtId="1" fontId="34" fillId="2" borderId="0" xfId="0" applyNumberFormat="1" applyFont="1" applyFill="1"/>
    <xf numFmtId="0" fontId="31" fillId="3" borderId="0" xfId="0" applyFont="1" applyFill="1" applyBorder="1" applyAlignment="1">
      <alignment vertical="center"/>
    </xf>
    <xf numFmtId="0" fontId="31" fillId="3" borderId="0" xfId="0" applyFont="1" applyFill="1" applyBorder="1" applyAlignment="1">
      <alignment horizontal="right" vertical="center"/>
    </xf>
    <xf numFmtId="3" fontId="31" fillId="3" borderId="9" xfId="0" applyNumberFormat="1" applyFont="1" applyFill="1" applyBorder="1" applyAlignment="1">
      <alignment horizontal="right" vertical="center"/>
    </xf>
    <xf numFmtId="3" fontId="31" fillId="3" borderId="0" xfId="0" applyNumberFormat="1" applyFont="1" applyFill="1" applyBorder="1" applyAlignment="1">
      <alignment horizontal="right" vertical="center"/>
    </xf>
    <xf numFmtId="164" fontId="31" fillId="2" borderId="32" xfId="1" applyNumberFormat="1" applyFont="1" applyFill="1" applyBorder="1" applyAlignment="1">
      <alignment horizontal="right" vertical="center"/>
    </xf>
    <xf numFmtId="164" fontId="31" fillId="3" borderId="32" xfId="1" applyNumberFormat="1" applyFont="1" applyFill="1" applyBorder="1" applyAlignment="1">
      <alignment horizontal="right" vertical="center"/>
    </xf>
    <xf numFmtId="3" fontId="31" fillId="12" borderId="9" xfId="0" applyNumberFormat="1" applyFont="1" applyFill="1" applyBorder="1" applyAlignment="1">
      <alignment horizontal="right" vertical="center"/>
    </xf>
    <xf numFmtId="3" fontId="31" fillId="12" borderId="4" xfId="0" applyNumberFormat="1" applyFont="1" applyFill="1" applyBorder="1" applyAlignment="1">
      <alignment horizontal="right" vertical="center"/>
    </xf>
    <xf numFmtId="3" fontId="31" fillId="12" borderId="0" xfId="0" applyNumberFormat="1" applyFont="1" applyFill="1" applyBorder="1" applyAlignment="1">
      <alignment horizontal="right" vertical="center"/>
    </xf>
    <xf numFmtId="164" fontId="31" fillId="12" borderId="32" xfId="1" applyNumberFormat="1" applyFont="1" applyFill="1" applyBorder="1" applyAlignment="1">
      <alignment horizontal="right" vertical="center"/>
    </xf>
    <xf numFmtId="3" fontId="31" fillId="12" borderId="12" xfId="0" applyNumberFormat="1" applyFont="1" applyFill="1" applyBorder="1" applyAlignment="1">
      <alignment horizontal="right" vertical="center"/>
    </xf>
    <xf numFmtId="3" fontId="31" fillId="12" borderId="10" xfId="0" applyNumberFormat="1" applyFont="1" applyFill="1" applyBorder="1" applyAlignment="1">
      <alignment horizontal="right" vertical="center"/>
    </xf>
    <xf numFmtId="3" fontId="31" fillId="12" borderId="11" xfId="0" applyNumberFormat="1" applyFont="1" applyFill="1" applyBorder="1" applyAlignment="1">
      <alignment horizontal="right" vertical="center"/>
    </xf>
    <xf numFmtId="164" fontId="31" fillId="12" borderId="33" xfId="1" applyNumberFormat="1" applyFont="1" applyFill="1" applyBorder="1" applyAlignment="1">
      <alignment horizontal="right" vertical="center"/>
    </xf>
    <xf numFmtId="0" fontId="34" fillId="2" borderId="4" xfId="0" applyFont="1" applyFill="1" applyBorder="1"/>
    <xf numFmtId="3" fontId="34" fillId="2" borderId="4" xfId="0" applyNumberFormat="1" applyFont="1" applyFill="1" applyBorder="1"/>
    <xf numFmtId="1" fontId="34" fillId="2" borderId="4" xfId="0" applyNumberFormat="1" applyFont="1" applyFill="1" applyBorder="1"/>
    <xf numFmtId="3" fontId="31" fillId="2" borderId="4" xfId="0" applyNumberFormat="1" applyFont="1" applyFill="1" applyBorder="1" applyAlignment="1">
      <alignment horizontal="right" vertical="center"/>
    </xf>
    <xf numFmtId="0" fontId="34" fillId="2" borderId="10" xfId="0" applyFont="1" applyFill="1" applyBorder="1"/>
    <xf numFmtId="0" fontId="31" fillId="2" borderId="7" xfId="0" applyFont="1" applyFill="1" applyBorder="1" applyAlignment="1">
      <alignment horizontal="right" vertical="center"/>
    </xf>
    <xf numFmtId="0" fontId="31" fillId="2" borderId="4" xfId="0" applyFont="1" applyFill="1" applyBorder="1" applyAlignment="1">
      <alignment horizontal="right" vertical="center"/>
    </xf>
    <xf numFmtId="0" fontId="31" fillId="12" borderId="4" xfId="0" applyFont="1" applyFill="1" applyBorder="1" applyAlignment="1">
      <alignment horizontal="right" vertical="center"/>
    </xf>
    <xf numFmtId="0" fontId="31" fillId="12" borderId="10" xfId="0" applyFont="1" applyFill="1" applyBorder="1" applyAlignment="1">
      <alignment horizontal="right" vertical="center"/>
    </xf>
    <xf numFmtId="0" fontId="31" fillId="13" borderId="10" xfId="0" applyFont="1" applyFill="1" applyBorder="1" applyAlignment="1">
      <alignment horizontal="right" vertical="center"/>
    </xf>
    <xf numFmtId="3" fontId="31" fillId="13" borderId="12" xfId="0" applyNumberFormat="1" applyFont="1" applyFill="1" applyBorder="1" applyAlignment="1">
      <alignment horizontal="right" vertical="center"/>
    </xf>
    <xf numFmtId="3" fontId="31" fillId="13" borderId="10" xfId="0" applyNumberFormat="1" applyFont="1" applyFill="1" applyBorder="1" applyAlignment="1">
      <alignment horizontal="right" vertical="center"/>
    </xf>
    <xf numFmtId="3" fontId="31" fillId="13" borderId="11" xfId="0" applyNumberFormat="1" applyFont="1" applyFill="1" applyBorder="1" applyAlignment="1">
      <alignment horizontal="right" vertical="center"/>
    </xf>
    <xf numFmtId="164" fontId="31" fillId="13" borderId="33" xfId="1" applyNumberFormat="1" applyFont="1" applyFill="1" applyBorder="1" applyAlignment="1">
      <alignment horizontal="right" vertical="center"/>
    </xf>
    <xf numFmtId="0" fontId="31" fillId="2" borderId="0" xfId="0" applyFont="1" applyFill="1" applyBorder="1" applyAlignment="1">
      <alignment wrapText="1"/>
    </xf>
    <xf numFmtId="1" fontId="33" fillId="2" borderId="0" xfId="0" applyNumberFormat="1" applyFont="1" applyFill="1" applyBorder="1" applyAlignment="1">
      <alignment horizontal="left" vertical="center" wrapText="1"/>
    </xf>
    <xf numFmtId="0" fontId="31" fillId="2" borderId="10" xfId="0" applyFont="1" applyFill="1" applyBorder="1" applyAlignment="1">
      <alignment horizontal="center" wrapText="1"/>
    </xf>
    <xf numFmtId="0" fontId="31" fillId="3" borderId="7" xfId="0" applyFont="1" applyFill="1" applyBorder="1" applyAlignment="1">
      <alignment horizontal="right" vertical="center"/>
    </xf>
    <xf numFmtId="164" fontId="31" fillId="3" borderId="0" xfId="1" applyNumberFormat="1" applyFont="1" applyFill="1" applyBorder="1" applyAlignment="1">
      <alignment horizontal="right" vertical="center"/>
    </xf>
    <xf numFmtId="3" fontId="34" fillId="2" borderId="10" xfId="0" applyNumberFormat="1" applyFont="1" applyFill="1" applyBorder="1"/>
    <xf numFmtId="1" fontId="31" fillId="2" borderId="9" xfId="0" applyNumberFormat="1" applyFont="1" applyFill="1" applyBorder="1" applyAlignment="1">
      <alignment horizontal="left" wrapText="1"/>
    </xf>
    <xf numFmtId="0" fontId="34" fillId="2" borderId="9" xfId="0" applyFont="1" applyFill="1" applyBorder="1"/>
    <xf numFmtId="1" fontId="33" fillId="2" borderId="0" xfId="0" applyNumberFormat="1" applyFont="1" applyFill="1" applyAlignment="1">
      <alignment vertical="center" wrapText="1"/>
    </xf>
    <xf numFmtId="3" fontId="31" fillId="3" borderId="4" xfId="0" applyNumberFormat="1" applyFont="1" applyFill="1" applyBorder="1" applyAlignment="1">
      <alignment horizontal="right" vertical="center"/>
    </xf>
    <xf numFmtId="164" fontId="31" fillId="3" borderId="9" xfId="1" applyNumberFormat="1" applyFont="1" applyFill="1" applyBorder="1" applyAlignment="1">
      <alignment horizontal="right" vertical="center"/>
    </xf>
    <xf numFmtId="3" fontId="31" fillId="2" borderId="8" xfId="0" applyNumberFormat="1" applyFont="1" applyFill="1" applyBorder="1" applyAlignment="1">
      <alignment horizontal="right" vertical="center"/>
    </xf>
    <xf numFmtId="3" fontId="31" fillId="2" borderId="5" xfId="0" applyNumberFormat="1" applyFont="1" applyFill="1" applyBorder="1" applyAlignment="1">
      <alignment horizontal="right" vertical="center"/>
    </xf>
    <xf numFmtId="164" fontId="31" fillId="2" borderId="34" xfId="1" applyNumberFormat="1" applyFont="1" applyFill="1" applyBorder="1" applyAlignment="1">
      <alignment horizontal="right" vertical="center"/>
    </xf>
    <xf numFmtId="3" fontId="31" fillId="2" borderId="7" xfId="0" applyNumberFormat="1" applyFont="1" applyFill="1" applyBorder="1" applyAlignment="1">
      <alignment horizontal="right" vertical="center"/>
    </xf>
    <xf numFmtId="0" fontId="31" fillId="12" borderId="38" xfId="0" applyFont="1" applyFill="1" applyBorder="1" applyAlignment="1">
      <alignment horizontal="right" vertical="center"/>
    </xf>
    <xf numFmtId="3" fontId="31" fillId="12" borderId="37" xfId="0" applyNumberFormat="1" applyFont="1" applyFill="1" applyBorder="1" applyAlignment="1">
      <alignment horizontal="right" vertical="center"/>
    </xf>
    <xf numFmtId="3" fontId="31" fillId="12" borderId="38" xfId="0" applyNumberFormat="1" applyFont="1" applyFill="1" applyBorder="1" applyAlignment="1">
      <alignment horizontal="right" vertical="center"/>
    </xf>
    <xf numFmtId="3" fontId="31" fillId="12" borderId="39" xfId="0" applyNumberFormat="1" applyFont="1" applyFill="1" applyBorder="1" applyAlignment="1">
      <alignment horizontal="right" vertical="center"/>
    </xf>
    <xf numFmtId="164" fontId="31" fillId="12" borderId="70" xfId="1" applyNumberFormat="1" applyFont="1" applyFill="1" applyBorder="1" applyAlignment="1">
      <alignment horizontal="right" vertical="center"/>
    </xf>
    <xf numFmtId="0" fontId="34" fillId="2" borderId="38" xfId="0" applyFont="1" applyFill="1" applyBorder="1"/>
    <xf numFmtId="0" fontId="31" fillId="2" borderId="72" xfId="0" applyFont="1" applyFill="1" applyBorder="1" applyAlignment="1">
      <alignment horizontal="right" vertical="center"/>
    </xf>
    <xf numFmtId="3" fontId="31" fillId="2" borderId="73" xfId="0" applyNumberFormat="1" applyFont="1" applyFill="1" applyBorder="1" applyAlignment="1">
      <alignment horizontal="right" vertical="center"/>
    </xf>
    <xf numFmtId="3" fontId="31" fillId="2" borderId="71" xfId="0" applyNumberFormat="1" applyFont="1" applyFill="1" applyBorder="1" applyAlignment="1">
      <alignment horizontal="right" vertical="center"/>
    </xf>
    <xf numFmtId="164" fontId="31" fillId="2" borderId="74" xfId="1" applyNumberFormat="1" applyFont="1" applyFill="1" applyBorder="1" applyAlignment="1">
      <alignment horizontal="right" vertical="center"/>
    </xf>
    <xf numFmtId="1" fontId="37" fillId="2" borderId="0" xfId="0" applyNumberFormat="1" applyFont="1" applyFill="1" applyBorder="1" applyAlignment="1">
      <alignment horizontal="left"/>
    </xf>
    <xf numFmtId="0" fontId="36" fillId="2" borderId="0" xfId="0" applyFont="1" applyFill="1" applyBorder="1" applyAlignment="1"/>
    <xf numFmtId="0" fontId="37" fillId="2" borderId="11" xfId="0" applyFont="1" applyFill="1" applyBorder="1" applyAlignment="1">
      <alignment horizontal="center" wrapText="1"/>
    </xf>
    <xf numFmtId="3" fontId="37" fillId="2" borderId="0" xfId="0" applyNumberFormat="1" applyFont="1" applyFill="1" applyBorder="1" applyAlignment="1">
      <alignment horizontal="right" vertical="center"/>
    </xf>
    <xf numFmtId="3" fontId="37" fillId="12" borderId="11" xfId="0" applyNumberFormat="1" applyFont="1" applyFill="1" applyBorder="1" applyAlignment="1">
      <alignment horizontal="right" vertical="center"/>
    </xf>
    <xf numFmtId="3" fontId="37" fillId="2" borderId="5" xfId="0" applyNumberFormat="1" applyFont="1" applyFill="1" applyBorder="1" applyAlignment="1">
      <alignment horizontal="right" vertical="center"/>
    </xf>
    <xf numFmtId="3" fontId="37" fillId="12" borderId="39" xfId="0" applyNumberFormat="1" applyFont="1" applyFill="1" applyBorder="1" applyAlignment="1">
      <alignment horizontal="right" vertical="center"/>
    </xf>
    <xf numFmtId="3" fontId="37" fillId="13" borderId="11" xfId="0" applyNumberFormat="1" applyFont="1" applyFill="1" applyBorder="1" applyAlignment="1">
      <alignment horizontal="right" vertical="center"/>
    </xf>
    <xf numFmtId="0" fontId="31" fillId="2" borderId="35" xfId="0" applyFont="1" applyFill="1" applyBorder="1" applyAlignment="1">
      <alignment horizontal="center" wrapText="1"/>
    </xf>
    <xf numFmtId="0" fontId="31" fillId="2" borderId="36" xfId="0" applyFont="1" applyFill="1" applyBorder="1" applyAlignment="1">
      <alignment horizontal="center" wrapText="1"/>
    </xf>
    <xf numFmtId="164" fontId="31" fillId="3" borderId="75" xfId="1" applyNumberFormat="1" applyFont="1" applyFill="1" applyBorder="1" applyAlignment="1">
      <alignment horizontal="right" vertical="center"/>
    </xf>
    <xf numFmtId="0" fontId="37" fillId="2" borderId="9" xfId="0" applyFont="1" applyFill="1" applyBorder="1" applyAlignment="1">
      <alignment horizontal="center" wrapText="1"/>
    </xf>
    <xf numFmtId="0" fontId="37" fillId="2" borderId="12" xfId="0" applyFont="1" applyFill="1" applyBorder="1" applyAlignment="1">
      <alignment horizontal="center" wrapText="1"/>
    </xf>
    <xf numFmtId="164" fontId="31" fillId="2" borderId="75" xfId="1" applyNumberFormat="1" applyFont="1" applyFill="1" applyBorder="1" applyAlignment="1">
      <alignment horizontal="right" vertical="center"/>
    </xf>
    <xf numFmtId="164" fontId="31" fillId="2" borderId="35" xfId="1" applyNumberFormat="1" applyFont="1" applyFill="1" applyBorder="1" applyAlignment="1">
      <alignment horizontal="right" vertical="center"/>
    </xf>
    <xf numFmtId="164" fontId="31" fillId="12" borderId="36" xfId="1" applyNumberFormat="1" applyFont="1" applyFill="1" applyBorder="1" applyAlignment="1">
      <alignment horizontal="right" vertical="center"/>
    </xf>
    <xf numFmtId="164" fontId="31" fillId="12" borderId="76" xfId="1" applyNumberFormat="1" applyFont="1" applyFill="1" applyBorder="1" applyAlignment="1">
      <alignment horizontal="right" vertical="center"/>
    </xf>
    <xf numFmtId="164" fontId="31" fillId="13" borderId="36" xfId="1" applyNumberFormat="1" applyFont="1" applyFill="1" applyBorder="1" applyAlignment="1">
      <alignment horizontal="right" vertical="center"/>
    </xf>
    <xf numFmtId="164" fontId="37" fillId="2" borderId="8" xfId="1" applyNumberFormat="1" applyFont="1" applyFill="1" applyBorder="1" applyAlignment="1">
      <alignment horizontal="right" vertical="center"/>
    </xf>
    <xf numFmtId="164" fontId="37" fillId="2" borderId="9" xfId="1" applyNumberFormat="1" applyFont="1" applyFill="1" applyBorder="1" applyAlignment="1">
      <alignment horizontal="right" vertical="center"/>
    </xf>
    <xf numFmtId="164" fontId="37" fillId="12" borderId="12" xfId="1" applyNumberFormat="1" applyFont="1" applyFill="1" applyBorder="1" applyAlignment="1">
      <alignment horizontal="right" vertical="center"/>
    </xf>
    <xf numFmtId="164" fontId="37" fillId="12" borderId="37" xfId="1" applyNumberFormat="1" applyFont="1" applyFill="1" applyBorder="1" applyAlignment="1">
      <alignment horizontal="right" vertical="center"/>
    </xf>
    <xf numFmtId="164" fontId="37" fillId="13" borderId="12" xfId="1" applyNumberFormat="1" applyFont="1" applyFill="1" applyBorder="1" applyAlignment="1">
      <alignment horizontal="right" vertical="center"/>
    </xf>
    <xf numFmtId="164" fontId="31" fillId="3" borderId="35" xfId="1" applyNumberFormat="1" applyFont="1" applyFill="1" applyBorder="1" applyAlignment="1">
      <alignment horizontal="right" vertical="center"/>
    </xf>
    <xf numFmtId="3" fontId="37" fillId="3" borderId="24" xfId="0" applyNumberFormat="1" applyFont="1" applyFill="1" applyBorder="1" applyAlignment="1">
      <alignment horizontal="right" vertical="center"/>
    </xf>
    <xf numFmtId="3" fontId="37" fillId="3" borderId="0" xfId="0" applyNumberFormat="1" applyFont="1" applyFill="1" applyBorder="1" applyAlignment="1">
      <alignment horizontal="right" vertical="center"/>
    </xf>
    <xf numFmtId="164" fontId="37" fillId="3" borderId="8" xfId="1" applyNumberFormat="1" applyFont="1" applyFill="1" applyBorder="1" applyAlignment="1">
      <alignment horizontal="right" vertical="center"/>
    </xf>
    <xf numFmtId="164" fontId="37" fillId="3" borderId="0" xfId="1" applyNumberFormat="1" applyFont="1" applyFill="1" applyBorder="1" applyAlignment="1">
      <alignment horizontal="right" vertical="center"/>
    </xf>
    <xf numFmtId="164" fontId="37" fillId="3" borderId="9" xfId="1" applyNumberFormat="1" applyFont="1" applyFill="1" applyBorder="1" applyAlignment="1">
      <alignment horizontal="right" vertical="center"/>
    </xf>
    <xf numFmtId="0" fontId="40" fillId="2" borderId="0" xfId="0" applyFont="1" applyFill="1" applyBorder="1" applyAlignment="1">
      <alignment vertical="center" wrapText="1"/>
    </xf>
    <xf numFmtId="0" fontId="36" fillId="2" borderId="0" xfId="0" applyFont="1" applyFill="1" applyBorder="1"/>
    <xf numFmtId="0" fontId="36" fillId="2" borderId="9" xfId="0" applyFont="1" applyFill="1" applyBorder="1"/>
    <xf numFmtId="164" fontId="31" fillId="12" borderId="35" xfId="1" applyNumberFormat="1" applyFont="1" applyFill="1" applyBorder="1" applyAlignment="1">
      <alignment horizontal="right" vertical="center"/>
    </xf>
    <xf numFmtId="3" fontId="37" fillId="12" borderId="0" xfId="0" applyNumberFormat="1" applyFont="1" applyFill="1" applyBorder="1" applyAlignment="1">
      <alignment horizontal="right" vertical="center"/>
    </xf>
    <xf numFmtId="164" fontId="37" fillId="12" borderId="9" xfId="1" applyNumberFormat="1" applyFont="1" applyFill="1" applyBorder="1" applyAlignment="1">
      <alignment horizontal="right" vertical="center"/>
    </xf>
    <xf numFmtId="0" fontId="31" fillId="14" borderId="4" xfId="0" applyFont="1" applyFill="1" applyBorder="1" applyAlignment="1">
      <alignment horizontal="right" vertical="center"/>
    </xf>
    <xf numFmtId="3" fontId="31" fillId="14" borderId="9" xfId="0" applyNumberFormat="1" applyFont="1" applyFill="1" applyBorder="1" applyAlignment="1">
      <alignment horizontal="right" vertical="center"/>
    </xf>
    <xf numFmtId="3" fontId="31" fillId="14" borderId="0" xfId="0" applyNumberFormat="1" applyFont="1" applyFill="1" applyBorder="1" applyAlignment="1">
      <alignment horizontal="right" vertical="center"/>
    </xf>
    <xf numFmtId="164" fontId="31" fillId="14" borderId="35" xfId="1" applyNumberFormat="1" applyFont="1" applyFill="1" applyBorder="1" applyAlignment="1">
      <alignment horizontal="right" vertical="center"/>
    </xf>
    <xf numFmtId="164" fontId="31" fillId="14" borderId="32" xfId="1" applyNumberFormat="1" applyFont="1" applyFill="1" applyBorder="1" applyAlignment="1">
      <alignment horizontal="right" vertical="center"/>
    </xf>
    <xf numFmtId="3" fontId="37" fillId="14" borderId="0" xfId="0" applyNumberFormat="1" applyFont="1" applyFill="1" applyBorder="1" applyAlignment="1">
      <alignment horizontal="right" vertical="center"/>
    </xf>
    <xf numFmtId="164" fontId="37" fillId="14" borderId="9" xfId="1" applyNumberFormat="1" applyFont="1" applyFill="1" applyBorder="1" applyAlignment="1">
      <alignment horizontal="right" vertical="center"/>
    </xf>
    <xf numFmtId="164" fontId="31" fillId="2" borderId="77" xfId="1" applyNumberFormat="1" applyFont="1" applyFill="1" applyBorder="1" applyAlignment="1">
      <alignment horizontal="right" vertical="center"/>
    </xf>
    <xf numFmtId="3" fontId="37" fillId="2" borderId="71" xfId="0" applyNumberFormat="1" applyFont="1" applyFill="1" applyBorder="1" applyAlignment="1">
      <alignment horizontal="right" vertical="center"/>
    </xf>
    <xf numFmtId="0" fontId="31" fillId="2" borderId="11" xfId="0" applyFont="1" applyFill="1" applyBorder="1" applyAlignment="1">
      <alignment horizontal="center" wrapText="1"/>
    </xf>
    <xf numFmtId="3" fontId="31" fillId="15" borderId="29" xfId="0" applyNumberFormat="1" applyFont="1" applyFill="1" applyBorder="1"/>
    <xf numFmtId="3" fontId="31" fillId="15" borderId="30" xfId="0" applyNumberFormat="1" applyFont="1" applyFill="1" applyBorder="1"/>
    <xf numFmtId="3" fontId="31" fillId="15" borderId="11" xfId="0" applyNumberFormat="1" applyFont="1" applyFill="1" applyBorder="1"/>
    <xf numFmtId="3" fontId="31" fillId="15" borderId="0" xfId="0" applyNumberFormat="1" applyFont="1" applyFill="1" applyBorder="1"/>
    <xf numFmtId="3" fontId="31" fillId="15" borderId="61" xfId="0" applyNumberFormat="1" applyFont="1" applyFill="1" applyBorder="1"/>
    <xf numFmtId="3" fontId="31" fillId="15" borderId="64" xfId="0" applyNumberFormat="1" applyFont="1" applyFill="1" applyBorder="1"/>
    <xf numFmtId="3" fontId="31" fillId="15" borderId="63" xfId="0" applyNumberFormat="1" applyFont="1" applyFill="1" applyBorder="1"/>
    <xf numFmtId="3" fontId="31" fillId="15" borderId="26" xfId="0" applyNumberFormat="1" applyFont="1" applyFill="1" applyBorder="1"/>
    <xf numFmtId="3" fontId="31" fillId="15" borderId="62" xfId="0" applyNumberFormat="1" applyFont="1" applyFill="1" applyBorder="1"/>
    <xf numFmtId="0" fontId="31" fillId="3" borderId="0" xfId="0" applyFont="1" applyFill="1" applyAlignment="1"/>
    <xf numFmtId="0" fontId="31" fillId="3" borderId="0" xfId="0" applyFont="1" applyFill="1" applyBorder="1" applyAlignment="1"/>
    <xf numFmtId="0" fontId="31" fillId="3" borderId="24" xfId="0" applyFont="1" applyFill="1" applyBorder="1" applyAlignment="1"/>
    <xf numFmtId="0" fontId="31" fillId="3" borderId="9" xfId="0" applyFont="1" applyFill="1" applyBorder="1" applyAlignment="1">
      <alignment vertical="center"/>
    </xf>
    <xf numFmtId="0" fontId="31" fillId="3" borderId="12" xfId="0" applyFont="1" applyFill="1" applyBorder="1" applyAlignment="1">
      <alignment vertical="center"/>
    </xf>
    <xf numFmtId="0" fontId="34" fillId="2" borderId="11" xfId="0" applyFont="1" applyFill="1" applyBorder="1"/>
    <xf numFmtId="0" fontId="31" fillId="2" borderId="0" xfId="0" applyFont="1" applyFill="1" applyBorder="1" applyAlignment="1">
      <alignment horizontal="center" wrapText="1"/>
    </xf>
    <xf numFmtId="3" fontId="31" fillId="3" borderId="12" xfId="0" applyNumberFormat="1" applyFont="1" applyFill="1" applyBorder="1" applyAlignment="1">
      <alignment horizontal="right" vertical="center"/>
    </xf>
    <xf numFmtId="3" fontId="31" fillId="3" borderId="11" xfId="0" applyNumberFormat="1" applyFont="1" applyFill="1" applyBorder="1" applyAlignment="1">
      <alignment horizontal="right" vertical="center"/>
    </xf>
    <xf numFmtId="0" fontId="31" fillId="3" borderId="5" xfId="0" applyFont="1" applyFill="1" applyBorder="1" applyAlignment="1">
      <alignment horizontal="right" vertical="center"/>
    </xf>
    <xf numFmtId="0" fontId="34" fillId="2" borderId="5" xfId="0" applyFont="1" applyFill="1" applyBorder="1"/>
    <xf numFmtId="0" fontId="31" fillId="3" borderId="11" xfId="0" applyFont="1" applyFill="1" applyBorder="1" applyAlignment="1">
      <alignment vertical="center"/>
    </xf>
    <xf numFmtId="0" fontId="31" fillId="3" borderId="11" xfId="0" applyFont="1" applyFill="1" applyBorder="1" applyAlignment="1">
      <alignment horizontal="right" vertical="center"/>
    </xf>
    <xf numFmtId="3" fontId="31" fillId="2" borderId="12" xfId="0" applyNumberFormat="1" applyFont="1" applyFill="1" applyBorder="1" applyAlignment="1">
      <alignment horizontal="right" vertical="center"/>
    </xf>
    <xf numFmtId="3" fontId="31" fillId="2" borderId="11" xfId="0" applyNumberFormat="1" applyFont="1" applyFill="1" applyBorder="1" applyAlignment="1">
      <alignment horizontal="right" vertical="center"/>
    </xf>
    <xf numFmtId="164" fontId="31" fillId="2" borderId="0" xfId="1" applyNumberFormat="1" applyFont="1" applyFill="1" applyBorder="1" applyAlignment="1">
      <alignment horizontal="right" vertical="center"/>
    </xf>
    <xf numFmtId="3" fontId="34" fillId="2" borderId="0" xfId="0" applyNumberFormat="1" applyFont="1" applyFill="1" applyBorder="1"/>
    <xf numFmtId="3" fontId="34" fillId="2" borderId="11" xfId="0" applyNumberFormat="1" applyFont="1" applyFill="1" applyBorder="1"/>
    <xf numFmtId="0" fontId="34" fillId="2" borderId="10" xfId="0" applyFont="1" applyFill="1" applyBorder="1" applyAlignment="1"/>
    <xf numFmtId="0" fontId="34" fillId="2" borderId="11" xfId="0" applyFont="1" applyFill="1" applyBorder="1" applyAlignment="1"/>
    <xf numFmtId="0" fontId="34" fillId="2" borderId="12" xfId="0" applyFont="1" applyFill="1" applyBorder="1" applyAlignment="1"/>
    <xf numFmtId="0" fontId="34" fillId="2" borderId="7" xfId="0" applyFont="1" applyFill="1" applyBorder="1"/>
    <xf numFmtId="0" fontId="34" fillId="2" borderId="8" xfId="0" applyFont="1" applyFill="1" applyBorder="1"/>
    <xf numFmtId="0" fontId="41" fillId="2" borderId="4" xfId="0" applyFont="1" applyFill="1" applyBorder="1" applyAlignment="1">
      <alignment horizontal="center" wrapText="1"/>
    </xf>
    <xf numFmtId="0" fontId="41" fillId="2" borderId="0" xfId="0" applyFont="1" applyFill="1" applyBorder="1" applyAlignment="1">
      <alignment horizontal="center" wrapText="1"/>
    </xf>
    <xf numFmtId="0" fontId="41" fillId="2" borderId="9" xfId="0" applyFont="1" applyFill="1" applyBorder="1" applyAlignment="1">
      <alignment horizontal="center" wrapText="1"/>
    </xf>
    <xf numFmtId="0" fontId="41" fillId="2" borderId="10" xfId="0" applyFont="1" applyFill="1" applyBorder="1" applyAlignment="1">
      <alignment horizontal="center" wrapText="1"/>
    </xf>
    <xf numFmtId="0" fontId="41" fillId="2" borderId="11" xfId="0" applyFont="1" applyFill="1" applyBorder="1" applyAlignment="1">
      <alignment horizontal="center" wrapText="1"/>
    </xf>
    <xf numFmtId="0" fontId="41" fillId="2" borderId="12" xfId="0" applyFont="1" applyFill="1" applyBorder="1" applyAlignment="1">
      <alignment horizontal="center" wrapText="1"/>
    </xf>
    <xf numFmtId="0" fontId="31" fillId="2" borderId="0" xfId="0" applyFont="1" applyFill="1" applyAlignment="1">
      <alignment horizontal="center"/>
    </xf>
    <xf numFmtId="3" fontId="31" fillId="3" borderId="37" xfId="0" applyNumberFormat="1" applyFont="1" applyFill="1" applyBorder="1" applyAlignment="1">
      <alignment horizontal="right" vertical="center"/>
    </xf>
    <xf numFmtId="3" fontId="31" fillId="3" borderId="39" xfId="0" applyNumberFormat="1" applyFont="1" applyFill="1" applyBorder="1" applyAlignment="1">
      <alignment horizontal="right" vertical="center"/>
    </xf>
    <xf numFmtId="3" fontId="34" fillId="2" borderId="39" xfId="0" applyNumberFormat="1" applyFont="1" applyFill="1" applyBorder="1"/>
    <xf numFmtId="0" fontId="31" fillId="3" borderId="4" xfId="0" applyFont="1" applyFill="1" applyBorder="1" applyAlignment="1">
      <alignment vertical="center"/>
    </xf>
    <xf numFmtId="0" fontId="31" fillId="3" borderId="8" xfId="0" applyFont="1" applyFill="1" applyBorder="1" applyAlignment="1">
      <alignment vertical="center"/>
    </xf>
    <xf numFmtId="0" fontId="34" fillId="2" borderId="12" xfId="0" applyFont="1" applyFill="1" applyBorder="1"/>
    <xf numFmtId="165" fontId="41" fillId="2" borderId="7" xfId="1" applyNumberFormat="1" applyFont="1" applyFill="1" applyBorder="1" applyAlignment="1">
      <alignment horizontal="right" vertical="center"/>
    </xf>
    <xf numFmtId="165" fontId="41" fillId="2" borderId="5" xfId="0" applyNumberFormat="1" applyFont="1" applyFill="1" applyBorder="1" applyAlignment="1">
      <alignment horizontal="right" vertical="center"/>
    </xf>
    <xf numFmtId="165" fontId="41" fillId="2" borderId="8" xfId="1" applyNumberFormat="1" applyFont="1" applyFill="1" applyBorder="1" applyAlignment="1">
      <alignment horizontal="right" vertical="center"/>
    </xf>
    <xf numFmtId="165" fontId="41" fillId="2" borderId="10" xfId="1" applyNumberFormat="1" applyFont="1" applyFill="1" applyBorder="1" applyAlignment="1">
      <alignment horizontal="right" vertical="center"/>
    </xf>
    <xf numFmtId="165" fontId="41" fillId="2" borderId="11" xfId="0" applyNumberFormat="1" applyFont="1" applyFill="1" applyBorder="1" applyAlignment="1">
      <alignment horizontal="right" vertical="center"/>
    </xf>
    <xf numFmtId="165" fontId="41" fillId="2" borderId="12" xfId="1" applyNumberFormat="1" applyFont="1" applyFill="1" applyBorder="1" applyAlignment="1">
      <alignment horizontal="right" vertical="center"/>
    </xf>
    <xf numFmtId="165" fontId="41" fillId="2" borderId="4" xfId="1" applyNumberFormat="1" applyFont="1" applyFill="1" applyBorder="1" applyAlignment="1">
      <alignment horizontal="right" vertical="center"/>
    </xf>
    <xf numFmtId="165" fontId="41" fillId="2" borderId="0" xfId="0" applyNumberFormat="1" applyFont="1" applyFill="1" applyBorder="1" applyAlignment="1">
      <alignment horizontal="right" vertical="center"/>
    </xf>
    <xf numFmtId="165" fontId="41" fillId="2" borderId="9" xfId="1" applyNumberFormat="1" applyFont="1" applyFill="1" applyBorder="1" applyAlignment="1">
      <alignment horizontal="right" vertical="center"/>
    </xf>
    <xf numFmtId="165" fontId="41" fillId="3" borderId="4" xfId="1" applyNumberFormat="1" applyFont="1" applyFill="1" applyBorder="1" applyAlignment="1">
      <alignment horizontal="right" vertical="center"/>
    </xf>
    <xf numFmtId="165" fontId="41" fillId="3" borderId="0" xfId="0" applyNumberFormat="1" applyFont="1" applyFill="1" applyBorder="1" applyAlignment="1">
      <alignment horizontal="right" vertical="center"/>
    </xf>
    <xf numFmtId="165" fontId="41" fillId="3" borderId="10" xfId="1" applyNumberFormat="1" applyFont="1" applyFill="1" applyBorder="1" applyAlignment="1">
      <alignment horizontal="right" vertical="center"/>
    </xf>
    <xf numFmtId="165" fontId="41" fillId="3" borderId="11" xfId="0" applyNumberFormat="1" applyFont="1" applyFill="1" applyBorder="1" applyAlignment="1">
      <alignment horizontal="right" vertical="center"/>
    </xf>
    <xf numFmtId="165" fontId="41" fillId="3" borderId="38" xfId="1" applyNumberFormat="1" applyFont="1" applyFill="1" applyBorder="1" applyAlignment="1">
      <alignment horizontal="right" vertical="center"/>
    </xf>
    <xf numFmtId="165" fontId="41" fillId="3" borderId="39" xfId="0" applyNumberFormat="1" applyFont="1" applyFill="1" applyBorder="1" applyAlignment="1">
      <alignment horizontal="right" vertical="center"/>
    </xf>
    <xf numFmtId="165" fontId="41" fillId="3" borderId="37" xfId="1" applyNumberFormat="1" applyFont="1" applyFill="1" applyBorder="1" applyAlignment="1">
      <alignment horizontal="right" vertical="center"/>
    </xf>
    <xf numFmtId="165" fontId="31" fillId="3" borderId="4" xfId="0" applyNumberFormat="1" applyFont="1" applyFill="1" applyBorder="1" applyAlignment="1">
      <alignment vertical="center"/>
    </xf>
    <xf numFmtId="165" fontId="31" fillId="3" borderId="0" xfId="0" applyNumberFormat="1" applyFont="1" applyFill="1" applyBorder="1" applyAlignment="1">
      <alignment vertical="center"/>
    </xf>
    <xf numFmtId="165" fontId="31" fillId="3" borderId="9" xfId="0" applyNumberFormat="1" applyFont="1" applyFill="1" applyBorder="1" applyAlignment="1">
      <alignment vertical="center"/>
    </xf>
    <xf numFmtId="165" fontId="31" fillId="3" borderId="10" xfId="0" applyNumberFormat="1" applyFont="1" applyFill="1" applyBorder="1" applyAlignment="1">
      <alignment vertical="center"/>
    </xf>
    <xf numFmtId="165" fontId="31" fillId="3" borderId="11" xfId="0" applyNumberFormat="1" applyFont="1" applyFill="1" applyBorder="1" applyAlignment="1">
      <alignment vertical="center"/>
    </xf>
    <xf numFmtId="165" fontId="31" fillId="3" borderId="12" xfId="0" applyNumberFormat="1" applyFont="1" applyFill="1" applyBorder="1" applyAlignment="1">
      <alignment vertical="center"/>
    </xf>
    <xf numFmtId="165" fontId="31" fillId="12" borderId="10" xfId="0" applyNumberFormat="1" applyFont="1" applyFill="1" applyBorder="1" applyAlignment="1">
      <alignment vertical="center"/>
    </xf>
    <xf numFmtId="165" fontId="31" fillId="12" borderId="11" xfId="0" applyNumberFormat="1" applyFont="1" applyFill="1" applyBorder="1" applyAlignment="1">
      <alignment vertical="center"/>
    </xf>
    <xf numFmtId="165" fontId="31" fillId="12" borderId="12" xfId="0" applyNumberFormat="1" applyFont="1" applyFill="1" applyBorder="1" applyAlignment="1">
      <alignment vertical="center"/>
    </xf>
    <xf numFmtId="164" fontId="31" fillId="3" borderId="0" xfId="0" applyNumberFormat="1" applyFont="1" applyFill="1" applyBorder="1" applyAlignment="1">
      <alignment vertical="center"/>
    </xf>
    <xf numFmtId="3" fontId="31" fillId="3" borderId="73" xfId="0" applyNumberFormat="1" applyFont="1" applyFill="1" applyBorder="1" applyAlignment="1">
      <alignment vertical="center"/>
    </xf>
    <xf numFmtId="3" fontId="31" fillId="12" borderId="12" xfId="0" applyNumberFormat="1" applyFont="1" applyFill="1" applyBorder="1" applyAlignment="1">
      <alignment vertical="center"/>
    </xf>
    <xf numFmtId="0" fontId="34" fillId="2" borderId="11" xfId="0" applyFont="1" applyFill="1" applyBorder="1" applyAlignment="1">
      <alignment horizontal="right"/>
    </xf>
    <xf numFmtId="0" fontId="31" fillId="3" borderId="39" xfId="0" applyFont="1" applyFill="1" applyBorder="1" applyAlignment="1">
      <alignment horizontal="right" vertical="center"/>
    </xf>
    <xf numFmtId="0" fontId="31" fillId="12" borderId="11" xfId="0" applyFont="1" applyFill="1" applyBorder="1" applyAlignment="1">
      <alignment horizontal="right" vertical="center"/>
    </xf>
    <xf numFmtId="3" fontId="31" fillId="12" borderId="6" xfId="0" applyNumberFormat="1" applyFont="1" applyFill="1" applyBorder="1" applyAlignment="1">
      <alignment horizontal="right" vertical="center"/>
    </xf>
    <xf numFmtId="0" fontId="34" fillId="12" borderId="11" xfId="0" applyFont="1" applyFill="1" applyBorder="1"/>
    <xf numFmtId="0" fontId="34" fillId="2" borderId="37" xfId="0" applyFont="1" applyFill="1" applyBorder="1"/>
    <xf numFmtId="0" fontId="34" fillId="12" borderId="12" xfId="0" applyFont="1" applyFill="1" applyBorder="1"/>
    <xf numFmtId="0" fontId="31" fillId="2" borderId="11" xfId="0" applyFont="1" applyFill="1" applyBorder="1" applyAlignment="1">
      <alignment horizontal="center" wrapText="1"/>
    </xf>
    <xf numFmtId="0" fontId="31" fillId="2" borderId="0" xfId="0" applyFont="1" applyFill="1" applyBorder="1" applyAlignment="1">
      <alignment horizontal="center" wrapText="1"/>
    </xf>
    <xf numFmtId="0" fontId="31" fillId="3" borderId="0" xfId="0" applyFont="1" applyFill="1" applyBorder="1" applyAlignment="1">
      <alignment horizontal="left" vertical="center"/>
    </xf>
    <xf numFmtId="0" fontId="31" fillId="3" borderId="0" xfId="0" applyFont="1" applyFill="1" applyBorder="1" applyAlignment="1">
      <alignment horizontal="left" vertical="top" wrapText="1"/>
    </xf>
    <xf numFmtId="0" fontId="31" fillId="3" borderId="0" xfId="2" applyFont="1" applyFill="1" applyBorder="1"/>
    <xf numFmtId="0" fontId="31" fillId="3" borderId="0" xfId="2" applyFont="1" applyFill="1" applyBorder="1" applyAlignment="1">
      <alignment horizontal="center" vertical="center" wrapText="1"/>
    </xf>
    <xf numFmtId="0" fontId="31" fillId="3" borderId="11" xfId="2" applyFont="1" applyFill="1" applyBorder="1" applyAlignment="1">
      <alignment horizontal="right"/>
    </xf>
    <xf numFmtId="0" fontId="31" fillId="3" borderId="0" xfId="2" applyFont="1" applyFill="1" applyBorder="1" applyAlignment="1">
      <alignment horizontal="right" vertical="center"/>
    </xf>
    <xf numFmtId="165" fontId="31" fillId="3" borderId="24" xfId="2" applyNumberFormat="1" applyFont="1" applyFill="1" applyBorder="1" applyAlignment="1">
      <alignment horizontal="right" vertical="center"/>
    </xf>
    <xf numFmtId="165" fontId="31" fillId="3" borderId="0" xfId="2" applyNumberFormat="1" applyFont="1" applyFill="1" applyBorder="1" applyAlignment="1">
      <alignment vertical="center"/>
    </xf>
    <xf numFmtId="165" fontId="31" fillId="3" borderId="9" xfId="2" applyNumberFormat="1" applyFont="1" applyFill="1" applyBorder="1" applyAlignment="1">
      <alignment vertical="center"/>
    </xf>
    <xf numFmtId="165" fontId="31" fillId="3" borderId="4" xfId="2" applyNumberFormat="1" applyFont="1" applyFill="1" applyBorder="1" applyAlignment="1">
      <alignment vertical="center"/>
    </xf>
    <xf numFmtId="3" fontId="31" fillId="3" borderId="0" xfId="2" applyNumberFormat="1" applyFont="1" applyFill="1" applyBorder="1" applyAlignment="1">
      <alignment horizontal="right"/>
    </xf>
    <xf numFmtId="3" fontId="31" fillId="3" borderId="0" xfId="2" applyNumberFormat="1" applyFont="1" applyFill="1" applyBorder="1"/>
    <xf numFmtId="165" fontId="31" fillId="3" borderId="0" xfId="2" applyNumberFormat="1" applyFont="1" applyFill="1" applyBorder="1" applyAlignment="1">
      <alignment horizontal="right"/>
    </xf>
    <xf numFmtId="0" fontId="31" fillId="3" borderId="11" xfId="2" applyFont="1" applyFill="1" applyBorder="1" applyAlignment="1">
      <alignment horizontal="right" vertical="center"/>
    </xf>
    <xf numFmtId="165" fontId="31" fillId="3" borderId="16" xfId="2" applyNumberFormat="1" applyFont="1" applyFill="1" applyBorder="1" applyAlignment="1">
      <alignment horizontal="right" vertical="center"/>
    </xf>
    <xf numFmtId="165" fontId="31" fillId="3" borderId="11" xfId="2" applyNumberFormat="1" applyFont="1" applyFill="1" applyBorder="1" applyAlignment="1">
      <alignment vertical="center"/>
    </xf>
    <xf numFmtId="165" fontId="31" fillId="3" borderId="12" xfId="2" applyNumberFormat="1" applyFont="1" applyFill="1" applyBorder="1" applyAlignment="1">
      <alignment vertical="center"/>
    </xf>
    <xf numFmtId="165" fontId="31" fillId="3" borderId="10" xfId="2" applyNumberFormat="1" applyFont="1" applyFill="1" applyBorder="1" applyAlignment="1">
      <alignment vertical="center"/>
    </xf>
    <xf numFmtId="166" fontId="31" fillId="3" borderId="0" xfId="2" applyNumberFormat="1" applyFont="1" applyFill="1" applyBorder="1" applyAlignment="1">
      <alignment horizontal="right"/>
    </xf>
    <xf numFmtId="165" fontId="31" fillId="3" borderId="17" xfId="2" applyNumberFormat="1" applyFont="1" applyFill="1" applyBorder="1" applyAlignment="1">
      <alignment horizontal="right" vertical="center"/>
    </xf>
    <xf numFmtId="165" fontId="31" fillId="3" borderId="5" xfId="2" applyNumberFormat="1" applyFont="1" applyFill="1" applyBorder="1" applyAlignment="1">
      <alignment vertical="center"/>
    </xf>
    <xf numFmtId="165" fontId="31" fillId="3" borderId="8" xfId="2" applyNumberFormat="1" applyFont="1" applyFill="1" applyBorder="1" applyAlignment="1">
      <alignment vertical="center"/>
    </xf>
    <xf numFmtId="165" fontId="31" fillId="3" borderId="7" xfId="2" applyNumberFormat="1" applyFont="1" applyFill="1" applyBorder="1" applyAlignment="1">
      <alignment vertical="center"/>
    </xf>
    <xf numFmtId="0" fontId="31" fillId="3" borderId="24" xfId="2" applyFont="1" applyFill="1" applyBorder="1"/>
    <xf numFmtId="0" fontId="31" fillId="2" borderId="0" xfId="2" applyFont="1" applyFill="1" applyBorder="1" applyAlignment="1">
      <alignment wrapText="1"/>
    </xf>
    <xf numFmtId="165" fontId="31" fillId="3" borderId="0" xfId="2" applyNumberFormat="1" applyFont="1" applyFill="1" applyBorder="1"/>
    <xf numFmtId="0" fontId="50" fillId="3" borderId="0" xfId="2" applyFont="1" applyFill="1" applyBorder="1" applyAlignment="1">
      <alignment horizontal="left" vertical="top" wrapText="1"/>
    </xf>
    <xf numFmtId="0" fontId="49" fillId="3" borderId="0" xfId="2" applyFont="1" applyFill="1" applyBorder="1" applyAlignment="1">
      <alignment vertical="top" wrapText="1"/>
    </xf>
    <xf numFmtId="0" fontId="49" fillId="3" borderId="0" xfId="2" applyFont="1" applyFill="1" applyBorder="1" applyAlignment="1">
      <alignment horizontal="right" vertical="top" wrapText="1"/>
    </xf>
    <xf numFmtId="165" fontId="31" fillId="3" borderId="14" xfId="2" applyNumberFormat="1" applyFont="1" applyFill="1" applyBorder="1" applyAlignment="1">
      <alignment vertical="center"/>
    </xf>
    <xf numFmtId="165" fontId="31" fillId="3" borderId="13" xfId="2" applyNumberFormat="1" applyFont="1" applyFill="1" applyBorder="1" applyAlignment="1">
      <alignment vertical="center"/>
    </xf>
    <xf numFmtId="165" fontId="31" fillId="3" borderId="2" xfId="2" applyNumberFormat="1" applyFont="1" applyFill="1" applyBorder="1" applyAlignment="1">
      <alignment vertical="center"/>
    </xf>
    <xf numFmtId="165" fontId="31" fillId="3" borderId="5" xfId="2" applyNumberFormat="1" applyFont="1" applyFill="1" applyBorder="1" applyAlignment="1">
      <alignment horizontal="right" vertical="center"/>
    </xf>
    <xf numFmtId="165" fontId="31" fillId="3" borderId="78" xfId="2" applyNumberFormat="1" applyFont="1" applyFill="1" applyBorder="1" applyAlignment="1">
      <alignment vertical="center"/>
    </xf>
    <xf numFmtId="165" fontId="31" fillId="3" borderId="23" xfId="2" applyNumberFormat="1" applyFont="1" applyFill="1" applyBorder="1" applyAlignment="1">
      <alignment vertical="center"/>
    </xf>
    <xf numFmtId="165" fontId="31" fillId="3" borderId="31" xfId="2" applyNumberFormat="1" applyFont="1" applyFill="1" applyBorder="1" applyAlignment="1">
      <alignment vertical="center"/>
    </xf>
    <xf numFmtId="0" fontId="31" fillId="3" borderId="30" xfId="2" applyFont="1" applyFill="1" applyBorder="1"/>
    <xf numFmtId="0" fontId="31" fillId="3" borderId="5" xfId="2" applyFont="1" applyFill="1" applyBorder="1"/>
    <xf numFmtId="0" fontId="31" fillId="3" borderId="16" xfId="2" applyFont="1" applyFill="1" applyBorder="1"/>
    <xf numFmtId="0" fontId="31" fillId="3" borderId="60" xfId="2" applyFont="1" applyFill="1" applyBorder="1"/>
    <xf numFmtId="0" fontId="31" fillId="3" borderId="60" xfId="2" applyFont="1" applyFill="1" applyBorder="1" applyAlignment="1">
      <alignment horizontal="center" wrapText="1"/>
    </xf>
    <xf numFmtId="0" fontId="31" fillId="3" borderId="6" xfId="2" applyFont="1" applyFill="1" applyBorder="1" applyAlignment="1">
      <alignment horizontal="center" wrapText="1"/>
    </xf>
    <xf numFmtId="0" fontId="31" fillId="3" borderId="15" xfId="2" applyFont="1" applyFill="1" applyBorder="1" applyAlignment="1">
      <alignment horizontal="center" wrapText="1"/>
    </xf>
    <xf numFmtId="0" fontId="31" fillId="3" borderId="3" xfId="2" applyFont="1" applyFill="1" applyBorder="1" applyAlignment="1">
      <alignment horizontal="center" wrapText="1"/>
    </xf>
    <xf numFmtId="0" fontId="31" fillId="3" borderId="6" xfId="2" applyFont="1" applyFill="1" applyBorder="1" applyAlignment="1">
      <alignment horizontal="right" vertical="center"/>
    </xf>
    <xf numFmtId="165" fontId="31" fillId="12" borderId="23" xfId="2" applyNumberFormat="1" applyFont="1" applyFill="1" applyBorder="1" applyAlignment="1">
      <alignment horizontal="right" vertical="center"/>
    </xf>
    <xf numFmtId="165" fontId="31" fillId="15" borderId="23" xfId="2" applyNumberFormat="1" applyFont="1" applyFill="1" applyBorder="1" applyAlignment="1">
      <alignment horizontal="right" vertical="center"/>
    </xf>
    <xf numFmtId="165" fontId="31" fillId="12" borderId="24" xfId="2" applyNumberFormat="1" applyFont="1" applyFill="1" applyBorder="1" applyAlignment="1">
      <alignment horizontal="right" vertical="center"/>
    </xf>
    <xf numFmtId="165" fontId="31" fillId="12" borderId="0" xfId="2" applyNumberFormat="1" applyFont="1" applyFill="1" applyBorder="1" applyAlignment="1">
      <alignment horizontal="right" vertical="center"/>
    </xf>
    <xf numFmtId="165" fontId="31" fillId="12" borderId="9" xfId="2" applyNumberFormat="1" applyFont="1" applyFill="1" applyBorder="1" applyAlignment="1">
      <alignment horizontal="right" vertical="center"/>
    </xf>
    <xf numFmtId="165" fontId="31" fillId="12" borderId="4" xfId="2" applyNumberFormat="1" applyFont="1" applyFill="1" applyBorder="1" applyAlignment="1">
      <alignment horizontal="right" vertical="center"/>
    </xf>
    <xf numFmtId="165" fontId="31" fillId="12" borderId="2" xfId="2" applyNumberFormat="1" applyFont="1" applyFill="1" applyBorder="1" applyAlignment="1">
      <alignment horizontal="right" vertical="center"/>
    </xf>
    <xf numFmtId="165" fontId="31" fillId="15" borderId="24" xfId="2" applyNumberFormat="1" applyFont="1" applyFill="1" applyBorder="1" applyAlignment="1">
      <alignment horizontal="right" vertical="center"/>
    </xf>
    <xf numFmtId="165" fontId="31" fillId="15" borderId="0" xfId="2" applyNumberFormat="1" applyFont="1" applyFill="1" applyBorder="1" applyAlignment="1">
      <alignment horizontal="right" vertical="center"/>
    </xf>
    <xf numFmtId="165" fontId="31" fillId="15" borderId="9" xfId="2" applyNumberFormat="1" applyFont="1" applyFill="1" applyBorder="1" applyAlignment="1">
      <alignment horizontal="right" vertical="center"/>
    </xf>
    <xf numFmtId="165" fontId="31" fillId="15" borderId="4" xfId="2" applyNumberFormat="1" applyFont="1" applyFill="1" applyBorder="1" applyAlignment="1">
      <alignment horizontal="right" vertical="center"/>
    </xf>
    <xf numFmtId="165" fontId="31" fillId="15" borderId="2" xfId="2" applyNumberFormat="1" applyFont="1" applyFill="1" applyBorder="1" applyAlignment="1">
      <alignment horizontal="right" vertical="center"/>
    </xf>
    <xf numFmtId="165" fontId="31" fillId="3" borderId="16" xfId="2" applyNumberFormat="1" applyFont="1" applyFill="1" applyBorder="1" applyAlignment="1">
      <alignment horizontal="right"/>
    </xf>
    <xf numFmtId="0" fontId="31" fillId="3" borderId="30" xfId="2" applyFont="1" applyFill="1" applyBorder="1" applyAlignment="1">
      <alignment horizontal="right" vertical="center"/>
    </xf>
    <xf numFmtId="0" fontId="31" fillId="3" borderId="63" xfId="2" applyFont="1" applyFill="1" applyBorder="1" applyAlignment="1">
      <alignment horizontal="right" vertical="center"/>
    </xf>
    <xf numFmtId="0" fontId="49" fillId="3" borderId="0" xfId="2" applyFont="1" applyFill="1" applyBorder="1" applyAlignment="1">
      <alignment horizontal="right" vertical="top" wrapText="1"/>
    </xf>
    <xf numFmtId="0" fontId="31" fillId="2" borderId="0" xfId="2" applyFont="1" applyFill="1" applyAlignment="1">
      <alignment horizontal="right"/>
    </xf>
    <xf numFmtId="0" fontId="31" fillId="2" borderId="11" xfId="0" applyFont="1" applyFill="1" applyBorder="1" applyAlignment="1">
      <alignment horizontal="center" wrapText="1"/>
    </xf>
    <xf numFmtId="0" fontId="31" fillId="2" borderId="11" xfId="0" applyFont="1" applyFill="1" applyBorder="1" applyAlignment="1">
      <alignment horizontal="right" wrapText="1"/>
    </xf>
    <xf numFmtId="0" fontId="34" fillId="2" borderId="15" xfId="0" applyFont="1" applyFill="1" applyBorder="1"/>
    <xf numFmtId="0" fontId="31" fillId="3" borderId="6" xfId="0" applyFont="1" applyFill="1" applyBorder="1" applyAlignment="1">
      <alignment horizontal="right" vertical="center"/>
    </xf>
    <xf numFmtId="0" fontId="34" fillId="2" borderId="3" xfId="0" applyFont="1" applyFill="1" applyBorder="1"/>
    <xf numFmtId="0" fontId="31" fillId="2" borderId="9" xfId="0" applyFont="1" applyFill="1" applyBorder="1" applyAlignment="1">
      <alignment horizontal="center" wrapText="1"/>
    </xf>
    <xf numFmtId="0" fontId="31" fillId="2" borderId="0" xfId="0" applyFont="1" applyFill="1" applyBorder="1" applyAlignment="1">
      <alignment horizontal="center" wrapText="1"/>
    </xf>
    <xf numFmtId="0" fontId="31" fillId="2" borderId="11" xfId="0" applyFont="1" applyFill="1" applyBorder="1" applyAlignment="1">
      <alignment horizontal="center" wrapText="1"/>
    </xf>
    <xf numFmtId="0" fontId="31" fillId="3" borderId="0" xfId="0" applyFont="1" applyFill="1" applyBorder="1" applyAlignment="1">
      <alignment horizontal="left" vertical="top" wrapText="1"/>
    </xf>
    <xf numFmtId="0" fontId="31" fillId="3" borderId="0" xfId="0" applyFont="1" applyFill="1" applyBorder="1" applyAlignment="1">
      <alignment horizontal="left" vertical="center"/>
    </xf>
    <xf numFmtId="0" fontId="31" fillId="3" borderId="60" xfId="2" applyFont="1" applyFill="1" applyBorder="1" applyAlignment="1">
      <alignment horizontal="center" textRotation="90" wrapText="1"/>
    </xf>
    <xf numFmtId="0" fontId="31" fillId="3" borderId="6" xfId="2" applyFont="1" applyFill="1" applyBorder="1" applyAlignment="1">
      <alignment horizontal="center" textRotation="90" wrapText="1"/>
    </xf>
    <xf numFmtId="0" fontId="31" fillId="3" borderId="15" xfId="2" applyFont="1" applyFill="1" applyBorder="1" applyAlignment="1">
      <alignment horizontal="center" textRotation="90" wrapText="1"/>
    </xf>
    <xf numFmtId="3" fontId="31" fillId="3" borderId="24" xfId="2" applyNumberFormat="1" applyFont="1" applyFill="1" applyBorder="1" applyAlignment="1">
      <alignment horizontal="right"/>
    </xf>
    <xf numFmtId="165" fontId="31" fillId="3" borderId="24" xfId="2" applyNumberFormat="1" applyFont="1" applyFill="1" applyBorder="1" applyAlignment="1">
      <alignment horizontal="right"/>
    </xf>
    <xf numFmtId="166" fontId="31" fillId="3" borderId="24" xfId="2" applyNumberFormat="1" applyFont="1" applyFill="1" applyBorder="1" applyAlignment="1">
      <alignment horizontal="right"/>
    </xf>
    <xf numFmtId="3" fontId="31" fillId="3" borderId="24" xfId="2" applyNumberFormat="1" applyFont="1" applyFill="1" applyBorder="1" applyAlignment="1">
      <alignment horizontal="right" vertical="center"/>
    </xf>
    <xf numFmtId="3" fontId="31" fillId="3" borderId="9" xfId="2" applyNumberFormat="1" applyFont="1" applyFill="1" applyBorder="1" applyAlignment="1">
      <alignment horizontal="right" vertical="center"/>
    </xf>
    <xf numFmtId="3" fontId="31" fillId="3" borderId="0" xfId="2" applyNumberFormat="1" applyFont="1" applyFill="1" applyBorder="1" applyAlignment="1">
      <alignment vertical="center"/>
    </xf>
    <xf numFmtId="3" fontId="31" fillId="3" borderId="9" xfId="2" applyNumberFormat="1" applyFont="1" applyFill="1" applyBorder="1" applyAlignment="1">
      <alignment vertical="center"/>
    </xf>
    <xf numFmtId="3" fontId="31" fillId="3" borderId="0" xfId="2" applyNumberFormat="1" applyFont="1" applyFill="1" applyBorder="1" applyAlignment="1">
      <alignment horizontal="right" vertical="center"/>
    </xf>
    <xf numFmtId="3" fontId="31" fillId="3" borderId="16" xfId="2" applyNumberFormat="1" applyFont="1" applyFill="1" applyBorder="1" applyAlignment="1">
      <alignment horizontal="right" vertical="center"/>
    </xf>
    <xf numFmtId="3" fontId="31" fillId="3" borderId="12" xfId="2" applyNumberFormat="1" applyFont="1" applyFill="1" applyBorder="1" applyAlignment="1">
      <alignment vertical="center"/>
    </xf>
    <xf numFmtId="3" fontId="31" fillId="3" borderId="11" xfId="2" applyNumberFormat="1" applyFont="1" applyFill="1" applyBorder="1" applyAlignment="1">
      <alignment vertical="center"/>
    </xf>
    <xf numFmtId="3" fontId="31" fillId="3" borderId="12" xfId="2" applyNumberFormat="1" applyFont="1" applyFill="1" applyBorder="1" applyAlignment="1">
      <alignment horizontal="right" vertical="center"/>
    </xf>
    <xf numFmtId="3" fontId="31" fillId="12" borderId="24" xfId="2" applyNumberFormat="1" applyFont="1" applyFill="1" applyBorder="1" applyAlignment="1">
      <alignment horizontal="right" vertical="center"/>
    </xf>
    <xf numFmtId="3" fontId="31" fillId="12" borderId="9" xfId="2" applyNumberFormat="1" applyFont="1" applyFill="1" applyBorder="1" applyAlignment="1">
      <alignment horizontal="right" vertical="center"/>
    </xf>
    <xf numFmtId="3" fontId="31" fillId="12" borderId="0" xfId="2" applyNumberFormat="1" applyFont="1" applyFill="1" applyBorder="1" applyAlignment="1">
      <alignment horizontal="right" vertical="center"/>
    </xf>
    <xf numFmtId="3" fontId="31" fillId="15" borderId="9" xfId="2" applyNumberFormat="1" applyFont="1" applyFill="1" applyBorder="1" applyAlignment="1">
      <alignment horizontal="right" vertical="center"/>
    </xf>
    <xf numFmtId="3" fontId="31" fillId="15" borderId="0" xfId="2" applyNumberFormat="1" applyFont="1" applyFill="1" applyBorder="1" applyAlignment="1">
      <alignment horizontal="right" vertical="center"/>
    </xf>
    <xf numFmtId="0" fontId="31" fillId="3" borderId="79" xfId="2" applyFont="1" applyFill="1" applyBorder="1" applyAlignment="1">
      <alignment horizontal="center" textRotation="90" wrapText="1"/>
    </xf>
    <xf numFmtId="3" fontId="31" fillId="3" borderId="40" xfId="2" applyNumberFormat="1" applyFont="1" applyFill="1" applyBorder="1" applyAlignment="1">
      <alignment vertical="center"/>
    </xf>
    <xf numFmtId="3" fontId="31" fillId="3" borderId="80" xfId="2" applyNumberFormat="1" applyFont="1" applyFill="1" applyBorder="1" applyAlignment="1">
      <alignment vertical="center"/>
    </xf>
    <xf numFmtId="3" fontId="31" fillId="12" borderId="40" xfId="2" applyNumberFormat="1" applyFont="1" applyFill="1" applyBorder="1" applyAlignment="1">
      <alignment horizontal="right" vertical="center"/>
    </xf>
    <xf numFmtId="3" fontId="31" fillId="13" borderId="30" xfId="2" applyNumberFormat="1" applyFont="1" applyFill="1" applyBorder="1" applyAlignment="1">
      <alignment horizontal="right" vertical="center"/>
    </xf>
    <xf numFmtId="3" fontId="31" fillId="9" borderId="0" xfId="2" applyNumberFormat="1" applyFont="1" applyFill="1" applyBorder="1" applyAlignment="1">
      <alignment horizontal="right" vertical="center"/>
    </xf>
    <xf numFmtId="0" fontId="31" fillId="3" borderId="1" xfId="2" applyFont="1" applyFill="1" applyBorder="1" applyAlignment="1">
      <alignment horizontal="center" textRotation="90" wrapText="1"/>
    </xf>
    <xf numFmtId="3" fontId="31" fillId="3" borderId="2" xfId="2" applyNumberFormat="1" applyFont="1" applyFill="1" applyBorder="1" applyAlignment="1">
      <alignment vertical="center"/>
    </xf>
    <xf numFmtId="3" fontId="31" fillId="3" borderId="13" xfId="2" applyNumberFormat="1" applyFont="1" applyFill="1" applyBorder="1" applyAlignment="1">
      <alignment vertical="center"/>
    </xf>
    <xf numFmtId="3" fontId="31" fillId="3" borderId="2" xfId="2" applyNumberFormat="1" applyFont="1" applyFill="1" applyBorder="1" applyAlignment="1">
      <alignment horizontal="right" vertical="center"/>
    </xf>
    <xf numFmtId="0" fontId="31" fillId="13" borderId="62" xfId="2" applyFont="1" applyFill="1" applyBorder="1" applyAlignment="1">
      <alignment horizontal="center" textRotation="90" wrapText="1"/>
    </xf>
    <xf numFmtId="0" fontId="31" fillId="9" borderId="6" xfId="2" applyFont="1" applyFill="1" applyBorder="1" applyAlignment="1">
      <alignment horizontal="center" textRotation="90" wrapText="1"/>
    </xf>
    <xf numFmtId="3" fontId="31" fillId="13" borderId="30" xfId="2" applyNumberFormat="1" applyFont="1" applyFill="1" applyBorder="1" applyAlignment="1">
      <alignment vertical="center"/>
    </xf>
    <xf numFmtId="3" fontId="31" fillId="13" borderId="63" xfId="2" applyNumberFormat="1" applyFont="1" applyFill="1" applyBorder="1" applyAlignment="1">
      <alignment vertical="center"/>
    </xf>
    <xf numFmtId="3" fontId="31" fillId="15" borderId="24" xfId="2" applyNumberFormat="1" applyFont="1" applyFill="1" applyBorder="1" applyAlignment="1">
      <alignment horizontal="right" vertical="center"/>
    </xf>
    <xf numFmtId="3" fontId="31" fillId="15" borderId="40" xfId="2" applyNumberFormat="1" applyFont="1" applyFill="1" applyBorder="1" applyAlignment="1">
      <alignment horizontal="right" vertical="center"/>
    </xf>
    <xf numFmtId="0" fontId="31" fillId="31" borderId="62" xfId="2" applyFont="1" applyFill="1" applyBorder="1" applyAlignment="1">
      <alignment horizontal="center" textRotation="90" wrapText="1"/>
    </xf>
    <xf numFmtId="3" fontId="31" fillId="31" borderId="30" xfId="2" applyNumberFormat="1" applyFont="1" applyFill="1" applyBorder="1" applyAlignment="1">
      <alignment vertical="center"/>
    </xf>
    <xf numFmtId="3" fontId="31" fillId="31" borderId="63" xfId="2" applyNumberFormat="1" applyFont="1" applyFill="1" applyBorder="1" applyAlignment="1">
      <alignment vertical="center"/>
    </xf>
    <xf numFmtId="3" fontId="31" fillId="31" borderId="30" xfId="2" applyNumberFormat="1" applyFont="1" applyFill="1" applyBorder="1" applyAlignment="1">
      <alignment horizontal="right" vertical="center"/>
    </xf>
    <xf numFmtId="3" fontId="31" fillId="3" borderId="83" xfId="2" applyNumberFormat="1" applyFont="1" applyFill="1" applyBorder="1" applyAlignment="1">
      <alignment vertical="center"/>
    </xf>
    <xf numFmtId="3" fontId="31" fillId="3" borderId="84" xfId="2" applyNumberFormat="1" applyFont="1" applyFill="1" applyBorder="1" applyAlignment="1">
      <alignment vertical="center"/>
    </xf>
    <xf numFmtId="0" fontId="31" fillId="3" borderId="11" xfId="2" applyFont="1" applyFill="1" applyBorder="1"/>
    <xf numFmtId="0" fontId="31" fillId="3" borderId="60" xfId="2" applyFont="1" applyFill="1" applyBorder="1" applyAlignment="1">
      <alignment horizontal="right" textRotation="90" wrapText="1"/>
    </xf>
    <xf numFmtId="0" fontId="31" fillId="3" borderId="6" xfId="2" applyFont="1" applyFill="1" applyBorder="1" applyAlignment="1">
      <alignment horizontal="right" textRotation="90" wrapText="1"/>
    </xf>
    <xf numFmtId="3" fontId="31" fillId="3" borderId="25" xfId="2" applyNumberFormat="1" applyFont="1" applyFill="1" applyBorder="1" applyAlignment="1">
      <alignment vertical="center"/>
    </xf>
    <xf numFmtId="3" fontId="31" fillId="3" borderId="0" xfId="0" applyNumberFormat="1" applyFont="1" applyFill="1" applyBorder="1" applyAlignment="1">
      <alignment vertical="center"/>
    </xf>
    <xf numFmtId="164" fontId="31" fillId="3" borderId="0" xfId="1" applyNumberFormat="1" applyFont="1" applyFill="1" applyBorder="1" applyAlignment="1">
      <alignment vertical="center"/>
    </xf>
    <xf numFmtId="3" fontId="34" fillId="2" borderId="38" xfId="0" applyNumberFormat="1" applyFont="1" applyFill="1" applyBorder="1"/>
    <xf numFmtId="0" fontId="31" fillId="2" borderId="0" xfId="2" applyFont="1" applyFill="1"/>
    <xf numFmtId="0" fontId="54" fillId="3" borderId="0" xfId="2" applyFont="1" applyFill="1" applyBorder="1" applyAlignment="1">
      <alignment vertical="center"/>
    </xf>
    <xf numFmtId="165" fontId="49" fillId="2" borderId="0" xfId="2" applyNumberFormat="1" applyFont="1" applyFill="1" applyBorder="1" applyAlignment="1">
      <alignment horizontal="center"/>
    </xf>
    <xf numFmtId="165" fontId="31" fillId="3" borderId="0" xfId="2" applyNumberFormat="1" applyFont="1" applyFill="1" applyBorder="1" applyAlignment="1">
      <alignment wrapText="1"/>
    </xf>
    <xf numFmtId="49" fontId="31" fillId="2" borderId="0" xfId="2" applyNumberFormat="1" applyFont="1" applyFill="1" applyBorder="1" applyAlignment="1">
      <alignment wrapText="1"/>
    </xf>
    <xf numFmtId="0" fontId="31" fillId="2" borderId="0" xfId="2" applyFont="1" applyFill="1" applyAlignment="1">
      <alignment horizontal="center"/>
    </xf>
    <xf numFmtId="165" fontId="31" fillId="3" borderId="0" xfId="2" applyNumberFormat="1" applyFont="1" applyFill="1" applyBorder="1" applyAlignment="1">
      <alignment horizontal="center" wrapText="1"/>
    </xf>
    <xf numFmtId="0" fontId="56" fillId="2" borderId="0" xfId="2" applyFont="1" applyFill="1" applyBorder="1" applyAlignment="1">
      <alignment vertical="center" wrapText="1"/>
    </xf>
    <xf numFmtId="16" fontId="31" fillId="3" borderId="0" xfId="2" applyNumberFormat="1" applyFont="1" applyFill="1" applyBorder="1" applyAlignment="1">
      <alignment horizontal="center" wrapText="1"/>
    </xf>
    <xf numFmtId="0" fontId="58" fillId="2" borderId="0" xfId="2" applyFont="1" applyFill="1" applyAlignment="1"/>
    <xf numFmtId="0" fontId="56" fillId="2" borderId="0" xfId="2" applyFont="1" applyFill="1" applyBorder="1" applyAlignment="1">
      <alignment wrapText="1"/>
    </xf>
    <xf numFmtId="0" fontId="58" fillId="2" borderId="0" xfId="2" applyFont="1" applyFill="1" applyBorder="1" applyAlignment="1">
      <alignment horizontal="center" wrapText="1"/>
    </xf>
    <xf numFmtId="2" fontId="31" fillId="2" borderId="0" xfId="2" applyNumberFormat="1" applyFont="1" applyFill="1"/>
    <xf numFmtId="165" fontId="31" fillId="3" borderId="41" xfId="2" applyNumberFormat="1" applyFont="1" applyFill="1" applyBorder="1" applyAlignment="1">
      <alignment horizontal="left" vertical="center" wrapText="1"/>
    </xf>
    <xf numFmtId="165" fontId="31" fillId="9" borderId="0" xfId="2" applyNumberFormat="1" applyFont="1" applyFill="1" applyBorder="1" applyAlignment="1">
      <alignment horizontal="center" wrapText="1"/>
    </xf>
    <xf numFmtId="3" fontId="31" fillId="2" borderId="0" xfId="2" applyNumberFormat="1" applyFont="1" applyFill="1"/>
    <xf numFmtId="165" fontId="57" fillId="3" borderId="0" xfId="2" applyNumberFormat="1" applyFont="1" applyFill="1" applyBorder="1" applyAlignment="1">
      <alignment horizontal="center" vertical="center" wrapText="1"/>
    </xf>
    <xf numFmtId="165" fontId="56" fillId="3" borderId="0" xfId="2" applyNumberFormat="1" applyFont="1" applyFill="1" applyBorder="1" applyAlignment="1">
      <alignment vertical="center" wrapText="1"/>
    </xf>
    <xf numFmtId="0" fontId="31" fillId="2" borderId="0" xfId="2" applyFont="1" applyFill="1" applyBorder="1"/>
    <xf numFmtId="165" fontId="31" fillId="2" borderId="0" xfId="2" applyNumberFormat="1" applyFont="1" applyFill="1"/>
    <xf numFmtId="165" fontId="58" fillId="3" borderId="0" xfId="2" applyNumberFormat="1" applyFont="1" applyFill="1" applyBorder="1" applyAlignment="1">
      <alignment horizontal="left" wrapText="1"/>
    </xf>
    <xf numFmtId="165" fontId="56" fillId="3" borderId="0" xfId="2" applyNumberFormat="1" applyFont="1" applyFill="1" applyBorder="1" applyAlignment="1">
      <alignment horizontal="center" wrapText="1"/>
    </xf>
    <xf numFmtId="165" fontId="31" fillId="3" borderId="0" xfId="2" applyNumberFormat="1" applyFont="1" applyFill="1" applyBorder="1" applyAlignment="1">
      <alignment horizontal="left" vertical="top" wrapText="1"/>
    </xf>
    <xf numFmtId="0" fontId="56" fillId="2" borderId="0" xfId="2" applyFont="1" applyFill="1"/>
    <xf numFmtId="0" fontId="58" fillId="2" borderId="0" xfId="2" applyFont="1" applyFill="1"/>
    <xf numFmtId="0" fontId="31" fillId="3" borderId="0" xfId="2" applyFont="1" applyFill="1"/>
    <xf numFmtId="0" fontId="60" fillId="3" borderId="0" xfId="2" applyFont="1" applyFill="1" applyAlignment="1">
      <alignment vertical="center" wrapText="1"/>
    </xf>
    <xf numFmtId="0" fontId="60" fillId="2" borderId="0" xfId="2" applyFont="1" applyFill="1" applyAlignment="1">
      <alignment vertical="center" wrapText="1"/>
    </xf>
    <xf numFmtId="165" fontId="61" fillId="3" borderId="0" xfId="2" applyNumberFormat="1" applyFont="1" applyFill="1" applyBorder="1" applyAlignment="1">
      <alignment vertical="center" wrapText="1"/>
    </xf>
    <xf numFmtId="165" fontId="60" fillId="3" borderId="0" xfId="2" applyNumberFormat="1" applyFont="1" applyFill="1" applyBorder="1" applyAlignment="1">
      <alignment vertical="center" wrapText="1"/>
    </xf>
    <xf numFmtId="3" fontId="31" fillId="2" borderId="0" xfId="2" applyNumberFormat="1" applyFont="1" applyFill="1" applyBorder="1"/>
    <xf numFmtId="165" fontId="58" fillId="3" borderId="0" xfId="2" applyNumberFormat="1" applyFont="1" applyFill="1" applyBorder="1" applyAlignment="1">
      <alignment wrapText="1"/>
    </xf>
    <xf numFmtId="16" fontId="31" fillId="3" borderId="0" xfId="2" applyNumberFormat="1" applyFont="1" applyFill="1" applyBorder="1" applyAlignment="1">
      <alignment horizontal="left" wrapText="1"/>
    </xf>
    <xf numFmtId="165" fontId="60" fillId="3" borderId="0" xfId="2" applyNumberFormat="1" applyFont="1" applyFill="1" applyBorder="1" applyAlignment="1">
      <alignment horizontal="center" wrapText="1"/>
    </xf>
    <xf numFmtId="165" fontId="31" fillId="9" borderId="0" xfId="2" applyNumberFormat="1" applyFont="1" applyFill="1" applyBorder="1" applyAlignment="1">
      <alignment wrapText="1"/>
    </xf>
    <xf numFmtId="0" fontId="58" fillId="2" borderId="0" xfId="2" applyFont="1" applyFill="1" applyBorder="1" applyAlignment="1">
      <alignment wrapText="1"/>
    </xf>
    <xf numFmtId="0" fontId="31" fillId="2" borderId="0" xfId="2" applyFont="1" applyFill="1" applyAlignment="1">
      <alignment horizontal="left"/>
    </xf>
    <xf numFmtId="0" fontId="60" fillId="2" borderId="0" xfId="2" applyFont="1" applyFill="1" applyBorder="1" applyAlignment="1">
      <alignment vertical="center" wrapText="1"/>
    </xf>
    <xf numFmtId="0" fontId="31" fillId="2" borderId="0" xfId="2" applyFont="1" applyFill="1" applyAlignment="1"/>
    <xf numFmtId="3" fontId="57" fillId="3" borderId="0" xfId="2" applyNumberFormat="1" applyFont="1" applyFill="1" applyBorder="1" applyAlignment="1">
      <alignment vertical="center" wrapText="1"/>
    </xf>
    <xf numFmtId="0" fontId="37" fillId="2" borderId="0" xfId="2" applyFont="1" applyFill="1" applyAlignment="1"/>
    <xf numFmtId="0" fontId="31" fillId="2" borderId="0" xfId="2" applyFont="1" applyFill="1" applyBorder="1" applyAlignment="1">
      <alignment horizontal="right"/>
    </xf>
    <xf numFmtId="3" fontId="31" fillId="2" borderId="0" xfId="2" applyNumberFormat="1" applyFont="1" applyFill="1" applyBorder="1" applyAlignment="1">
      <alignment horizontal="right" vertical="center"/>
    </xf>
    <xf numFmtId="3" fontId="31" fillId="2" borderId="0" xfId="2" applyNumberFormat="1" applyFont="1" applyFill="1" applyAlignment="1">
      <alignment horizontal="right" vertical="center"/>
    </xf>
    <xf numFmtId="0" fontId="49" fillId="2" borderId="0" xfId="2" applyFont="1" applyFill="1" applyAlignment="1">
      <alignment wrapText="1"/>
    </xf>
    <xf numFmtId="0" fontId="56" fillId="9" borderId="0" xfId="2" applyFont="1" applyFill="1" applyAlignment="1">
      <alignment vertical="top" wrapText="1"/>
    </xf>
    <xf numFmtId="0" fontId="64" fillId="9" borderId="0" xfId="2" applyFont="1" applyFill="1" applyAlignment="1">
      <alignment horizontal="left" vertical="center" wrapText="1"/>
    </xf>
    <xf numFmtId="0" fontId="65" fillId="9" borderId="0" xfId="2" applyFont="1" applyFill="1" applyAlignment="1">
      <alignment horizontal="left" vertical="center" wrapText="1"/>
    </xf>
    <xf numFmtId="0" fontId="7" fillId="2" borderId="0" xfId="2" applyFont="1" applyFill="1" applyAlignment="1">
      <alignment horizontal="center" vertical="center" wrapText="1"/>
    </xf>
    <xf numFmtId="0" fontId="4" fillId="3" borderId="0" xfId="2" applyFill="1" applyBorder="1" applyAlignment="1"/>
    <xf numFmtId="0" fontId="7" fillId="2" borderId="0" xfId="2" applyFont="1" applyFill="1" applyAlignment="1">
      <alignment vertical="center" wrapText="1"/>
    </xf>
    <xf numFmtId="0" fontId="31" fillId="3" borderId="6" xfId="2" applyFont="1" applyFill="1" applyBorder="1" applyAlignment="1">
      <alignment horizontal="center" wrapText="1"/>
    </xf>
    <xf numFmtId="0" fontId="49" fillId="3" borderId="0" xfId="2" applyFont="1" applyFill="1" applyBorder="1" applyAlignment="1">
      <alignment horizontal="right" vertical="top" wrapText="1"/>
    </xf>
    <xf numFmtId="0" fontId="34" fillId="3" borderId="0" xfId="0" applyFont="1" applyFill="1" applyBorder="1" applyAlignment="1">
      <alignment horizontal="right" vertical="center"/>
    </xf>
    <xf numFmtId="0" fontId="34" fillId="3" borderId="0" xfId="0" applyFont="1" applyFill="1" applyBorder="1" applyAlignment="1">
      <alignment horizontal="left" vertical="center"/>
    </xf>
    <xf numFmtId="0" fontId="31" fillId="2" borderId="0" xfId="0" applyFont="1" applyFill="1" applyAlignment="1">
      <alignment horizontal="right" vertical="top"/>
    </xf>
    <xf numFmtId="0" fontId="31" fillId="2" borderId="0" xfId="0" applyFont="1" applyFill="1" applyAlignment="1">
      <alignment horizontal="left" vertical="top"/>
    </xf>
    <xf numFmtId="1" fontId="33" fillId="2" borderId="0" xfId="0" applyNumberFormat="1" applyFont="1" applyFill="1" applyBorder="1" applyAlignment="1">
      <alignment vertical="center" wrapText="1"/>
    </xf>
    <xf numFmtId="0" fontId="34" fillId="3" borderId="10" xfId="0" applyFont="1" applyFill="1" applyBorder="1" applyAlignment="1"/>
    <xf numFmtId="0" fontId="34" fillId="3" borderId="11" xfId="0" applyFont="1" applyFill="1" applyBorder="1" applyAlignment="1"/>
    <xf numFmtId="0" fontId="34" fillId="3" borderId="0" xfId="0" applyFont="1" applyFill="1"/>
    <xf numFmtId="0" fontId="34" fillId="3" borderId="12" xfId="0" applyFont="1" applyFill="1" applyBorder="1" applyAlignment="1"/>
    <xf numFmtId="0" fontId="34" fillId="3" borderId="11" xfId="0" applyFont="1" applyFill="1" applyBorder="1" applyAlignment="1">
      <alignment horizontal="right"/>
    </xf>
    <xf numFmtId="0" fontId="53" fillId="2" borderId="47" xfId="2" applyFont="1" applyFill="1" applyBorder="1" applyAlignment="1">
      <alignment vertical="center"/>
    </xf>
    <xf numFmtId="0" fontId="53" fillId="2" borderId="47" xfId="2" applyFont="1" applyFill="1" applyBorder="1" applyAlignment="1"/>
    <xf numFmtId="1" fontId="34" fillId="3" borderId="11" xfId="0" applyNumberFormat="1" applyFont="1" applyFill="1" applyBorder="1" applyAlignment="1">
      <alignment horizontal="right"/>
    </xf>
    <xf numFmtId="1" fontId="34" fillId="3" borderId="11" xfId="0" applyNumberFormat="1" applyFont="1" applyFill="1" applyBorder="1" applyAlignment="1">
      <alignment horizontal="left"/>
    </xf>
    <xf numFmtId="1" fontId="31" fillId="2" borderId="0" xfId="0" applyNumberFormat="1" applyFont="1" applyFill="1" applyAlignment="1">
      <alignment horizontal="right" vertical="top"/>
    </xf>
    <xf numFmtId="1" fontId="31" fillId="2" borderId="0" xfId="0" applyNumberFormat="1" applyFont="1" applyFill="1" applyAlignment="1">
      <alignment horizontal="left" vertical="top"/>
    </xf>
    <xf numFmtId="0" fontId="31" fillId="3" borderId="82" xfId="2" applyFont="1" applyFill="1" applyBorder="1" applyAlignment="1">
      <alignment horizontal="right" textRotation="90" wrapText="1"/>
    </xf>
    <xf numFmtId="0" fontId="31" fillId="3" borderId="81" xfId="2" applyFont="1" applyFill="1" applyBorder="1" applyAlignment="1">
      <alignment horizontal="right" textRotation="90" wrapText="1"/>
    </xf>
    <xf numFmtId="3" fontId="31" fillId="12" borderId="83" xfId="2" applyNumberFormat="1" applyFont="1" applyFill="1" applyBorder="1" applyAlignment="1">
      <alignment horizontal="right" vertical="center"/>
    </xf>
    <xf numFmtId="3" fontId="31" fillId="15" borderId="85" xfId="2" applyNumberFormat="1" applyFont="1" applyFill="1" applyBorder="1" applyAlignment="1">
      <alignment horizontal="right" vertical="center"/>
    </xf>
    <xf numFmtId="0" fontId="31" fillId="3" borderId="0" xfId="0" applyFont="1" applyFill="1" applyBorder="1" applyAlignment="1">
      <alignment vertical="center" wrapText="1"/>
    </xf>
    <xf numFmtId="0" fontId="31" fillId="3" borderId="9" xfId="0" applyFont="1" applyFill="1" applyBorder="1" applyAlignment="1">
      <alignment vertical="center" wrapText="1"/>
    </xf>
    <xf numFmtId="0" fontId="31" fillId="3" borderId="0" xfId="0" applyFont="1" applyFill="1" applyBorder="1" applyAlignment="1">
      <alignment horizontal="right" vertical="top" wrapText="1"/>
    </xf>
    <xf numFmtId="1" fontId="34" fillId="2" borderId="11" xfId="0" applyNumberFormat="1" applyFont="1" applyFill="1" applyBorder="1" applyAlignment="1">
      <alignment horizontal="left"/>
    </xf>
    <xf numFmtId="1" fontId="31" fillId="12" borderId="8" xfId="0" applyNumberFormat="1" applyFont="1" applyFill="1" applyBorder="1" applyAlignment="1">
      <alignment horizontal="center"/>
    </xf>
    <xf numFmtId="1" fontId="31" fillId="15" borderId="5" xfId="0" applyNumberFormat="1" applyFont="1" applyFill="1" applyBorder="1" applyAlignment="1">
      <alignment horizontal="center"/>
    </xf>
    <xf numFmtId="0" fontId="31" fillId="3" borderId="4" xfId="0" applyFont="1" applyFill="1" applyBorder="1" applyAlignment="1">
      <alignment horizontal="right" vertical="center"/>
    </xf>
    <xf numFmtId="0" fontId="31" fillId="2" borderId="10" xfId="0" applyFont="1" applyFill="1" applyBorder="1" applyAlignment="1">
      <alignment horizontal="right" vertical="center"/>
    </xf>
    <xf numFmtId="164" fontId="31" fillId="2" borderId="36" xfId="1" applyNumberFormat="1" applyFont="1" applyFill="1" applyBorder="1" applyAlignment="1">
      <alignment horizontal="right" vertical="center"/>
    </xf>
    <xf numFmtId="164" fontId="31" fillId="2" borderId="33" xfId="1" applyNumberFormat="1" applyFont="1" applyFill="1" applyBorder="1" applyAlignment="1">
      <alignment horizontal="right" vertical="center"/>
    </xf>
    <xf numFmtId="3" fontId="37" fillId="2" borderId="11" xfId="0" applyNumberFormat="1" applyFont="1" applyFill="1" applyBorder="1" applyAlignment="1">
      <alignment horizontal="right" vertical="center"/>
    </xf>
    <xf numFmtId="164" fontId="37" fillId="2" borderId="12" xfId="1" applyNumberFormat="1" applyFont="1" applyFill="1" applyBorder="1" applyAlignment="1">
      <alignment horizontal="right" vertical="center"/>
    </xf>
    <xf numFmtId="1" fontId="34" fillId="2" borderId="11" xfId="0" applyNumberFormat="1" applyFont="1" applyFill="1" applyBorder="1" applyAlignment="1">
      <alignment horizontal="right"/>
    </xf>
    <xf numFmtId="0" fontId="51" fillId="3" borderId="0" xfId="2" applyFont="1" applyFill="1" applyBorder="1" applyAlignment="1"/>
    <xf numFmtId="0" fontId="31" fillId="2" borderId="0" xfId="0" applyFont="1" applyFill="1" applyBorder="1"/>
    <xf numFmtId="0" fontId="31" fillId="2" borderId="0" xfId="0" applyFont="1" applyFill="1" applyBorder="1" applyAlignment="1">
      <alignment horizontal="right"/>
    </xf>
    <xf numFmtId="0" fontId="31" fillId="2" borderId="0" xfId="0" applyFont="1" applyFill="1" applyBorder="1" applyAlignment="1">
      <alignment vertical="center"/>
    </xf>
    <xf numFmtId="0" fontId="34" fillId="2" borderId="0" xfId="0" applyFont="1" applyFill="1" applyBorder="1" applyAlignment="1">
      <alignment vertical="top" wrapText="1"/>
    </xf>
    <xf numFmtId="165" fontId="31" fillId="2" borderId="0" xfId="0" applyNumberFormat="1" applyFont="1" applyFill="1" applyBorder="1" applyAlignment="1">
      <alignment horizontal="center"/>
    </xf>
    <xf numFmtId="165" fontId="31" fillId="2" borderId="9" xfId="0" applyNumberFormat="1" applyFont="1" applyFill="1" applyBorder="1" applyAlignment="1">
      <alignment horizontal="center"/>
    </xf>
    <xf numFmtId="3" fontId="31" fillId="2" borderId="3" xfId="0" applyNumberFormat="1" applyFont="1" applyFill="1" applyBorder="1" applyAlignment="1">
      <alignment horizontal="right" vertical="center"/>
    </xf>
    <xf numFmtId="3" fontId="31" fillId="2" borderId="6" xfId="0" applyNumberFormat="1" applyFont="1" applyFill="1" applyBorder="1" applyAlignment="1">
      <alignment horizontal="right" vertical="center"/>
    </xf>
    <xf numFmtId="165" fontId="31" fillId="2" borderId="15" xfId="0" applyNumberFormat="1" applyFont="1" applyFill="1" applyBorder="1" applyAlignment="1">
      <alignment horizontal="center"/>
    </xf>
    <xf numFmtId="165" fontId="31" fillId="2" borderId="6" xfId="0" applyNumberFormat="1" applyFont="1" applyFill="1" applyBorder="1" applyAlignment="1">
      <alignment horizontal="center"/>
    </xf>
    <xf numFmtId="3" fontId="31" fillId="3" borderId="3" xfId="0" applyNumberFormat="1" applyFont="1" applyFill="1" applyBorder="1" applyAlignment="1">
      <alignment horizontal="right" vertical="center"/>
    </xf>
    <xf numFmtId="3" fontId="31" fillId="3" borderId="6" xfId="0" applyNumberFormat="1" applyFont="1" applyFill="1" applyBorder="1" applyAlignment="1">
      <alignment horizontal="right" vertical="center"/>
    </xf>
    <xf numFmtId="165" fontId="31" fillId="3" borderId="15" xfId="0" applyNumberFormat="1" applyFont="1" applyFill="1" applyBorder="1" applyAlignment="1">
      <alignment horizontal="center" vertical="center"/>
    </xf>
    <xf numFmtId="165" fontId="31" fillId="3" borderId="6" xfId="0" applyNumberFormat="1" applyFont="1" applyFill="1" applyBorder="1" applyAlignment="1">
      <alignment horizontal="center" vertical="center"/>
    </xf>
    <xf numFmtId="3" fontId="31" fillId="3" borderId="6" xfId="0" applyNumberFormat="1" applyFont="1" applyFill="1" applyBorder="1" applyAlignment="1">
      <alignment horizontal="right" vertical="top" wrapText="1"/>
    </xf>
    <xf numFmtId="165" fontId="31" fillId="3" borderId="15" xfId="0" applyNumberFormat="1" applyFont="1" applyFill="1" applyBorder="1" applyAlignment="1">
      <alignment horizontal="center" vertical="top" wrapText="1"/>
    </xf>
    <xf numFmtId="165" fontId="31" fillId="3" borderId="6" xfId="0" applyNumberFormat="1" applyFont="1" applyFill="1" applyBorder="1" applyAlignment="1">
      <alignment horizontal="center" vertical="top" wrapText="1"/>
    </xf>
    <xf numFmtId="3" fontId="31" fillId="3" borderId="3" xfId="0" applyNumberFormat="1" applyFont="1" applyFill="1" applyBorder="1" applyAlignment="1">
      <alignment horizontal="right"/>
    </xf>
    <xf numFmtId="3" fontId="31" fillId="3" borderId="6" xfId="0" applyNumberFormat="1" applyFont="1" applyFill="1" applyBorder="1" applyAlignment="1">
      <alignment horizontal="right"/>
    </xf>
    <xf numFmtId="165" fontId="31" fillId="3" borderId="15" xfId="0" applyNumberFormat="1" applyFont="1" applyFill="1" applyBorder="1" applyAlignment="1">
      <alignment horizontal="center"/>
    </xf>
    <xf numFmtId="165" fontId="31" fillId="3" borderId="6" xfId="0" applyNumberFormat="1" applyFont="1" applyFill="1" applyBorder="1" applyAlignment="1">
      <alignment horizontal="center"/>
    </xf>
    <xf numFmtId="3" fontId="31" fillId="2" borderId="3" xfId="0" applyNumberFormat="1" applyFont="1" applyFill="1" applyBorder="1" applyAlignment="1">
      <alignment horizontal="right" vertical="top"/>
    </xf>
    <xf numFmtId="3" fontId="31" fillId="2" borderId="6" xfId="0" applyNumberFormat="1" applyFont="1" applyFill="1" applyBorder="1" applyAlignment="1">
      <alignment horizontal="right" vertical="top"/>
    </xf>
    <xf numFmtId="0" fontId="31" fillId="3" borderId="6" xfId="0" applyFont="1" applyFill="1" applyBorder="1" applyAlignment="1">
      <alignment horizontal="center" vertical="center"/>
    </xf>
    <xf numFmtId="0" fontId="34" fillId="2" borderId="4" xfId="0" applyFont="1" applyFill="1" applyBorder="1" applyAlignment="1">
      <alignment vertical="center"/>
    </xf>
    <xf numFmtId="0" fontId="34" fillId="2" borderId="9" xfId="0" applyFont="1" applyFill="1" applyBorder="1" applyAlignment="1">
      <alignment vertical="center"/>
    </xf>
    <xf numFmtId="0" fontId="31" fillId="3" borderId="1" xfId="2" applyFont="1" applyFill="1" applyBorder="1" applyAlignment="1">
      <alignment horizontal="center" wrapText="1"/>
    </xf>
    <xf numFmtId="0" fontId="31" fillId="2" borderId="11" xfId="0" applyFont="1" applyFill="1" applyBorder="1" applyAlignment="1">
      <alignment horizontal="center" wrapText="1"/>
    </xf>
    <xf numFmtId="0" fontId="31" fillId="3" borderId="0" xfId="0" applyFont="1" applyFill="1" applyBorder="1" applyAlignment="1">
      <alignment horizontal="center" vertical="center"/>
    </xf>
    <xf numFmtId="165" fontId="31" fillId="3" borderId="9" xfId="0" applyNumberFormat="1" applyFont="1" applyFill="1" applyBorder="1" applyAlignment="1">
      <alignment horizontal="center" vertical="center"/>
    </xf>
    <xf numFmtId="3" fontId="31" fillId="3" borderId="7" xfId="0" applyNumberFormat="1" applyFont="1" applyFill="1" applyBorder="1" applyAlignment="1">
      <alignment vertical="center"/>
    </xf>
    <xf numFmtId="3" fontId="31" fillId="3" borderId="5" xfId="0" applyNumberFormat="1" applyFont="1" applyFill="1" applyBorder="1" applyAlignment="1">
      <alignment vertical="center"/>
    </xf>
    <xf numFmtId="3" fontId="31" fillId="3" borderId="4" xfId="0" applyNumberFormat="1" applyFont="1" applyFill="1" applyBorder="1" applyAlignment="1">
      <alignment vertical="center"/>
    </xf>
    <xf numFmtId="3" fontId="31" fillId="12" borderId="10" xfId="0" applyNumberFormat="1" applyFont="1" applyFill="1" applyBorder="1" applyAlignment="1">
      <alignment vertical="center"/>
    </xf>
    <xf numFmtId="3" fontId="31" fillId="12" borderId="11" xfId="0" applyNumberFormat="1" applyFont="1" applyFill="1" applyBorder="1" applyAlignment="1">
      <alignment vertical="center"/>
    </xf>
    <xf numFmtId="165" fontId="31" fillId="12" borderId="12" xfId="0" applyNumberFormat="1" applyFont="1" applyFill="1" applyBorder="1" applyAlignment="1">
      <alignment horizontal="center" vertical="center"/>
    </xf>
    <xf numFmtId="0" fontId="34" fillId="3" borderId="11" xfId="0" applyFont="1" applyFill="1" applyBorder="1"/>
    <xf numFmtId="0" fontId="31" fillId="2" borderId="9" xfId="0" applyFont="1" applyFill="1" applyBorder="1" applyAlignment="1">
      <alignment horizontal="right"/>
    </xf>
    <xf numFmtId="0" fontId="29" fillId="2" borderId="0" xfId="0" applyFont="1" applyFill="1" applyBorder="1"/>
    <xf numFmtId="0" fontId="29" fillId="2" borderId="9" xfId="0" applyFont="1" applyFill="1" applyBorder="1"/>
    <xf numFmtId="0" fontId="29" fillId="2" borderId="4" xfId="0" applyFont="1" applyFill="1" applyBorder="1"/>
    <xf numFmtId="3" fontId="58" fillId="2" borderId="4" xfId="0" applyNumberFormat="1" applyFont="1" applyFill="1" applyBorder="1" applyAlignment="1">
      <alignment horizontal="right"/>
    </xf>
    <xf numFmtId="3" fontId="58" fillId="2" borderId="0" xfId="0" applyNumberFormat="1" applyFont="1" applyFill="1" applyBorder="1"/>
    <xf numFmtId="0" fontId="58" fillId="2" borderId="4" xfId="0" applyFont="1" applyFill="1" applyBorder="1" applyAlignment="1">
      <alignment horizontal="right"/>
    </xf>
    <xf numFmtId="1" fontId="31" fillId="3" borderId="60" xfId="2" applyNumberFormat="1" applyFont="1" applyFill="1" applyBorder="1" applyAlignment="1">
      <alignment horizontal="center" wrapText="1"/>
    </xf>
    <xf numFmtId="1" fontId="31" fillId="3" borderId="6" xfId="2" applyNumberFormat="1" applyFont="1" applyFill="1" applyBorder="1" applyAlignment="1">
      <alignment horizontal="center" wrapText="1"/>
    </xf>
    <xf numFmtId="1" fontId="31" fillId="3" borderId="3" xfId="2" applyNumberFormat="1" applyFont="1" applyFill="1" applyBorder="1" applyAlignment="1">
      <alignment horizontal="center" wrapText="1"/>
    </xf>
    <xf numFmtId="165" fontId="31" fillId="3" borderId="11" xfId="2" applyNumberFormat="1" applyFont="1" applyFill="1" applyBorder="1" applyAlignment="1">
      <alignment horizontal="right"/>
    </xf>
    <xf numFmtId="0" fontId="31" fillId="3" borderId="6" xfId="2" applyFont="1" applyFill="1" applyBorder="1"/>
    <xf numFmtId="165" fontId="31" fillId="3" borderId="64" xfId="2" applyNumberFormat="1" applyFont="1" applyFill="1" applyBorder="1" applyAlignment="1">
      <alignment horizontal="right" vertical="center"/>
    </xf>
    <xf numFmtId="165" fontId="31" fillId="3" borderId="30" xfId="2" applyNumberFormat="1" applyFont="1" applyFill="1" applyBorder="1" applyAlignment="1">
      <alignment horizontal="right" vertical="center"/>
    </xf>
    <xf numFmtId="165" fontId="31" fillId="3" borderId="17" xfId="2" applyNumberFormat="1" applyFont="1" applyFill="1" applyBorder="1" applyAlignment="1">
      <alignment vertical="center"/>
    </xf>
    <xf numFmtId="165" fontId="31" fillId="3" borderId="24" xfId="2" applyNumberFormat="1" applyFont="1" applyFill="1" applyBorder="1" applyAlignment="1">
      <alignment vertical="center"/>
    </xf>
    <xf numFmtId="165" fontId="31" fillId="3" borderId="16" xfId="2" applyNumberFormat="1" applyFont="1" applyFill="1" applyBorder="1" applyAlignment="1">
      <alignment vertical="center"/>
    </xf>
    <xf numFmtId="1" fontId="37" fillId="3" borderId="6" xfId="2" applyNumberFormat="1" applyFont="1" applyFill="1" applyBorder="1" applyAlignment="1">
      <alignment horizontal="center" wrapText="1"/>
    </xf>
    <xf numFmtId="165" fontId="37" fillId="3" borderId="5" xfId="2" applyNumberFormat="1" applyFont="1" applyFill="1" applyBorder="1" applyAlignment="1">
      <alignment horizontal="right" vertical="center"/>
    </xf>
    <xf numFmtId="165" fontId="37" fillId="3" borderId="0" xfId="2" applyNumberFormat="1" applyFont="1" applyFill="1" applyBorder="1" applyAlignment="1">
      <alignment vertical="center"/>
    </xf>
    <xf numFmtId="165" fontId="37" fillId="3" borderId="11" xfId="2" applyNumberFormat="1" applyFont="1" applyFill="1" applyBorder="1" applyAlignment="1">
      <alignment vertical="center"/>
    </xf>
    <xf numFmtId="165" fontId="37" fillId="3" borderId="5" xfId="2" applyNumberFormat="1" applyFont="1" applyFill="1" applyBorder="1" applyAlignment="1">
      <alignment vertical="center"/>
    </xf>
    <xf numFmtId="1" fontId="37" fillId="3" borderId="15" xfId="2" applyNumberFormat="1" applyFont="1" applyFill="1" applyBorder="1" applyAlignment="1">
      <alignment horizontal="center" wrapText="1"/>
    </xf>
    <xf numFmtId="165" fontId="37" fillId="3" borderId="8" xfId="2" applyNumberFormat="1" applyFont="1" applyFill="1" applyBorder="1" applyAlignment="1">
      <alignment vertical="center"/>
    </xf>
    <xf numFmtId="165" fontId="37" fillId="3" borderId="9" xfId="2" applyNumberFormat="1" applyFont="1" applyFill="1" applyBorder="1" applyAlignment="1">
      <alignment vertical="center"/>
    </xf>
    <xf numFmtId="165" fontId="37" fillId="3" borderId="12" xfId="2" applyNumberFormat="1" applyFont="1" applyFill="1" applyBorder="1" applyAlignment="1">
      <alignment vertical="center"/>
    </xf>
    <xf numFmtId="165" fontId="37" fillId="3" borderId="8" xfId="2" applyNumberFormat="1" applyFont="1" applyFill="1" applyBorder="1" applyAlignment="1">
      <alignment horizontal="right" vertical="center"/>
    </xf>
    <xf numFmtId="165" fontId="37" fillId="3" borderId="9" xfId="2" applyNumberFormat="1" applyFont="1" applyFill="1" applyBorder="1" applyAlignment="1">
      <alignment horizontal="right" vertical="center"/>
    </xf>
    <xf numFmtId="165" fontId="37" fillId="3" borderId="12" xfId="2" applyNumberFormat="1" applyFont="1" applyFill="1" applyBorder="1" applyAlignment="1">
      <alignment horizontal="right" vertical="center"/>
    </xf>
    <xf numFmtId="0" fontId="58" fillId="3" borderId="6" xfId="2" applyFont="1" applyFill="1" applyBorder="1" applyAlignment="1">
      <alignment horizontal="center" vertical="center" wrapText="1"/>
    </xf>
    <xf numFmtId="165" fontId="58" fillId="3" borderId="5" xfId="2" applyNumberFormat="1" applyFont="1" applyFill="1" applyBorder="1" applyAlignment="1">
      <alignment vertical="center"/>
    </xf>
    <xf numFmtId="165" fontId="58" fillId="3" borderId="0" xfId="2" applyNumberFormat="1" applyFont="1" applyFill="1" applyBorder="1" applyAlignment="1">
      <alignment vertical="center"/>
    </xf>
    <xf numFmtId="165" fontId="58" fillId="3" borderId="11" xfId="2" applyNumberFormat="1" applyFont="1" applyFill="1" applyBorder="1" applyAlignment="1">
      <alignment vertical="center"/>
    </xf>
    <xf numFmtId="1" fontId="58" fillId="3" borderId="3" xfId="2" applyNumberFormat="1" applyFont="1" applyFill="1" applyBorder="1" applyAlignment="1">
      <alignment horizontal="center" wrapText="1"/>
    </xf>
    <xf numFmtId="0" fontId="31" fillId="2" borderId="15" xfId="0" applyFont="1" applyFill="1" applyBorder="1" applyAlignment="1">
      <alignment horizontal="right" wrapText="1"/>
    </xf>
    <xf numFmtId="1" fontId="31" fillId="3" borderId="81" xfId="2" applyNumberFormat="1" applyFont="1" applyFill="1" applyBorder="1" applyAlignment="1">
      <alignment horizontal="center" wrapText="1"/>
    </xf>
    <xf numFmtId="0" fontId="31" fillId="3" borderId="17" xfId="2" applyFont="1" applyFill="1" applyBorder="1"/>
    <xf numFmtId="0" fontId="31" fillId="3" borderId="64" xfId="2" applyFont="1" applyFill="1" applyBorder="1"/>
    <xf numFmtId="0" fontId="58" fillId="2" borderId="30" xfId="2" applyFont="1" applyFill="1" applyBorder="1" applyAlignment="1">
      <alignment wrapText="1"/>
    </xf>
    <xf numFmtId="165" fontId="31" fillId="3" borderId="30" xfId="2" applyNumberFormat="1" applyFont="1" applyFill="1" applyBorder="1"/>
    <xf numFmtId="3" fontId="31" fillId="3" borderId="17" xfId="2" applyNumberFormat="1" applyFont="1" applyFill="1" applyBorder="1" applyAlignment="1">
      <alignment horizontal="right" vertical="center"/>
    </xf>
    <xf numFmtId="3" fontId="31" fillId="3" borderId="5" xfId="2" applyNumberFormat="1" applyFont="1" applyFill="1" applyBorder="1" applyAlignment="1">
      <alignment horizontal="right" vertical="center"/>
    </xf>
    <xf numFmtId="3" fontId="31" fillId="3" borderId="5" xfId="2" applyNumberFormat="1" applyFont="1" applyFill="1" applyBorder="1" applyAlignment="1">
      <alignment vertical="center"/>
    </xf>
    <xf numFmtId="3" fontId="31" fillId="3" borderId="87" xfId="2" applyNumberFormat="1" applyFont="1" applyFill="1" applyBorder="1" applyAlignment="1">
      <alignment vertical="center"/>
    </xf>
    <xf numFmtId="3" fontId="31" fillId="3" borderId="85" xfId="2" applyNumberFormat="1" applyFont="1" applyFill="1" applyBorder="1" applyAlignment="1">
      <alignment vertical="center"/>
    </xf>
    <xf numFmtId="3" fontId="31" fillId="12" borderId="85" xfId="2" applyNumberFormat="1" applyFont="1" applyFill="1" applyBorder="1" applyAlignment="1">
      <alignment horizontal="right" vertical="center"/>
    </xf>
    <xf numFmtId="0" fontId="57" fillId="3" borderId="0" xfId="2" applyFont="1" applyFill="1" applyBorder="1" applyAlignment="1">
      <alignment horizontal="right"/>
    </xf>
    <xf numFmtId="1" fontId="57" fillId="2" borderId="0" xfId="2" applyNumberFormat="1" applyFont="1" applyFill="1" applyBorder="1" applyAlignment="1">
      <alignment horizontal="right" wrapText="1"/>
    </xf>
    <xf numFmtId="0" fontId="57" fillId="2" borderId="0" xfId="2" applyFont="1" applyFill="1" applyBorder="1" applyAlignment="1">
      <alignment horizontal="right" wrapText="1"/>
    </xf>
    <xf numFmtId="165" fontId="57" fillId="3" borderId="0" xfId="2" applyNumberFormat="1" applyFont="1" applyFill="1" applyBorder="1" applyAlignment="1">
      <alignment horizontal="right"/>
    </xf>
    <xf numFmtId="0" fontId="57" fillId="2" borderId="24" xfId="2" applyFont="1" applyFill="1" applyBorder="1" applyAlignment="1">
      <alignment horizontal="right" wrapText="1"/>
    </xf>
    <xf numFmtId="0" fontId="57" fillId="3" borderId="24" xfId="2" applyFont="1" applyFill="1" applyBorder="1" applyAlignment="1">
      <alignment horizontal="right"/>
    </xf>
    <xf numFmtId="3" fontId="57" fillId="3" borderId="0" xfId="2" applyNumberFormat="1" applyFont="1" applyFill="1" applyBorder="1" applyAlignment="1">
      <alignment horizontal="right"/>
    </xf>
    <xf numFmtId="0" fontId="31" fillId="2" borderId="12" xfId="0" applyFont="1" applyFill="1" applyBorder="1" applyAlignment="1">
      <alignment horizontal="right" wrapText="1"/>
    </xf>
    <xf numFmtId="0" fontId="31" fillId="2" borderId="6" xfId="0" applyFont="1" applyFill="1" applyBorder="1" applyAlignment="1">
      <alignment horizontal="right"/>
    </xf>
    <xf numFmtId="0" fontId="31" fillId="3" borderId="11" xfId="0" applyFont="1" applyFill="1" applyBorder="1" applyAlignment="1">
      <alignment horizontal="center" vertical="center"/>
    </xf>
    <xf numFmtId="0" fontId="41" fillId="2" borderId="5" xfId="0" applyFont="1" applyFill="1" applyBorder="1" applyAlignment="1">
      <alignment horizontal="right" wrapText="1"/>
    </xf>
    <xf numFmtId="0" fontId="41" fillId="2" borderId="64" xfId="0" applyFont="1" applyFill="1" applyBorder="1" applyAlignment="1">
      <alignment horizontal="right" wrapText="1"/>
    </xf>
    <xf numFmtId="0" fontId="58" fillId="3" borderId="3" xfId="2" applyFont="1" applyFill="1" applyBorder="1" applyAlignment="1">
      <alignment horizontal="center" vertical="center" wrapText="1"/>
    </xf>
    <xf numFmtId="1" fontId="58" fillId="3" borderId="0" xfId="2" applyNumberFormat="1" applyFont="1" applyFill="1" applyBorder="1" applyAlignment="1">
      <alignment horizontal="center" wrapText="1"/>
    </xf>
    <xf numFmtId="165" fontId="58" fillId="3" borderId="5" xfId="2" applyNumberFormat="1" applyFont="1" applyFill="1" applyBorder="1" applyAlignment="1">
      <alignment horizontal="right" vertical="center"/>
    </xf>
    <xf numFmtId="165" fontId="58" fillId="3" borderId="0" xfId="2" applyNumberFormat="1" applyFont="1" applyFill="1" applyBorder="1" applyAlignment="1">
      <alignment horizontal="right" vertical="center"/>
    </xf>
    <xf numFmtId="165" fontId="58" fillId="3" borderId="11" xfId="2" applyNumberFormat="1" applyFont="1" applyFill="1" applyBorder="1" applyAlignment="1">
      <alignment horizontal="right" vertical="center"/>
    </xf>
    <xf numFmtId="3" fontId="31" fillId="3" borderId="11" xfId="2" applyNumberFormat="1" applyFont="1" applyFill="1" applyBorder="1"/>
    <xf numFmtId="165" fontId="31" fillId="3" borderId="30" xfId="2" applyNumberFormat="1" applyFont="1" applyFill="1" applyBorder="1" applyAlignment="1">
      <alignment horizontal="right"/>
    </xf>
    <xf numFmtId="165" fontId="31" fillId="3" borderId="63" xfId="2" applyNumberFormat="1" applyFont="1" applyFill="1" applyBorder="1" applyAlignment="1">
      <alignment horizontal="right"/>
    </xf>
    <xf numFmtId="0" fontId="31" fillId="3" borderId="0" xfId="2" applyFont="1" applyFill="1" applyBorder="1" applyAlignment="1">
      <alignment horizontal="center"/>
    </xf>
    <xf numFmtId="0" fontId="31" fillId="3" borderId="30" xfId="2" applyFont="1" applyFill="1" applyBorder="1" applyAlignment="1">
      <alignment horizontal="center"/>
    </xf>
    <xf numFmtId="0" fontId="41" fillId="2" borderId="17" xfId="0" applyFont="1" applyFill="1" applyBorder="1" applyAlignment="1">
      <alignment horizontal="right" wrapText="1"/>
    </xf>
    <xf numFmtId="0" fontId="31" fillId="3" borderId="0" xfId="2" applyFont="1" applyFill="1" applyBorder="1" applyAlignment="1">
      <alignment horizontal="right"/>
    </xf>
    <xf numFmtId="0" fontId="31" fillId="3" borderId="0" xfId="2" applyFont="1" applyFill="1" applyBorder="1" applyAlignment="1"/>
    <xf numFmtId="0" fontId="31" fillId="3" borderId="0" xfId="0" applyFont="1" applyFill="1" applyBorder="1" applyAlignment="1">
      <alignment vertical="top" wrapText="1"/>
    </xf>
    <xf numFmtId="0" fontId="33" fillId="3" borderId="0" xfId="0" applyFont="1" applyFill="1" applyBorder="1" applyAlignment="1">
      <alignment vertical="center"/>
    </xf>
    <xf numFmtId="0" fontId="33" fillId="3" borderId="0" xfId="0" applyFont="1" applyFill="1" applyBorder="1" applyAlignment="1">
      <alignment horizontal="center" vertical="center"/>
    </xf>
    <xf numFmtId="0" fontId="33" fillId="2" borderId="0" xfId="2" applyFont="1" applyFill="1" applyAlignment="1">
      <alignment vertical="center" wrapText="1"/>
    </xf>
    <xf numFmtId="0" fontId="67" fillId="3" borderId="0" xfId="0" applyFont="1" applyFill="1" applyBorder="1" applyAlignment="1">
      <alignment vertical="center"/>
    </xf>
    <xf numFmtId="0" fontId="68" fillId="2" borderId="0" xfId="0" applyFont="1" applyFill="1" applyBorder="1" applyAlignment="1">
      <alignment horizontal="center"/>
    </xf>
    <xf numFmtId="0" fontId="68" fillId="2" borderId="0" xfId="0" applyFont="1" applyFill="1" applyBorder="1"/>
    <xf numFmtId="0" fontId="67" fillId="3" borderId="55" xfId="0" applyFont="1" applyFill="1" applyBorder="1" applyAlignment="1">
      <alignment vertical="center"/>
    </xf>
    <xf numFmtId="0" fontId="68" fillId="3" borderId="0" xfId="0" applyFont="1" applyFill="1" applyBorder="1" applyAlignment="1">
      <alignment horizontal="center"/>
    </xf>
    <xf numFmtId="0" fontId="68" fillId="3" borderId="55" xfId="0" applyFont="1" applyFill="1" applyBorder="1" applyAlignment="1">
      <alignment horizontal="center"/>
    </xf>
    <xf numFmtId="0" fontId="68" fillId="3" borderId="0" xfId="0" applyFont="1" applyFill="1" applyBorder="1" applyAlignment="1">
      <alignment horizontal="center" vertical="center"/>
    </xf>
    <xf numFmtId="0" fontId="69" fillId="2" borderId="0" xfId="0" applyFont="1" applyFill="1" applyBorder="1" applyAlignment="1">
      <alignment vertical="center" wrapText="1"/>
    </xf>
    <xf numFmtId="0" fontId="68" fillId="2" borderId="0" xfId="0" applyFont="1" applyFill="1" applyBorder="1" applyAlignment="1">
      <alignment horizontal="center" vertical="center"/>
    </xf>
    <xf numFmtId="0" fontId="31" fillId="2" borderId="56" xfId="0" applyFont="1" applyFill="1" applyBorder="1"/>
    <xf numFmtId="0" fontId="31" fillId="2" borderId="56" xfId="0" applyFont="1" applyFill="1" applyBorder="1" applyAlignment="1">
      <alignment horizontal="right"/>
    </xf>
    <xf numFmtId="0" fontId="33" fillId="2" borderId="56" xfId="0" applyFont="1" applyFill="1" applyBorder="1" applyAlignment="1">
      <alignment horizontal="center"/>
    </xf>
    <xf numFmtId="0" fontId="31" fillId="2" borderId="45" xfId="0" applyFont="1" applyFill="1" applyBorder="1" applyAlignment="1">
      <alignment horizontal="right"/>
    </xf>
    <xf numFmtId="0" fontId="31" fillId="2" borderId="56" xfId="0" applyFont="1" applyFill="1" applyBorder="1" applyAlignment="1">
      <alignment horizontal="right" vertical="center" wrapText="1"/>
    </xf>
    <xf numFmtId="0" fontId="31" fillId="2" borderId="56" xfId="0" applyFont="1" applyFill="1" applyBorder="1" applyAlignment="1">
      <alignment horizontal="right" vertical="center"/>
    </xf>
    <xf numFmtId="0" fontId="31" fillId="2" borderId="56" xfId="0" applyFont="1" applyFill="1" applyBorder="1" applyAlignment="1">
      <alignment vertical="center" wrapText="1"/>
    </xf>
    <xf numFmtId="0" fontId="33" fillId="3" borderId="55" xfId="0" applyFont="1" applyFill="1" applyBorder="1" applyAlignment="1">
      <alignment vertical="center"/>
    </xf>
    <xf numFmtId="0" fontId="70" fillId="3" borderId="56" xfId="0" applyFont="1" applyFill="1" applyBorder="1" applyAlignment="1">
      <alignment vertical="center"/>
    </xf>
    <xf numFmtId="0" fontId="68" fillId="3" borderId="56" xfId="0" applyFont="1" applyFill="1" applyBorder="1" applyAlignment="1">
      <alignment horizontal="left" vertical="center"/>
    </xf>
    <xf numFmtId="0" fontId="31" fillId="3" borderId="0" xfId="0" applyFont="1" applyFill="1" applyBorder="1" applyAlignment="1">
      <alignment horizontal="left" vertical="center" wrapText="1"/>
    </xf>
    <xf numFmtId="3" fontId="31" fillId="14" borderId="24" xfId="2" applyNumberFormat="1" applyFont="1" applyFill="1" applyBorder="1" applyAlignment="1">
      <alignment horizontal="right" vertical="center"/>
    </xf>
    <xf numFmtId="3" fontId="31" fillId="3" borderId="6" xfId="0" applyNumberFormat="1" applyFont="1" applyFill="1" applyBorder="1"/>
    <xf numFmtId="3" fontId="31" fillId="3" borderId="60" xfId="0" applyNumberFormat="1" applyFont="1" applyFill="1" applyBorder="1"/>
    <xf numFmtId="0" fontId="52" fillId="3" borderId="0" xfId="0" applyFont="1" applyFill="1" applyBorder="1" applyAlignment="1">
      <alignment vertical="center"/>
    </xf>
    <xf numFmtId="0" fontId="31" fillId="3" borderId="53" xfId="0" applyFont="1" applyFill="1" applyBorder="1" applyAlignment="1">
      <alignment horizontal="left" vertical="center" wrapText="1"/>
    </xf>
    <xf numFmtId="165" fontId="41" fillId="2" borderId="5" xfId="1" applyNumberFormat="1" applyFont="1" applyFill="1" applyBorder="1" applyAlignment="1">
      <alignment horizontal="right" vertical="center"/>
    </xf>
    <xf numFmtId="165" fontId="41" fillId="2" borderId="0" xfId="1" applyNumberFormat="1" applyFont="1" applyFill="1" applyBorder="1" applyAlignment="1">
      <alignment horizontal="right" vertical="center"/>
    </xf>
    <xf numFmtId="165" fontId="41" fillId="12" borderId="7" xfId="1" applyNumberFormat="1" applyFont="1" applyFill="1" applyBorder="1" applyAlignment="1">
      <alignment horizontal="right" vertical="center"/>
    </xf>
    <xf numFmtId="165" fontId="41" fillId="12" borderId="5" xfId="1" applyNumberFormat="1" applyFont="1" applyFill="1" applyBorder="1" applyAlignment="1">
      <alignment horizontal="right" vertical="center"/>
    </xf>
    <xf numFmtId="165" fontId="41" fillId="12" borderId="8" xfId="1" applyNumberFormat="1" applyFont="1" applyFill="1" applyBorder="1" applyAlignment="1">
      <alignment horizontal="right" vertical="center"/>
    </xf>
    <xf numFmtId="165" fontId="41" fillId="2" borderId="72" xfId="1" applyNumberFormat="1" applyFont="1" applyFill="1" applyBorder="1" applyAlignment="1">
      <alignment horizontal="right" vertical="center"/>
    </xf>
    <xf numFmtId="165" fontId="41" fillId="2" borderId="71" xfId="1" applyNumberFormat="1" applyFont="1" applyFill="1" applyBorder="1" applyAlignment="1">
      <alignment horizontal="right" vertical="center"/>
    </xf>
    <xf numFmtId="165" fontId="41" fillId="2" borderId="73" xfId="1" applyNumberFormat="1" applyFont="1" applyFill="1" applyBorder="1" applyAlignment="1">
      <alignment horizontal="right" vertical="center"/>
    </xf>
    <xf numFmtId="3" fontId="31" fillId="14" borderId="5" xfId="2" applyNumberFormat="1" applyFont="1" applyFill="1" applyBorder="1" applyAlignment="1">
      <alignment horizontal="right" vertical="center"/>
    </xf>
    <xf numFmtId="3" fontId="31" fillId="14" borderId="87" xfId="2" applyNumberFormat="1" applyFont="1" applyFill="1" applyBorder="1" applyAlignment="1">
      <alignment horizontal="right" vertical="center"/>
    </xf>
    <xf numFmtId="164" fontId="37" fillId="11" borderId="9" xfId="1" applyNumberFormat="1" applyFont="1" applyFill="1" applyBorder="1" applyAlignment="1">
      <alignment horizontal="right" vertical="center"/>
    </xf>
    <xf numFmtId="164" fontId="37" fillId="11" borderId="37" xfId="1" applyNumberFormat="1" applyFont="1" applyFill="1" applyBorder="1" applyAlignment="1">
      <alignment horizontal="right" vertical="center"/>
    </xf>
    <xf numFmtId="164" fontId="31" fillId="11" borderId="35" xfId="1" applyNumberFormat="1" applyFont="1" applyFill="1" applyBorder="1" applyAlignment="1">
      <alignment horizontal="right" vertical="center"/>
    </xf>
    <xf numFmtId="164" fontId="31" fillId="11" borderId="36" xfId="1" applyNumberFormat="1" applyFont="1" applyFill="1" applyBorder="1" applyAlignment="1">
      <alignment horizontal="right" vertical="center"/>
    </xf>
    <xf numFmtId="164" fontId="31" fillId="11" borderId="88" xfId="1" applyNumberFormat="1" applyFont="1" applyFill="1" applyBorder="1" applyAlignment="1">
      <alignment horizontal="right" vertical="center"/>
    </xf>
    <xf numFmtId="164" fontId="37" fillId="11" borderId="12" xfId="1" applyNumberFormat="1" applyFont="1" applyFill="1" applyBorder="1" applyAlignment="1">
      <alignment horizontal="right" vertical="center"/>
    </xf>
    <xf numFmtId="0" fontId="31" fillId="11" borderId="10" xfId="0" applyFont="1" applyFill="1" applyBorder="1" applyAlignment="1">
      <alignment horizontal="right" vertical="center"/>
    </xf>
    <xf numFmtId="3" fontId="31" fillId="11" borderId="12" xfId="0" applyNumberFormat="1" applyFont="1" applyFill="1" applyBorder="1" applyAlignment="1">
      <alignment horizontal="right" vertical="center"/>
    </xf>
    <xf numFmtId="3" fontId="31" fillId="11" borderId="10" xfId="0" applyNumberFormat="1" applyFont="1" applyFill="1" applyBorder="1" applyAlignment="1">
      <alignment horizontal="right" vertical="center"/>
    </xf>
    <xf numFmtId="3" fontId="31" fillId="11" borderId="11" xfId="0" applyNumberFormat="1" applyFont="1" applyFill="1" applyBorder="1" applyAlignment="1">
      <alignment horizontal="right" vertical="center"/>
    </xf>
    <xf numFmtId="164" fontId="31" fillId="11" borderId="33" xfId="1" applyNumberFormat="1" applyFont="1" applyFill="1" applyBorder="1" applyAlignment="1">
      <alignment horizontal="right" vertical="center"/>
    </xf>
    <xf numFmtId="3" fontId="37" fillId="11" borderId="11" xfId="0" applyNumberFormat="1" applyFont="1" applyFill="1" applyBorder="1" applyAlignment="1">
      <alignment horizontal="right" vertical="center"/>
    </xf>
    <xf numFmtId="3" fontId="31" fillId="11" borderId="37" xfId="0" applyNumberFormat="1" applyFont="1" applyFill="1" applyBorder="1" applyAlignment="1">
      <alignment horizontal="right" vertical="center"/>
    </xf>
    <xf numFmtId="3" fontId="31" fillId="11" borderId="38" xfId="0" applyNumberFormat="1" applyFont="1" applyFill="1" applyBorder="1" applyAlignment="1">
      <alignment horizontal="right" vertical="center"/>
    </xf>
    <xf numFmtId="3" fontId="31" fillId="11" borderId="39" xfId="0" applyNumberFormat="1" applyFont="1" applyFill="1" applyBorder="1" applyAlignment="1">
      <alignment horizontal="right" vertical="center"/>
    </xf>
    <xf numFmtId="164" fontId="31" fillId="11" borderId="70" xfId="1" applyNumberFormat="1" applyFont="1" applyFill="1" applyBorder="1" applyAlignment="1">
      <alignment horizontal="right" vertical="center"/>
    </xf>
    <xf numFmtId="3" fontId="37" fillId="11" borderId="39" xfId="0" applyNumberFormat="1" applyFont="1" applyFill="1" applyBorder="1" applyAlignment="1">
      <alignment horizontal="right" vertical="center"/>
    </xf>
    <xf numFmtId="3" fontId="31" fillId="3" borderId="3" xfId="0" applyNumberFormat="1" applyFont="1" applyFill="1" applyBorder="1"/>
    <xf numFmtId="3" fontId="31" fillId="2" borderId="3" xfId="0" applyNumberFormat="1" applyFont="1" applyFill="1" applyBorder="1"/>
    <xf numFmtId="3" fontId="31" fillId="2" borderId="6" xfId="0" applyNumberFormat="1" applyFont="1" applyFill="1" applyBorder="1"/>
    <xf numFmtId="3" fontId="31" fillId="2" borderId="15" xfId="0" applyNumberFormat="1" applyFont="1" applyFill="1" applyBorder="1" applyAlignment="1">
      <alignment horizontal="center"/>
    </xf>
    <xf numFmtId="3" fontId="31" fillId="2" borderId="10" xfId="0" applyNumberFormat="1" applyFont="1" applyFill="1" applyBorder="1"/>
    <xf numFmtId="3" fontId="31" fillId="2" borderId="11" xfId="0" applyNumberFormat="1" applyFont="1" applyFill="1" applyBorder="1"/>
    <xf numFmtId="165" fontId="31" fillId="2" borderId="12" xfId="0" applyNumberFormat="1" applyFont="1" applyFill="1" applyBorder="1" applyAlignment="1">
      <alignment horizontal="center"/>
    </xf>
    <xf numFmtId="165" fontId="31" fillId="11" borderId="24" xfId="20" applyNumberFormat="1" applyFont="1" applyFill="1" applyBorder="1" applyAlignment="1">
      <alignment horizontal="right" vertical="center"/>
    </xf>
    <xf numFmtId="165" fontId="37" fillId="11" borderId="0" xfId="20" applyNumberFormat="1" applyFont="1" applyFill="1" applyBorder="1" applyAlignment="1">
      <alignment horizontal="right" vertical="center"/>
    </xf>
    <xf numFmtId="164" fontId="31" fillId="11" borderId="2" xfId="1" applyNumberFormat="1" applyFont="1" applyFill="1" applyBorder="1" applyAlignment="1">
      <alignment vertical="center"/>
    </xf>
    <xf numFmtId="165" fontId="31" fillId="11" borderId="4" xfId="20" applyNumberFormat="1" applyFont="1" applyFill="1" applyBorder="1" applyAlignment="1">
      <alignment horizontal="right" vertical="center"/>
    </xf>
    <xf numFmtId="165" fontId="58" fillId="11" borderId="9" xfId="20" applyNumberFormat="1" applyFont="1" applyFill="1" applyBorder="1" applyAlignment="1">
      <alignment horizontal="right" vertical="center"/>
    </xf>
    <xf numFmtId="165" fontId="31" fillId="15" borderId="24" xfId="20" applyNumberFormat="1" applyFont="1" applyFill="1" applyBorder="1" applyAlignment="1">
      <alignment horizontal="right" vertical="center"/>
    </xf>
    <xf numFmtId="165" fontId="37" fillId="15" borderId="9" xfId="20" applyNumberFormat="1" applyFont="1" applyFill="1" applyBorder="1" applyAlignment="1">
      <alignment horizontal="right" vertical="center"/>
    </xf>
    <xf numFmtId="165" fontId="31" fillId="15" borderId="4" xfId="20" applyNumberFormat="1" applyFont="1" applyFill="1" applyBorder="1" applyAlignment="1">
      <alignment horizontal="right" vertical="center"/>
    </xf>
    <xf numFmtId="165" fontId="58" fillId="15" borderId="0" xfId="20" applyNumberFormat="1" applyFont="1" applyFill="1" applyBorder="1" applyAlignment="1">
      <alignment horizontal="right" vertical="center"/>
    </xf>
    <xf numFmtId="165" fontId="31" fillId="3" borderId="24" xfId="20" applyNumberFormat="1" applyFont="1" applyFill="1" applyBorder="1" applyAlignment="1">
      <alignment horizontal="right" vertical="center"/>
    </xf>
    <xf numFmtId="165" fontId="31" fillId="3" borderId="0" xfId="20" applyNumberFormat="1" applyFont="1" applyFill="1" applyBorder="1" applyAlignment="1">
      <alignment horizontal="right" vertical="center"/>
    </xf>
    <xf numFmtId="165" fontId="31" fillId="3" borderId="64" xfId="20" applyNumberFormat="1" applyFont="1" applyFill="1" applyBorder="1" applyAlignment="1">
      <alignment horizontal="right" vertical="center"/>
    </xf>
    <xf numFmtId="165" fontId="31" fillId="3" borderId="5" xfId="20" applyNumberFormat="1" applyFont="1" applyFill="1" applyBorder="1" applyAlignment="1">
      <alignment horizontal="right" vertical="center"/>
    </xf>
    <xf numFmtId="165" fontId="31" fillId="3" borderId="30" xfId="20" applyNumberFormat="1" applyFont="1" applyFill="1" applyBorder="1" applyAlignment="1">
      <alignment horizontal="right" vertical="center"/>
    </xf>
    <xf numFmtId="165" fontId="31" fillId="11" borderId="16" xfId="20" applyNumberFormat="1" applyFont="1" applyFill="1" applyBorder="1" applyAlignment="1">
      <alignment horizontal="right" vertical="center"/>
    </xf>
    <xf numFmtId="165" fontId="37" fillId="11" borderId="11" xfId="20" applyNumberFormat="1" applyFont="1" applyFill="1" applyBorder="1" applyAlignment="1">
      <alignment horizontal="right" vertical="center"/>
    </xf>
    <xf numFmtId="164" fontId="31" fillId="11" borderId="13" xfId="1" applyNumberFormat="1" applyFont="1" applyFill="1" applyBorder="1" applyAlignment="1">
      <alignment vertical="center"/>
    </xf>
    <xf numFmtId="165" fontId="31" fillId="11" borderId="10" xfId="20" applyNumberFormat="1" applyFont="1" applyFill="1" applyBorder="1" applyAlignment="1">
      <alignment horizontal="right" vertical="center"/>
    </xf>
    <xf numFmtId="165" fontId="58" fillId="11" borderId="12" xfId="20" applyNumberFormat="1" applyFont="1" applyFill="1" applyBorder="1" applyAlignment="1">
      <alignment horizontal="right" vertical="center"/>
    </xf>
    <xf numFmtId="165" fontId="31" fillId="15" borderId="16" xfId="20" applyNumberFormat="1" applyFont="1" applyFill="1" applyBorder="1" applyAlignment="1">
      <alignment horizontal="right" vertical="center"/>
    </xf>
    <xf numFmtId="165" fontId="37" fillId="15" borderId="12" xfId="20" applyNumberFormat="1" applyFont="1" applyFill="1" applyBorder="1" applyAlignment="1">
      <alignment horizontal="right" vertical="center"/>
    </xf>
    <xf numFmtId="165" fontId="31" fillId="15" borderId="10" xfId="20" applyNumberFormat="1" applyFont="1" applyFill="1" applyBorder="1" applyAlignment="1">
      <alignment horizontal="right" vertical="center"/>
    </xf>
    <xf numFmtId="165" fontId="58" fillId="15" borderId="11" xfId="20" applyNumberFormat="1" applyFont="1" applyFill="1" applyBorder="1" applyAlignment="1">
      <alignment horizontal="right" vertical="center"/>
    </xf>
    <xf numFmtId="165" fontId="31" fillId="3" borderId="16" xfId="20" applyNumberFormat="1" applyFont="1" applyFill="1" applyBorder="1" applyAlignment="1">
      <alignment horizontal="right" vertical="center"/>
    </xf>
    <xf numFmtId="165" fontId="31" fillId="3" borderId="11" xfId="20" applyNumberFormat="1" applyFont="1" applyFill="1" applyBorder="1" applyAlignment="1">
      <alignment horizontal="right" vertical="center"/>
    </xf>
    <xf numFmtId="165" fontId="31" fillId="3" borderId="63" xfId="20" applyNumberFormat="1" applyFont="1" applyFill="1" applyBorder="1" applyAlignment="1">
      <alignment horizontal="right" vertical="center"/>
    </xf>
    <xf numFmtId="165" fontId="31" fillId="3" borderId="17" xfId="20" applyNumberFormat="1" applyFont="1" applyFill="1" applyBorder="1" applyAlignment="1">
      <alignment horizontal="right" vertical="center"/>
    </xf>
    <xf numFmtId="165" fontId="37" fillId="3" borderId="5" xfId="20" applyNumberFormat="1" applyFont="1" applyFill="1" applyBorder="1" applyAlignment="1">
      <alignment horizontal="right" vertical="center"/>
    </xf>
    <xf numFmtId="164" fontId="31" fillId="3" borderId="2" xfId="1" applyNumberFormat="1" applyFont="1" applyFill="1" applyBorder="1" applyAlignment="1">
      <alignment vertical="center"/>
    </xf>
    <xf numFmtId="165" fontId="31" fillId="3" borderId="4" xfId="20" applyNumberFormat="1" applyFont="1" applyFill="1" applyBorder="1" applyAlignment="1">
      <alignment horizontal="right" vertical="center"/>
    </xf>
    <xf numFmtId="165" fontId="37" fillId="3" borderId="0" xfId="20" applyNumberFormat="1" applyFont="1" applyFill="1" applyBorder="1" applyAlignment="1">
      <alignment horizontal="right" vertical="center"/>
    </xf>
    <xf numFmtId="165" fontId="58" fillId="3" borderId="8" xfId="20" applyNumberFormat="1" applyFont="1" applyFill="1" applyBorder="1" applyAlignment="1">
      <alignment horizontal="right" vertical="center"/>
    </xf>
    <xf numFmtId="165" fontId="37" fillId="3" borderId="8" xfId="20" applyNumberFormat="1" applyFont="1" applyFill="1" applyBorder="1" applyAlignment="1">
      <alignment horizontal="right" vertical="center"/>
    </xf>
    <xf numFmtId="165" fontId="31" fillId="3" borderId="7" xfId="20" applyNumberFormat="1" applyFont="1" applyFill="1" applyBorder="1" applyAlignment="1">
      <alignment horizontal="right" vertical="center"/>
    </xf>
    <xf numFmtId="165" fontId="58" fillId="3" borderId="5" xfId="20" applyNumberFormat="1" applyFont="1" applyFill="1" applyBorder="1" applyAlignment="1">
      <alignment horizontal="right" vertical="center"/>
    </xf>
    <xf numFmtId="165" fontId="58" fillId="3" borderId="9" xfId="20" applyNumberFormat="1" applyFont="1" applyFill="1" applyBorder="1" applyAlignment="1">
      <alignment horizontal="right" vertical="center"/>
    </xf>
    <xf numFmtId="165" fontId="37" fillId="3" borderId="9" xfId="20" applyNumberFormat="1" applyFont="1" applyFill="1" applyBorder="1" applyAlignment="1">
      <alignment horizontal="right" vertical="center"/>
    </xf>
    <xf numFmtId="165" fontId="58" fillId="3" borderId="0" xfId="20" applyNumberFormat="1" applyFont="1" applyFill="1" applyBorder="1" applyAlignment="1">
      <alignment horizontal="right" vertical="center"/>
    </xf>
    <xf numFmtId="165" fontId="31" fillId="11" borderId="60" xfId="20" applyNumberFormat="1" applyFont="1" applyFill="1" applyBorder="1" applyAlignment="1">
      <alignment horizontal="right" vertical="center"/>
    </xf>
    <xf numFmtId="165" fontId="37" fillId="11" borderId="6" xfId="20" applyNumberFormat="1" applyFont="1" applyFill="1" applyBorder="1" applyAlignment="1">
      <alignment horizontal="right" vertical="center"/>
    </xf>
    <xf numFmtId="164" fontId="31" fillId="11" borderId="1" xfId="1" applyNumberFormat="1" applyFont="1" applyFill="1" applyBorder="1" applyAlignment="1">
      <alignment vertical="center"/>
    </xf>
    <xf numFmtId="165" fontId="31" fillId="11" borderId="3" xfId="20" applyNumberFormat="1" applyFont="1" applyFill="1" applyBorder="1" applyAlignment="1">
      <alignment horizontal="right" vertical="center"/>
    </xf>
    <xf numFmtId="165" fontId="58" fillId="11" borderId="15" xfId="20" applyNumberFormat="1" applyFont="1" applyFill="1" applyBorder="1" applyAlignment="1">
      <alignment horizontal="right" vertical="center"/>
    </xf>
    <xf numFmtId="165" fontId="31" fillId="15" borderId="60" xfId="20" applyNumberFormat="1" applyFont="1" applyFill="1" applyBorder="1" applyAlignment="1">
      <alignment horizontal="right" vertical="center"/>
    </xf>
    <xf numFmtId="165" fontId="37" fillId="15" borderId="15" xfId="20" applyNumberFormat="1" applyFont="1" applyFill="1" applyBorder="1" applyAlignment="1">
      <alignment horizontal="right" vertical="center"/>
    </xf>
    <xf numFmtId="165" fontId="31" fillId="15" borderId="3" xfId="20" applyNumberFormat="1" applyFont="1" applyFill="1" applyBorder="1" applyAlignment="1">
      <alignment horizontal="right" vertical="center"/>
    </xf>
    <xf numFmtId="165" fontId="58" fillId="15" borderId="6" xfId="20" applyNumberFormat="1" applyFont="1" applyFill="1" applyBorder="1" applyAlignment="1">
      <alignment horizontal="right" vertical="center"/>
    </xf>
    <xf numFmtId="165" fontId="31" fillId="3" borderId="60" xfId="20" applyNumberFormat="1" applyFont="1" applyFill="1" applyBorder="1" applyAlignment="1">
      <alignment horizontal="right" vertical="center"/>
    </xf>
    <xf numFmtId="165" fontId="31" fillId="3" borderId="6" xfId="20" applyNumberFormat="1" applyFont="1" applyFill="1" applyBorder="1" applyAlignment="1">
      <alignment horizontal="right" vertical="center"/>
    </xf>
    <xf numFmtId="165" fontId="31" fillId="3" borderId="62" xfId="20" applyNumberFormat="1" applyFont="1" applyFill="1" applyBorder="1" applyAlignment="1">
      <alignment horizontal="right" vertical="center"/>
    </xf>
    <xf numFmtId="164" fontId="31" fillId="3" borderId="14" xfId="1" applyNumberFormat="1" applyFont="1" applyFill="1" applyBorder="1" applyAlignment="1">
      <alignment vertical="center"/>
    </xf>
    <xf numFmtId="164" fontId="31" fillId="3" borderId="13" xfId="1" applyNumberFormat="1" applyFont="1" applyFill="1" applyBorder="1" applyAlignment="1">
      <alignment vertical="center"/>
    </xf>
    <xf numFmtId="0" fontId="31" fillId="3" borderId="0" xfId="0" applyFont="1" applyFill="1" applyBorder="1" applyAlignment="1">
      <alignment horizontal="left" vertical="top" wrapText="1"/>
    </xf>
    <xf numFmtId="0" fontId="31" fillId="2" borderId="9" xfId="0" applyFont="1" applyFill="1" applyBorder="1" applyAlignment="1">
      <alignment horizontal="center" wrapText="1"/>
    </xf>
    <xf numFmtId="0" fontId="31" fillId="2" borderId="0" xfId="0" applyFont="1" applyFill="1" applyBorder="1" applyAlignment="1">
      <alignment horizontal="center" wrapText="1"/>
    </xf>
    <xf numFmtId="0" fontId="31" fillId="2" borderId="11" xfId="0" applyFont="1" applyFill="1" applyBorder="1" applyAlignment="1">
      <alignment horizontal="center" wrapText="1"/>
    </xf>
    <xf numFmtId="0" fontId="31" fillId="3" borderId="0" xfId="0" applyFont="1" applyFill="1" applyBorder="1" applyAlignment="1">
      <alignment horizontal="left" vertical="center"/>
    </xf>
    <xf numFmtId="3" fontId="73" fillId="14" borderId="24" xfId="2" applyNumberFormat="1" applyFont="1" applyFill="1" applyBorder="1" applyAlignment="1">
      <alignment horizontal="right" vertical="center"/>
    </xf>
    <xf numFmtId="3" fontId="73" fillId="14" borderId="0" xfId="2" applyNumberFormat="1" applyFont="1" applyFill="1" applyBorder="1" applyAlignment="1">
      <alignment horizontal="right" vertical="center"/>
    </xf>
    <xf numFmtId="3" fontId="73" fillId="14" borderId="85" xfId="2" applyNumberFormat="1" applyFont="1" applyFill="1" applyBorder="1" applyAlignment="1">
      <alignment horizontal="right" vertical="center"/>
    </xf>
    <xf numFmtId="3" fontId="73" fillId="14" borderId="16" xfId="2" applyNumberFormat="1" applyFont="1" applyFill="1" applyBorder="1" applyAlignment="1">
      <alignment horizontal="right" vertical="center"/>
    </xf>
    <xf numFmtId="3" fontId="73" fillId="14" borderId="11" xfId="2" applyNumberFormat="1" applyFont="1" applyFill="1" applyBorder="1" applyAlignment="1">
      <alignment horizontal="right" vertical="center"/>
    </xf>
    <xf numFmtId="3" fontId="73" fillId="14" borderId="86" xfId="2" applyNumberFormat="1" applyFont="1" applyFill="1" applyBorder="1" applyAlignment="1">
      <alignment horizontal="right" vertical="center"/>
    </xf>
    <xf numFmtId="3" fontId="73" fillId="14" borderId="60" xfId="2" applyNumberFormat="1" applyFont="1" applyFill="1" applyBorder="1" applyAlignment="1">
      <alignment horizontal="right" vertical="center"/>
    </xf>
    <xf numFmtId="3" fontId="73" fillId="14" borderId="6" xfId="2" applyNumberFormat="1" applyFont="1" applyFill="1" applyBorder="1" applyAlignment="1">
      <alignment horizontal="right" vertical="center"/>
    </xf>
    <xf numFmtId="3" fontId="73" fillId="14" borderId="81" xfId="2" applyNumberFormat="1" applyFont="1" applyFill="1" applyBorder="1" applyAlignment="1">
      <alignment horizontal="right" vertical="center"/>
    </xf>
    <xf numFmtId="3" fontId="72" fillId="12" borderId="24" xfId="2" applyNumberFormat="1" applyFont="1" applyFill="1" applyBorder="1" applyAlignment="1">
      <alignment horizontal="right" vertical="center"/>
    </xf>
    <xf numFmtId="3" fontId="72" fillId="12" borderId="0" xfId="2" applyNumberFormat="1" applyFont="1" applyFill="1" applyBorder="1" applyAlignment="1">
      <alignment horizontal="right" vertical="center"/>
    </xf>
    <xf numFmtId="3" fontId="72" fillId="12" borderId="85" xfId="2" applyNumberFormat="1" applyFont="1" applyFill="1" applyBorder="1" applyAlignment="1">
      <alignment horizontal="right" vertical="center"/>
    </xf>
    <xf numFmtId="3" fontId="72" fillId="12" borderId="16" xfId="2" applyNumberFormat="1" applyFont="1" applyFill="1" applyBorder="1" applyAlignment="1">
      <alignment horizontal="right" vertical="center"/>
    </xf>
    <xf numFmtId="3" fontId="72" fillId="12" borderId="11" xfId="2" applyNumberFormat="1" applyFont="1" applyFill="1" applyBorder="1" applyAlignment="1">
      <alignment horizontal="right" vertical="center"/>
    </xf>
    <xf numFmtId="3" fontId="72" fillId="12" borderId="86" xfId="2" applyNumberFormat="1" applyFont="1" applyFill="1" applyBorder="1" applyAlignment="1">
      <alignment horizontal="right" vertical="center"/>
    </xf>
    <xf numFmtId="3" fontId="72" fillId="12" borderId="60" xfId="2" applyNumberFormat="1" applyFont="1" applyFill="1" applyBorder="1" applyAlignment="1">
      <alignment horizontal="right" vertical="center"/>
    </xf>
    <xf numFmtId="3" fontId="72" fillId="12" borderId="6" xfId="2" applyNumberFormat="1" applyFont="1" applyFill="1" applyBorder="1" applyAlignment="1">
      <alignment horizontal="right" vertical="center"/>
    </xf>
    <xf numFmtId="3" fontId="72" fillId="12" borderId="81" xfId="2" applyNumberFormat="1" applyFont="1" applyFill="1" applyBorder="1" applyAlignment="1">
      <alignment horizontal="right" vertical="center"/>
    </xf>
    <xf numFmtId="3" fontId="57" fillId="3" borderId="17" xfId="2" applyNumberFormat="1" applyFont="1" applyFill="1" applyBorder="1" applyAlignment="1">
      <alignment horizontal="right" vertical="center"/>
    </xf>
    <xf numFmtId="3" fontId="57" fillId="3" borderId="5" xfId="2" applyNumberFormat="1" applyFont="1" applyFill="1" applyBorder="1" applyAlignment="1">
      <alignment horizontal="right" vertical="center"/>
    </xf>
    <xf numFmtId="3" fontId="57" fillId="3" borderId="87" xfId="2" applyNumberFormat="1" applyFont="1" applyFill="1" applyBorder="1" applyAlignment="1">
      <alignment horizontal="right" vertical="center"/>
    </xf>
    <xf numFmtId="3" fontId="57" fillId="3" borderId="24" xfId="2" applyNumberFormat="1" applyFont="1" applyFill="1" applyBorder="1" applyAlignment="1">
      <alignment horizontal="right" vertical="center"/>
    </xf>
    <xf numFmtId="3" fontId="57" fillId="3" borderId="0" xfId="2" applyNumberFormat="1" applyFont="1" applyFill="1" applyBorder="1" applyAlignment="1">
      <alignment horizontal="right" vertical="center"/>
    </xf>
    <xf numFmtId="3" fontId="57" fillId="3" borderId="85" xfId="2" applyNumberFormat="1" applyFont="1" applyFill="1" applyBorder="1" applyAlignment="1">
      <alignment horizontal="right" vertical="center"/>
    </xf>
    <xf numFmtId="3" fontId="74" fillId="15" borderId="24" xfId="2" applyNumberFormat="1" applyFont="1" applyFill="1" applyBorder="1" applyAlignment="1">
      <alignment horizontal="right" vertical="center"/>
    </xf>
    <xf numFmtId="3" fontId="74" fillId="15" borderId="0" xfId="2" applyNumberFormat="1" applyFont="1" applyFill="1" applyBorder="1" applyAlignment="1">
      <alignment horizontal="right" vertical="center"/>
    </xf>
    <xf numFmtId="3" fontId="74" fillId="15" borderId="85" xfId="2" applyNumberFormat="1" applyFont="1" applyFill="1" applyBorder="1" applyAlignment="1">
      <alignment horizontal="right" vertical="center"/>
    </xf>
    <xf numFmtId="3" fontId="74" fillId="15" borderId="16" xfId="2" applyNumberFormat="1" applyFont="1" applyFill="1" applyBorder="1" applyAlignment="1">
      <alignment horizontal="right" vertical="center"/>
    </xf>
    <xf numFmtId="3" fontId="74" fillId="15" borderId="11" xfId="2" applyNumberFormat="1" applyFont="1" applyFill="1" applyBorder="1" applyAlignment="1">
      <alignment horizontal="right" vertical="center"/>
    </xf>
    <xf numFmtId="3" fontId="74" fillId="15" borderId="86" xfId="2" applyNumberFormat="1" applyFont="1" applyFill="1" applyBorder="1" applyAlignment="1">
      <alignment horizontal="right" vertical="center"/>
    </xf>
    <xf numFmtId="3" fontId="74" fillId="15" borderId="60" xfId="2" applyNumberFormat="1" applyFont="1" applyFill="1" applyBorder="1" applyAlignment="1">
      <alignment horizontal="right" vertical="center"/>
    </xf>
    <xf numFmtId="3" fontId="74" fillId="15" borderId="6" xfId="2" applyNumberFormat="1" applyFont="1" applyFill="1" applyBorder="1" applyAlignment="1">
      <alignment horizontal="right" vertical="center"/>
    </xf>
    <xf numFmtId="3" fontId="74" fillId="15" borderId="81" xfId="2" applyNumberFormat="1" applyFont="1" applyFill="1" applyBorder="1" applyAlignment="1">
      <alignment horizontal="right" vertical="center"/>
    </xf>
    <xf numFmtId="3" fontId="74" fillId="15" borderId="9" xfId="2" applyNumberFormat="1" applyFont="1" applyFill="1" applyBorder="1" applyAlignment="1">
      <alignment horizontal="right" vertical="center"/>
    </xf>
    <xf numFmtId="3" fontId="74" fillId="15" borderId="40" xfId="2" applyNumberFormat="1" applyFont="1" applyFill="1" applyBorder="1" applyAlignment="1">
      <alignment horizontal="right" vertical="center"/>
    </xf>
    <xf numFmtId="3" fontId="74" fillId="15" borderId="12" xfId="2" applyNumberFormat="1" applyFont="1" applyFill="1" applyBorder="1" applyAlignment="1">
      <alignment horizontal="right" vertical="center"/>
    </xf>
    <xf numFmtId="3" fontId="74" fillId="15" borderId="80" xfId="2" applyNumberFormat="1" applyFont="1" applyFill="1" applyBorder="1" applyAlignment="1">
      <alignment horizontal="right" vertical="center"/>
    </xf>
    <xf numFmtId="3" fontId="74" fillId="15" borderId="15" xfId="2" applyNumberFormat="1" applyFont="1" applyFill="1" applyBorder="1" applyAlignment="1">
      <alignment horizontal="right" vertical="center"/>
    </xf>
    <xf numFmtId="3" fontId="74" fillId="15" borderId="79" xfId="2" applyNumberFormat="1" applyFont="1" applyFill="1" applyBorder="1" applyAlignment="1">
      <alignment horizontal="right" vertical="center"/>
    </xf>
    <xf numFmtId="3" fontId="57" fillId="3" borderId="9" xfId="2" applyNumberFormat="1" applyFont="1" applyFill="1" applyBorder="1" applyAlignment="1">
      <alignment horizontal="right" vertical="center"/>
    </xf>
    <xf numFmtId="3" fontId="57" fillId="3" borderId="40" xfId="2" applyNumberFormat="1" applyFont="1" applyFill="1" applyBorder="1" applyAlignment="1">
      <alignment horizontal="right" vertical="center"/>
    </xf>
    <xf numFmtId="3" fontId="57" fillId="3" borderId="2" xfId="2" applyNumberFormat="1" applyFont="1" applyFill="1" applyBorder="1" applyAlignment="1">
      <alignment horizontal="right" vertical="center"/>
    </xf>
    <xf numFmtId="3" fontId="75" fillId="31" borderId="30" xfId="2" applyNumberFormat="1" applyFont="1" applyFill="1" applyBorder="1" applyAlignment="1">
      <alignment vertical="center"/>
    </xf>
    <xf numFmtId="3" fontId="75" fillId="31" borderId="63" xfId="2" applyNumberFormat="1" applyFont="1" applyFill="1" applyBorder="1" applyAlignment="1">
      <alignment vertical="center"/>
    </xf>
    <xf numFmtId="3" fontId="57" fillId="3" borderId="0" xfId="2" applyNumberFormat="1" applyFont="1" applyFill="1" applyBorder="1" applyAlignment="1">
      <alignment vertical="center"/>
    </xf>
    <xf numFmtId="3" fontId="57" fillId="3" borderId="25" xfId="2" applyNumberFormat="1" applyFont="1" applyFill="1" applyBorder="1" applyAlignment="1">
      <alignment vertical="center"/>
    </xf>
    <xf numFmtId="3" fontId="57" fillId="3" borderId="13" xfId="2" applyNumberFormat="1" applyFont="1" applyFill="1" applyBorder="1" applyAlignment="1">
      <alignment horizontal="right" vertical="center"/>
    </xf>
    <xf numFmtId="3" fontId="57" fillId="3" borderId="1" xfId="2" applyNumberFormat="1" applyFont="1" applyFill="1" applyBorder="1" applyAlignment="1">
      <alignment horizontal="right" vertical="center"/>
    </xf>
    <xf numFmtId="3" fontId="76" fillId="9" borderId="0" xfId="2" applyNumberFormat="1" applyFont="1" applyFill="1" applyBorder="1" applyAlignment="1">
      <alignment horizontal="right" vertical="center"/>
    </xf>
    <xf numFmtId="3" fontId="76" fillId="9" borderId="11" xfId="2" applyNumberFormat="1" applyFont="1" applyFill="1" applyBorder="1" applyAlignment="1">
      <alignment horizontal="right" vertical="center"/>
    </xf>
    <xf numFmtId="3" fontId="76" fillId="9" borderId="6" xfId="2" applyNumberFormat="1" applyFont="1" applyFill="1" applyBorder="1" applyAlignment="1">
      <alignment horizontal="right" vertical="center"/>
    </xf>
    <xf numFmtId="3" fontId="75" fillId="31" borderId="30" xfId="2" applyNumberFormat="1" applyFont="1" applyFill="1" applyBorder="1" applyAlignment="1">
      <alignment horizontal="right" vertical="center"/>
    </xf>
    <xf numFmtId="3" fontId="75" fillId="31" borderId="63" xfId="2" applyNumberFormat="1" applyFont="1" applyFill="1" applyBorder="1" applyAlignment="1">
      <alignment horizontal="right" vertical="center"/>
    </xf>
    <xf numFmtId="3" fontId="75" fillId="31" borderId="62" xfId="2" applyNumberFormat="1" applyFont="1" applyFill="1" applyBorder="1" applyAlignment="1">
      <alignment horizontal="right" vertical="center"/>
    </xf>
    <xf numFmtId="3" fontId="77" fillId="13" borderId="30" xfId="2" applyNumberFormat="1" applyFont="1" applyFill="1" applyBorder="1" applyAlignment="1">
      <alignment horizontal="right" vertical="center"/>
    </xf>
    <xf numFmtId="3" fontId="77" fillId="13" borderId="63" xfId="2" applyNumberFormat="1" applyFont="1" applyFill="1" applyBorder="1" applyAlignment="1">
      <alignment horizontal="right" vertical="center"/>
    </xf>
    <xf numFmtId="3" fontId="77" fillId="13" borderId="62" xfId="2" applyNumberFormat="1" applyFont="1" applyFill="1" applyBorder="1" applyAlignment="1">
      <alignment horizontal="right" vertical="center"/>
    </xf>
    <xf numFmtId="3" fontId="72" fillId="12" borderId="9" xfId="2" applyNumberFormat="1" applyFont="1" applyFill="1" applyBorder="1" applyAlignment="1">
      <alignment horizontal="right" vertical="center"/>
    </xf>
    <xf numFmtId="3" fontId="72" fillId="12" borderId="40" xfId="2" applyNumberFormat="1" applyFont="1" applyFill="1" applyBorder="1" applyAlignment="1">
      <alignment horizontal="right" vertical="center"/>
    </xf>
    <xf numFmtId="3" fontId="72" fillId="12" borderId="12" xfId="2" applyNumberFormat="1" applyFont="1" applyFill="1" applyBorder="1" applyAlignment="1">
      <alignment horizontal="right" vertical="center"/>
    </xf>
    <xf numFmtId="3" fontId="72" fillId="12" borderId="80" xfId="2" applyNumberFormat="1" applyFont="1" applyFill="1" applyBorder="1" applyAlignment="1">
      <alignment horizontal="right" vertical="center"/>
    </xf>
    <xf numFmtId="3" fontId="72" fillId="12" borderId="15" xfId="2" applyNumberFormat="1" applyFont="1" applyFill="1" applyBorder="1" applyAlignment="1">
      <alignment horizontal="right" vertical="center"/>
    </xf>
    <xf numFmtId="3" fontId="72" fillId="12" borderId="79" xfId="2" applyNumberFormat="1" applyFont="1" applyFill="1" applyBorder="1" applyAlignment="1">
      <alignment horizontal="right" vertical="center"/>
    </xf>
    <xf numFmtId="3" fontId="77" fillId="13" borderId="30" xfId="2" applyNumberFormat="1" applyFont="1" applyFill="1" applyBorder="1" applyAlignment="1">
      <alignment vertical="center"/>
    </xf>
    <xf numFmtId="3" fontId="77" fillId="13" borderId="63" xfId="2" applyNumberFormat="1" applyFont="1" applyFill="1" applyBorder="1" applyAlignment="1">
      <alignment vertical="center"/>
    </xf>
    <xf numFmtId="3" fontId="57" fillId="3" borderId="87" xfId="2" applyNumberFormat="1" applyFont="1" applyFill="1" applyBorder="1" applyAlignment="1">
      <alignment vertical="center"/>
    </xf>
    <xf numFmtId="3" fontId="57" fillId="3" borderId="85" xfId="2" applyNumberFormat="1" applyFont="1" applyFill="1" applyBorder="1" applyAlignment="1">
      <alignment vertical="center"/>
    </xf>
    <xf numFmtId="3" fontId="57" fillId="3" borderId="86" xfId="2" applyNumberFormat="1" applyFont="1" applyFill="1" applyBorder="1" applyAlignment="1">
      <alignment vertical="center"/>
    </xf>
    <xf numFmtId="165" fontId="72" fillId="12" borderId="24" xfId="2" applyNumberFormat="1" applyFont="1" applyFill="1" applyBorder="1" applyAlignment="1">
      <alignment horizontal="right" vertical="center"/>
    </xf>
    <xf numFmtId="165" fontId="72" fillId="12" borderId="0" xfId="2" applyNumberFormat="1" applyFont="1" applyFill="1" applyBorder="1" applyAlignment="1">
      <alignment horizontal="right" vertical="center"/>
    </xf>
    <xf numFmtId="165" fontId="72" fillId="12" borderId="9" xfId="2" applyNumberFormat="1" applyFont="1" applyFill="1" applyBorder="1" applyAlignment="1">
      <alignment horizontal="right" vertical="center"/>
    </xf>
    <xf numFmtId="165" fontId="72" fillId="12" borderId="4" xfId="2" applyNumberFormat="1" applyFont="1" applyFill="1" applyBorder="1" applyAlignment="1">
      <alignment horizontal="right" vertical="center"/>
    </xf>
    <xf numFmtId="165" fontId="72" fillId="12" borderId="2" xfId="2" applyNumberFormat="1" applyFont="1" applyFill="1" applyBorder="1" applyAlignment="1">
      <alignment horizontal="right" vertical="center"/>
    </xf>
    <xf numFmtId="165" fontId="72" fillId="12" borderId="23" xfId="2" applyNumberFormat="1" applyFont="1" applyFill="1" applyBorder="1" applyAlignment="1">
      <alignment horizontal="right" vertical="center"/>
    </xf>
    <xf numFmtId="165" fontId="72" fillId="12" borderId="16" xfId="2" applyNumberFormat="1" applyFont="1" applyFill="1" applyBorder="1" applyAlignment="1">
      <alignment horizontal="right" vertical="center"/>
    </xf>
    <xf numFmtId="165" fontId="72" fillId="12" borderId="11" xfId="2" applyNumberFormat="1" applyFont="1" applyFill="1" applyBorder="1" applyAlignment="1">
      <alignment horizontal="right" vertical="center"/>
    </xf>
    <xf numFmtId="165" fontId="72" fillId="12" borderId="12" xfId="2" applyNumberFormat="1" applyFont="1" applyFill="1" applyBorder="1" applyAlignment="1">
      <alignment horizontal="right" vertical="center"/>
    </xf>
    <xf numFmtId="165" fontId="72" fillId="12" borderId="10" xfId="2" applyNumberFormat="1" applyFont="1" applyFill="1" applyBorder="1" applyAlignment="1">
      <alignment horizontal="right" vertical="center"/>
    </xf>
    <xf numFmtId="165" fontId="72" fillId="12" borderId="13" xfId="2" applyNumberFormat="1" applyFont="1" applyFill="1" applyBorder="1" applyAlignment="1">
      <alignment horizontal="right" vertical="center"/>
    </xf>
    <xf numFmtId="165" fontId="72" fillId="12" borderId="31" xfId="2" applyNumberFormat="1" applyFont="1" applyFill="1" applyBorder="1" applyAlignment="1">
      <alignment horizontal="right" vertical="center"/>
    </xf>
    <xf numFmtId="165" fontId="72" fillId="12" borderId="60" xfId="2" applyNumberFormat="1" applyFont="1" applyFill="1" applyBorder="1" applyAlignment="1">
      <alignment horizontal="right" vertical="center"/>
    </xf>
    <xf numFmtId="165" fontId="72" fillId="12" borderId="6" xfId="2" applyNumberFormat="1" applyFont="1" applyFill="1" applyBorder="1" applyAlignment="1">
      <alignment horizontal="right" vertical="center"/>
    </xf>
    <xf numFmtId="165" fontId="72" fillId="12" borderId="15" xfId="2" applyNumberFormat="1" applyFont="1" applyFill="1" applyBorder="1" applyAlignment="1">
      <alignment horizontal="right" vertical="center"/>
    </xf>
    <xf numFmtId="165" fontId="72" fillId="12" borderId="3" xfId="2" applyNumberFormat="1" applyFont="1" applyFill="1" applyBorder="1" applyAlignment="1">
      <alignment horizontal="right" vertical="center"/>
    </xf>
    <xf numFmtId="165" fontId="72" fillId="12" borderId="1" xfId="2" applyNumberFormat="1" applyFont="1" applyFill="1" applyBorder="1" applyAlignment="1">
      <alignment horizontal="right" vertical="center"/>
    </xf>
    <xf numFmtId="165" fontId="72" fillId="12" borderId="65" xfId="2" applyNumberFormat="1" applyFont="1" applyFill="1" applyBorder="1" applyAlignment="1">
      <alignment horizontal="right" vertical="center"/>
    </xf>
    <xf numFmtId="165" fontId="74" fillId="15" borderId="24" xfId="2" applyNumberFormat="1" applyFont="1" applyFill="1" applyBorder="1" applyAlignment="1">
      <alignment horizontal="right" vertical="center"/>
    </xf>
    <xf numFmtId="165" fontId="74" fillId="15" borderId="0" xfId="2" applyNumberFormat="1" applyFont="1" applyFill="1" applyBorder="1" applyAlignment="1">
      <alignment horizontal="right" vertical="center"/>
    </xf>
    <xf numFmtId="165" fontId="74" fillId="15" borderId="9" xfId="2" applyNumberFormat="1" applyFont="1" applyFill="1" applyBorder="1" applyAlignment="1">
      <alignment horizontal="right" vertical="center"/>
    </xf>
    <xf numFmtId="165" fontId="74" fillId="15" borderId="4" xfId="2" applyNumberFormat="1" applyFont="1" applyFill="1" applyBorder="1" applyAlignment="1">
      <alignment horizontal="right" vertical="center"/>
    </xf>
    <xf numFmtId="165" fontId="74" fillId="15" borderId="2" xfId="2" applyNumberFormat="1" applyFont="1" applyFill="1" applyBorder="1" applyAlignment="1">
      <alignment horizontal="right" vertical="center"/>
    </xf>
    <xf numFmtId="165" fontId="74" fillId="15" borderId="23" xfId="2" applyNumberFormat="1" applyFont="1" applyFill="1" applyBorder="1" applyAlignment="1">
      <alignment horizontal="right" vertical="center"/>
    </xf>
    <xf numFmtId="165" fontId="74" fillId="15" borderId="16" xfId="2" applyNumberFormat="1" applyFont="1" applyFill="1" applyBorder="1" applyAlignment="1">
      <alignment horizontal="right" vertical="center"/>
    </xf>
    <xf numFmtId="165" fontId="74" fillId="15" borderId="11" xfId="2" applyNumberFormat="1" applyFont="1" applyFill="1" applyBorder="1" applyAlignment="1">
      <alignment horizontal="right" vertical="center"/>
    </xf>
    <xf numFmtId="165" fontId="74" fillId="15" borderId="12" xfId="2" applyNumberFormat="1" applyFont="1" applyFill="1" applyBorder="1" applyAlignment="1">
      <alignment horizontal="right" vertical="center"/>
    </xf>
    <xf numFmtId="165" fontId="74" fillId="15" borderId="10" xfId="2" applyNumberFormat="1" applyFont="1" applyFill="1" applyBorder="1" applyAlignment="1">
      <alignment horizontal="right" vertical="center"/>
    </xf>
    <xf numFmtId="165" fontId="74" fillId="15" borderId="13" xfId="2" applyNumberFormat="1" applyFont="1" applyFill="1" applyBorder="1" applyAlignment="1">
      <alignment horizontal="right" vertical="center"/>
    </xf>
    <xf numFmtId="165" fontId="74" fillId="15" borderId="31" xfId="2" applyNumberFormat="1" applyFont="1" applyFill="1" applyBorder="1" applyAlignment="1">
      <alignment horizontal="right" vertical="center"/>
    </xf>
    <xf numFmtId="165" fontId="74" fillId="15" borderId="60" xfId="2" applyNumberFormat="1" applyFont="1" applyFill="1" applyBorder="1" applyAlignment="1">
      <alignment horizontal="right" vertical="center"/>
    </xf>
    <xf numFmtId="165" fontId="74" fillId="15" borderId="6" xfId="2" applyNumberFormat="1" applyFont="1" applyFill="1" applyBorder="1" applyAlignment="1">
      <alignment horizontal="right" vertical="center"/>
    </xf>
    <xf numFmtId="165" fontId="74" fillId="15" borderId="15" xfId="2" applyNumberFormat="1" applyFont="1" applyFill="1" applyBorder="1" applyAlignment="1">
      <alignment horizontal="right" vertical="center"/>
    </xf>
    <xf numFmtId="165" fontId="74" fillId="15" borderId="3" xfId="2" applyNumberFormat="1" applyFont="1" applyFill="1" applyBorder="1" applyAlignment="1">
      <alignment horizontal="right" vertical="center"/>
    </xf>
    <xf numFmtId="165" fontId="74" fillId="15" borderId="1" xfId="2" applyNumberFormat="1" applyFont="1" applyFill="1" applyBorder="1" applyAlignment="1">
      <alignment horizontal="right" vertical="center"/>
    </xf>
    <xf numFmtId="165" fontId="74" fillId="15" borderId="65" xfId="2" applyNumberFormat="1" applyFont="1" applyFill="1" applyBorder="1" applyAlignment="1">
      <alignment horizontal="right" vertical="center"/>
    </xf>
    <xf numFmtId="165" fontId="57" fillId="3" borderId="17" xfId="2" applyNumberFormat="1" applyFont="1" applyFill="1" applyBorder="1" applyAlignment="1">
      <alignment horizontal="right" vertical="center"/>
    </xf>
    <xf numFmtId="165" fontId="57" fillId="3" borderId="5" xfId="2" applyNumberFormat="1" applyFont="1" applyFill="1" applyBorder="1" applyAlignment="1">
      <alignment horizontal="right" vertical="center"/>
    </xf>
    <xf numFmtId="165" fontId="57" fillId="3" borderId="8" xfId="2" applyNumberFormat="1" applyFont="1" applyFill="1" applyBorder="1" applyAlignment="1">
      <alignment horizontal="right" vertical="center"/>
    </xf>
    <xf numFmtId="165" fontId="57" fillId="3" borderId="7" xfId="2" applyNumberFormat="1" applyFont="1" applyFill="1" applyBorder="1" applyAlignment="1">
      <alignment horizontal="right" vertical="center"/>
    </xf>
    <xf numFmtId="165" fontId="57" fillId="3" borderId="14" xfId="2" applyNumberFormat="1" applyFont="1" applyFill="1" applyBorder="1" applyAlignment="1">
      <alignment horizontal="right" vertical="center"/>
    </xf>
    <xf numFmtId="165" fontId="57" fillId="3" borderId="78" xfId="2" applyNumberFormat="1" applyFont="1" applyFill="1" applyBorder="1" applyAlignment="1">
      <alignment horizontal="right" vertical="center"/>
    </xf>
    <xf numFmtId="165" fontId="57" fillId="3" borderId="24" xfId="2" applyNumberFormat="1" applyFont="1" applyFill="1" applyBorder="1" applyAlignment="1">
      <alignment horizontal="right" vertical="center"/>
    </xf>
    <xf numFmtId="165" fontId="57" fillId="3" borderId="0" xfId="2" applyNumberFormat="1" applyFont="1" applyFill="1" applyBorder="1" applyAlignment="1">
      <alignment horizontal="right" vertical="center"/>
    </xf>
    <xf numFmtId="165" fontId="57" fillId="3" borderId="9" xfId="2" applyNumberFormat="1" applyFont="1" applyFill="1" applyBorder="1" applyAlignment="1">
      <alignment horizontal="right" vertical="center"/>
    </xf>
    <xf numFmtId="165" fontId="57" fillId="3" borderId="4" xfId="2" applyNumberFormat="1" applyFont="1" applyFill="1" applyBorder="1" applyAlignment="1">
      <alignment horizontal="right" vertical="center"/>
    </xf>
    <xf numFmtId="165" fontId="57" fillId="3" borderId="2" xfId="2" applyNumberFormat="1" applyFont="1" applyFill="1" applyBorder="1" applyAlignment="1">
      <alignment horizontal="right" vertical="center"/>
    </xf>
    <xf numFmtId="165" fontId="57" fillId="3" borderId="23" xfId="2" applyNumberFormat="1" applyFont="1" applyFill="1" applyBorder="1" applyAlignment="1">
      <alignment horizontal="right" vertical="center"/>
    </xf>
    <xf numFmtId="3" fontId="72" fillId="12" borderId="83" xfId="2" applyNumberFormat="1" applyFont="1" applyFill="1" applyBorder="1" applyAlignment="1">
      <alignment horizontal="right" vertical="center"/>
    </xf>
    <xf numFmtId="3" fontId="72" fillId="12" borderId="84" xfId="2" applyNumberFormat="1" applyFont="1" applyFill="1" applyBorder="1" applyAlignment="1">
      <alignment horizontal="right" vertical="center"/>
    </xf>
    <xf numFmtId="3" fontId="72" fillId="12" borderId="82" xfId="2" applyNumberFormat="1" applyFont="1" applyFill="1" applyBorder="1" applyAlignment="1">
      <alignment horizontal="right" vertical="center"/>
    </xf>
    <xf numFmtId="3" fontId="57" fillId="3" borderId="83" xfId="2" applyNumberFormat="1" applyFont="1" applyFill="1" applyBorder="1" applyAlignment="1">
      <alignment horizontal="right" vertical="center"/>
    </xf>
    <xf numFmtId="164" fontId="31" fillId="2" borderId="5" xfId="1" applyNumberFormat="1" applyFont="1" applyFill="1" applyBorder="1" applyAlignment="1">
      <alignment horizontal="right" vertical="center"/>
    </xf>
    <xf numFmtId="164" fontId="31" fillId="2" borderId="11" xfId="1" applyNumberFormat="1" applyFont="1" applyFill="1" applyBorder="1" applyAlignment="1">
      <alignment horizontal="right" vertical="center"/>
    </xf>
    <xf numFmtId="0" fontId="31" fillId="3" borderId="0" xfId="0" applyFont="1" applyFill="1" applyBorder="1" applyAlignment="1">
      <alignment wrapText="1"/>
    </xf>
    <xf numFmtId="164" fontId="31" fillId="2" borderId="6" xfId="1" applyNumberFormat="1" applyFont="1" applyFill="1" applyBorder="1" applyAlignment="1">
      <alignment horizontal="right" vertical="center"/>
    </xf>
    <xf numFmtId="165" fontId="41" fillId="2" borderId="6" xfId="1" applyNumberFormat="1" applyFont="1" applyFill="1" applyBorder="1" applyAlignment="1">
      <alignment horizontal="right" vertical="center"/>
    </xf>
    <xf numFmtId="164" fontId="31" fillId="2" borderId="39" xfId="1" applyNumberFormat="1" applyFont="1" applyFill="1" applyBorder="1" applyAlignment="1">
      <alignment horizontal="right" vertical="center"/>
    </xf>
    <xf numFmtId="0" fontId="31" fillId="12" borderId="6" xfId="0" applyFont="1" applyFill="1" applyBorder="1" applyAlignment="1">
      <alignment vertical="center"/>
    </xf>
    <xf numFmtId="164" fontId="31" fillId="3" borderId="11" xfId="1" applyNumberFormat="1" applyFont="1" applyFill="1" applyBorder="1" applyAlignment="1">
      <alignment horizontal="right" vertical="center"/>
    </xf>
    <xf numFmtId="164" fontId="31" fillId="3" borderId="39" xfId="1" applyNumberFormat="1" applyFont="1" applyFill="1" applyBorder="1" applyAlignment="1">
      <alignment horizontal="right" vertical="center"/>
    </xf>
    <xf numFmtId="164" fontId="31" fillId="12" borderId="15" xfId="1" applyNumberFormat="1" applyFont="1" applyFill="1" applyBorder="1" applyAlignment="1">
      <alignment horizontal="right" vertical="center"/>
    </xf>
    <xf numFmtId="164" fontId="31" fillId="3" borderId="12" xfId="1" applyNumberFormat="1" applyFont="1" applyFill="1" applyBorder="1" applyAlignment="1">
      <alignment horizontal="right" vertical="center"/>
    </xf>
    <xf numFmtId="164" fontId="31" fillId="12" borderId="0" xfId="1" applyNumberFormat="1" applyFont="1" applyFill="1" applyBorder="1" applyAlignment="1">
      <alignment horizontal="right" vertical="center"/>
    </xf>
    <xf numFmtId="0" fontId="31" fillId="2" borderId="45" xfId="0" applyFont="1" applyFill="1" applyBorder="1" applyAlignment="1">
      <alignment horizontal="right" vertical="center" wrapText="1"/>
    </xf>
    <xf numFmtId="0" fontId="68" fillId="3" borderId="55" xfId="0" applyFont="1" applyFill="1" applyBorder="1" applyAlignment="1">
      <alignment horizontal="center" vertical="center"/>
    </xf>
    <xf numFmtId="0" fontId="31" fillId="2" borderId="55" xfId="0" applyFont="1" applyFill="1" applyBorder="1" applyAlignment="1">
      <alignment vertical="center"/>
    </xf>
    <xf numFmtId="0" fontId="31" fillId="2" borderId="45" xfId="0" applyFont="1" applyFill="1" applyBorder="1" applyAlignment="1">
      <alignment horizontal="right" vertical="center"/>
    </xf>
    <xf numFmtId="0" fontId="57" fillId="2" borderId="0" xfId="0" applyFont="1" applyFill="1" applyBorder="1" applyAlignment="1">
      <alignment horizontal="right" vertical="center"/>
    </xf>
    <xf numFmtId="1" fontId="57" fillId="2" borderId="0" xfId="0" applyNumberFormat="1" applyFont="1" applyFill="1" applyBorder="1" applyAlignment="1">
      <alignment horizontal="right" vertical="center"/>
    </xf>
    <xf numFmtId="0" fontId="78" fillId="2" borderId="0" xfId="0" applyFont="1" applyFill="1" applyBorder="1"/>
    <xf numFmtId="0" fontId="39" fillId="2" borderId="0" xfId="0" applyFont="1" applyFill="1" applyBorder="1"/>
    <xf numFmtId="0" fontId="31" fillId="2" borderId="0" xfId="0" applyFont="1" applyFill="1" applyBorder="1" applyAlignment="1">
      <alignment horizontal="right" vertical="center"/>
    </xf>
    <xf numFmtId="4" fontId="31" fillId="3" borderId="0" xfId="2" applyNumberFormat="1" applyFont="1" applyFill="1" applyBorder="1"/>
    <xf numFmtId="3" fontId="57" fillId="3" borderId="5" xfId="2" applyNumberFormat="1" applyFont="1" applyFill="1" applyBorder="1" applyAlignment="1">
      <alignment vertical="center"/>
    </xf>
    <xf numFmtId="3" fontId="57" fillId="3" borderId="16" xfId="2" applyNumberFormat="1" applyFont="1" applyFill="1" applyBorder="1" applyAlignment="1">
      <alignment horizontal="right" vertical="center"/>
    </xf>
    <xf numFmtId="3" fontId="57" fillId="3" borderId="11" xfId="2" applyNumberFormat="1" applyFont="1" applyFill="1" applyBorder="1" applyAlignment="1">
      <alignment vertical="center"/>
    </xf>
    <xf numFmtId="165" fontId="31" fillId="2" borderId="8" xfId="0" applyNumberFormat="1" applyFont="1" applyFill="1" applyBorder="1" applyAlignment="1">
      <alignment horizontal="center" vertical="center"/>
    </xf>
    <xf numFmtId="165" fontId="31" fillId="2" borderId="9" xfId="0" applyNumberFormat="1" applyFont="1" applyFill="1" applyBorder="1" applyAlignment="1">
      <alignment horizontal="center" vertical="center"/>
    </xf>
    <xf numFmtId="0" fontId="39" fillId="2" borderId="4" xfId="0" applyFont="1" applyFill="1" applyBorder="1" applyAlignment="1">
      <alignment horizontal="center"/>
    </xf>
    <xf numFmtId="1" fontId="37" fillId="2" borderId="4" xfId="0" applyNumberFormat="1" applyFont="1" applyFill="1" applyBorder="1" applyAlignment="1">
      <alignment horizontal="right"/>
    </xf>
    <xf numFmtId="0" fontId="36" fillId="2" borderId="9" xfId="0" applyFont="1" applyFill="1" applyBorder="1" applyAlignment="1"/>
    <xf numFmtId="0" fontId="37" fillId="2" borderId="10" xfId="0" applyFont="1" applyFill="1" applyBorder="1" applyAlignment="1">
      <alignment horizontal="center" wrapText="1"/>
    </xf>
    <xf numFmtId="3" fontId="37" fillId="2" borderId="7" xfId="0" applyNumberFormat="1" applyFont="1" applyFill="1" applyBorder="1" applyAlignment="1">
      <alignment horizontal="right" vertical="center"/>
    </xf>
    <xf numFmtId="3" fontId="37" fillId="2" borderId="4" xfId="0" applyNumberFormat="1" applyFont="1" applyFill="1" applyBorder="1" applyAlignment="1">
      <alignment horizontal="right" vertical="center"/>
    </xf>
    <xf numFmtId="3" fontId="37" fillId="14" borderId="4" xfId="0" applyNumberFormat="1" applyFont="1" applyFill="1" applyBorder="1" applyAlignment="1">
      <alignment horizontal="right" vertical="center"/>
    </xf>
    <xf numFmtId="3" fontId="37" fillId="12" borderId="10" xfId="0" applyNumberFormat="1" applyFont="1" applyFill="1" applyBorder="1" applyAlignment="1">
      <alignment horizontal="right" vertical="center"/>
    </xf>
    <xf numFmtId="3" fontId="37" fillId="12" borderId="4" xfId="0" applyNumberFormat="1" applyFont="1" applyFill="1" applyBorder="1" applyAlignment="1">
      <alignment horizontal="right" vertical="center"/>
    </xf>
    <xf numFmtId="3" fontId="37" fillId="2" borderId="72" xfId="0" applyNumberFormat="1" applyFont="1" applyFill="1" applyBorder="1" applyAlignment="1">
      <alignment horizontal="right" vertical="center"/>
    </xf>
    <xf numFmtId="3" fontId="37" fillId="13" borderId="10" xfId="0" applyNumberFormat="1" applyFont="1" applyFill="1" applyBorder="1" applyAlignment="1">
      <alignment horizontal="right" vertical="center"/>
    </xf>
    <xf numFmtId="3" fontId="37" fillId="3" borderId="7" xfId="0" applyNumberFormat="1" applyFont="1" applyFill="1" applyBorder="1" applyAlignment="1">
      <alignment horizontal="right" vertical="center"/>
    </xf>
    <xf numFmtId="3" fontId="37" fillId="3" borderId="4" xfId="0" applyNumberFormat="1" applyFont="1" applyFill="1" applyBorder="1" applyAlignment="1">
      <alignment horizontal="right" vertical="center"/>
    </xf>
    <xf numFmtId="3" fontId="37" fillId="2" borderId="10" xfId="0" applyNumberFormat="1" applyFont="1" applyFill="1" applyBorder="1" applyAlignment="1">
      <alignment horizontal="right" vertical="center"/>
    </xf>
    <xf numFmtId="3" fontId="37" fillId="11" borderId="10" xfId="0" applyNumberFormat="1" applyFont="1" applyFill="1" applyBorder="1" applyAlignment="1">
      <alignment horizontal="right" vertical="center"/>
    </xf>
    <xf numFmtId="3" fontId="37" fillId="11" borderId="38" xfId="0" applyNumberFormat="1" applyFont="1" applyFill="1" applyBorder="1" applyAlignment="1">
      <alignment horizontal="right" vertical="center"/>
    </xf>
    <xf numFmtId="0" fontId="34" fillId="2" borderId="4" xfId="0" applyFont="1" applyFill="1" applyBorder="1" applyAlignment="1"/>
    <xf numFmtId="3" fontId="37" fillId="12" borderId="38" xfId="0" applyNumberFormat="1" applyFont="1" applyFill="1" applyBorder="1" applyAlignment="1">
      <alignment horizontal="right" vertical="center"/>
    </xf>
    <xf numFmtId="3" fontId="57" fillId="2" borderId="9" xfId="0" applyNumberFormat="1" applyFont="1" applyFill="1" applyBorder="1" applyAlignment="1">
      <alignment horizontal="right" vertical="center"/>
    </xf>
    <xf numFmtId="3" fontId="57" fillId="3" borderId="83" xfId="2" applyNumberFormat="1" applyFont="1" applyFill="1" applyBorder="1" applyAlignment="1">
      <alignment vertical="center"/>
    </xf>
    <xf numFmtId="3" fontId="57" fillId="3" borderId="84" xfId="2" applyNumberFormat="1" applyFont="1" applyFill="1" applyBorder="1" applyAlignment="1">
      <alignment vertical="center"/>
    </xf>
    <xf numFmtId="0" fontId="31" fillId="2" borderId="0" xfId="2" applyFont="1" applyFill="1" applyAlignment="1">
      <alignment horizontal="right"/>
    </xf>
    <xf numFmtId="0" fontId="66" fillId="2" borderId="0" xfId="2" applyFont="1" applyFill="1" applyAlignment="1">
      <alignment horizontal="right"/>
    </xf>
    <xf numFmtId="0" fontId="5" fillId="2" borderId="0" xfId="2" applyFont="1" applyFill="1" applyAlignment="1">
      <alignment horizontal="center"/>
    </xf>
    <xf numFmtId="0" fontId="70" fillId="3" borderId="45" xfId="0" applyFont="1" applyFill="1" applyBorder="1" applyAlignment="1"/>
    <xf numFmtId="0" fontId="69" fillId="3" borderId="55" xfId="0" applyFont="1" applyFill="1" applyBorder="1" applyAlignment="1">
      <alignment horizontal="right"/>
    </xf>
    <xf numFmtId="0" fontId="69" fillId="2" borderId="55" xfId="0" applyFont="1" applyFill="1" applyBorder="1" applyAlignment="1"/>
    <xf numFmtId="0" fontId="31" fillId="2" borderId="0" xfId="0" applyFont="1" applyFill="1" applyBorder="1" applyAlignment="1">
      <alignment vertical="top" wrapText="1"/>
    </xf>
    <xf numFmtId="0" fontId="68" fillId="2" borderId="56" xfId="0" applyFont="1" applyFill="1" applyBorder="1"/>
    <xf numFmtId="0" fontId="68" fillId="3" borderId="45" xfId="0" applyFont="1" applyFill="1" applyBorder="1" applyAlignment="1">
      <alignment horizontal="left"/>
    </xf>
    <xf numFmtId="1" fontId="58" fillId="2" borderId="24" xfId="2" applyNumberFormat="1" applyFont="1" applyFill="1" applyBorder="1" applyAlignment="1">
      <alignment horizontal="right" wrapText="1"/>
    </xf>
    <xf numFmtId="1" fontId="58" fillId="2" borderId="0" xfId="2" applyNumberFormat="1" applyFont="1" applyFill="1" applyBorder="1" applyAlignment="1">
      <alignment horizontal="right" wrapText="1"/>
    </xf>
    <xf numFmtId="0" fontId="57" fillId="2" borderId="0" xfId="2" applyFont="1" applyFill="1" applyBorder="1" applyAlignment="1">
      <alignment wrapText="1"/>
    </xf>
    <xf numFmtId="0" fontId="57" fillId="3" borderId="0" xfId="2" applyFont="1" applyFill="1" applyBorder="1"/>
    <xf numFmtId="0" fontId="68" fillId="3" borderId="0" xfId="0" applyFont="1" applyFill="1" applyBorder="1" applyAlignment="1">
      <alignment horizontal="left" vertical="center"/>
    </xf>
    <xf numFmtId="0" fontId="69" fillId="3" borderId="0" xfId="0" applyFont="1" applyFill="1" applyBorder="1" applyAlignment="1">
      <alignment horizontal="left" wrapText="1"/>
    </xf>
    <xf numFmtId="0" fontId="69" fillId="3" borderId="89" xfId="0" applyFont="1" applyFill="1" applyBorder="1" applyAlignment="1">
      <alignment horizontal="left" wrapText="1"/>
    </xf>
    <xf numFmtId="0" fontId="31" fillId="11" borderId="38" xfId="0" applyFont="1" applyFill="1" applyBorder="1" applyAlignment="1">
      <alignment horizontal="right" vertical="center"/>
    </xf>
    <xf numFmtId="0" fontId="57" fillId="2" borderId="0" xfId="2" applyFont="1" applyFill="1"/>
    <xf numFmtId="3" fontId="22" fillId="2" borderId="0" xfId="2" applyNumberFormat="1" applyFont="1" applyFill="1"/>
    <xf numFmtId="0" fontId="4" fillId="2" borderId="0" xfId="2" applyFont="1" applyFill="1"/>
    <xf numFmtId="167" fontId="31" fillId="3" borderId="0" xfId="2" applyNumberFormat="1" applyFont="1" applyFill="1" applyBorder="1" applyAlignment="1">
      <alignment horizontal="right"/>
    </xf>
    <xf numFmtId="167" fontId="31" fillId="2" borderId="0" xfId="2" applyNumberFormat="1" applyFont="1" applyFill="1" applyAlignment="1">
      <alignment horizontal="right"/>
    </xf>
    <xf numFmtId="3" fontId="4" fillId="2" borderId="0" xfId="2" applyNumberFormat="1" applyFont="1" applyFill="1"/>
    <xf numFmtId="0" fontId="4" fillId="3" borderId="0" xfId="2" applyFont="1" applyFill="1" applyBorder="1" applyAlignment="1"/>
    <xf numFmtId="0" fontId="31" fillId="2" borderId="52" xfId="0" applyFont="1" applyFill="1" applyBorder="1" applyAlignment="1">
      <alignment vertical="center" wrapText="1"/>
    </xf>
    <xf numFmtId="0" fontId="31" fillId="2" borderId="53" xfId="0" applyFont="1" applyFill="1" applyBorder="1" applyAlignment="1">
      <alignment vertical="center" wrapText="1"/>
    </xf>
    <xf numFmtId="0" fontId="68" fillId="3" borderId="56" xfId="0" applyFont="1" applyFill="1" applyBorder="1" applyAlignment="1">
      <alignment horizontal="left"/>
    </xf>
    <xf numFmtId="0" fontId="31" fillId="3" borderId="0" xfId="2" applyFont="1" applyFill="1" applyBorder="1" applyAlignment="1">
      <alignment horizontal="left"/>
    </xf>
    <xf numFmtId="0" fontId="31" fillId="2" borderId="0" xfId="2" applyFont="1" applyFill="1" applyBorder="1" applyAlignment="1">
      <alignment horizontal="left"/>
    </xf>
    <xf numFmtId="0" fontId="4" fillId="3" borderId="11" xfId="2" applyFill="1" applyBorder="1" applyAlignment="1"/>
    <xf numFmtId="0" fontId="4" fillId="2" borderId="11" xfId="2" applyFill="1" applyBorder="1"/>
    <xf numFmtId="1" fontId="79" fillId="3" borderId="0" xfId="2" applyNumberFormat="1" applyFont="1" applyFill="1" applyBorder="1" applyAlignment="1">
      <alignment horizontal="left" vertical="center" wrapText="1"/>
    </xf>
    <xf numFmtId="1" fontId="81" fillId="3" borderId="45" xfId="2" applyNumberFormat="1" applyFont="1" applyFill="1" applyBorder="1" applyAlignment="1">
      <alignment horizontal="center" vertical="center" wrapText="1"/>
    </xf>
    <xf numFmtId="1" fontId="80" fillId="3" borderId="0" xfId="2" applyNumberFormat="1" applyFont="1" applyFill="1" applyBorder="1" applyAlignment="1">
      <alignment horizontal="center" vertical="center" wrapText="1"/>
    </xf>
    <xf numFmtId="0" fontId="29" fillId="3" borderId="55" xfId="2" applyFont="1" applyFill="1" applyBorder="1" applyAlignment="1">
      <alignment horizontal="center" vertical="center"/>
    </xf>
    <xf numFmtId="0" fontId="29" fillId="3" borderId="45" xfId="2" applyFont="1" applyFill="1" applyBorder="1" applyAlignment="1">
      <alignment horizontal="center" vertical="center"/>
    </xf>
    <xf numFmtId="1" fontId="79" fillId="3" borderId="0" xfId="2" applyNumberFormat="1" applyFont="1" applyFill="1" applyBorder="1" applyAlignment="1">
      <alignment horizontal="right" vertical="center" wrapText="1"/>
    </xf>
    <xf numFmtId="1" fontId="57" fillId="2" borderId="0" xfId="0" applyNumberFormat="1" applyFont="1" applyFill="1" applyBorder="1" applyAlignment="1">
      <alignment horizontal="left" vertical="center"/>
    </xf>
    <xf numFmtId="0" fontId="57" fillId="2" borderId="0" xfId="0" applyFont="1" applyFill="1" applyBorder="1" applyAlignment="1">
      <alignment horizontal="left" vertical="center"/>
    </xf>
    <xf numFmtId="0" fontId="69" fillId="3" borderId="55" xfId="0" applyFont="1" applyFill="1" applyBorder="1" applyAlignment="1">
      <alignment horizontal="left" wrapText="1"/>
    </xf>
    <xf numFmtId="0" fontId="31" fillId="3" borderId="53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33" fillId="2" borderId="0" xfId="0" applyFont="1" applyFill="1" applyAlignment="1">
      <alignment horizontal="center" vertical="top" wrapText="1"/>
    </xf>
    <xf numFmtId="0" fontId="5" fillId="2" borderId="0" xfId="0" applyFont="1" applyFill="1" applyBorder="1" applyAlignment="1">
      <alignment horizontal="center" vertical="top" wrapText="1"/>
    </xf>
    <xf numFmtId="0" fontId="31" fillId="3" borderId="6" xfId="0" applyFont="1" applyFill="1" applyBorder="1" applyAlignment="1">
      <alignment horizontal="right"/>
    </xf>
    <xf numFmtId="0" fontId="31" fillId="3" borderId="9" xfId="0" applyFont="1" applyFill="1" applyBorder="1" applyAlignment="1">
      <alignment horizontal="center" vertical="center" wrapText="1"/>
    </xf>
    <xf numFmtId="0" fontId="31" fillId="3" borderId="21" xfId="0" applyFont="1" applyFill="1" applyBorder="1" applyAlignment="1">
      <alignment horizontal="center" vertical="center" wrapText="1"/>
    </xf>
    <xf numFmtId="0" fontId="31" fillId="3" borderId="2" xfId="0" applyFont="1" applyFill="1" applyBorder="1" applyAlignment="1">
      <alignment horizontal="right" vertical="center" wrapText="1"/>
    </xf>
    <xf numFmtId="0" fontId="31" fillId="3" borderId="13" xfId="0" applyFont="1" applyFill="1" applyBorder="1" applyAlignment="1">
      <alignment horizontal="right" vertical="center" wrapText="1"/>
    </xf>
    <xf numFmtId="0" fontId="31" fillId="3" borderId="14" xfId="0" applyFont="1" applyFill="1" applyBorder="1" applyAlignment="1">
      <alignment horizontal="right" vertical="center" wrapText="1"/>
    </xf>
    <xf numFmtId="0" fontId="31" fillId="3" borderId="19" xfId="0" applyFont="1" applyFill="1" applyBorder="1" applyAlignment="1">
      <alignment horizontal="right" vertical="center" wrapText="1"/>
    </xf>
    <xf numFmtId="0" fontId="31" fillId="3" borderId="3" xfId="0" applyFont="1" applyFill="1" applyBorder="1" applyAlignment="1">
      <alignment horizontal="right" vertical="center" wrapText="1"/>
    </xf>
    <xf numFmtId="0" fontId="31" fillId="3" borderId="62" xfId="0" applyFont="1" applyFill="1" applyBorder="1" applyAlignment="1">
      <alignment horizontal="right" vertical="center" wrapText="1"/>
    </xf>
    <xf numFmtId="0" fontId="31" fillId="3" borderId="14" xfId="0" applyFont="1" applyFill="1" applyBorder="1" applyAlignment="1">
      <alignment horizontal="right" vertical="center"/>
    </xf>
    <xf numFmtId="0" fontId="31" fillId="3" borderId="2" xfId="0" applyFont="1" applyFill="1" applyBorder="1" applyAlignment="1">
      <alignment horizontal="right" vertical="center"/>
    </xf>
    <xf numFmtId="0" fontId="31" fillId="3" borderId="13" xfId="0" applyFont="1" applyFill="1" applyBorder="1" applyAlignment="1">
      <alignment horizontal="right" vertical="center"/>
    </xf>
    <xf numFmtId="0" fontId="31" fillId="3" borderId="57" xfId="0" applyFont="1" applyFill="1" applyBorder="1" applyAlignment="1">
      <alignment horizontal="center" vertical="center" wrapText="1"/>
    </xf>
    <xf numFmtId="0" fontId="31" fillId="3" borderId="66" xfId="0" applyFont="1" applyFill="1" applyBorder="1" applyAlignment="1">
      <alignment horizontal="right" vertical="center"/>
    </xf>
    <xf numFmtId="0" fontId="31" fillId="3" borderId="67" xfId="0" applyFont="1" applyFill="1" applyBorder="1" applyAlignment="1">
      <alignment horizontal="right" vertical="center"/>
    </xf>
    <xf numFmtId="0" fontId="31" fillId="13" borderId="2" xfId="0" applyFont="1" applyFill="1" applyBorder="1" applyAlignment="1">
      <alignment horizontal="right" vertical="center" wrapText="1"/>
    </xf>
    <xf numFmtId="0" fontId="31" fillId="13" borderId="19" xfId="0" applyFont="1" applyFill="1" applyBorder="1" applyAlignment="1">
      <alignment horizontal="right" vertical="center" wrapText="1"/>
    </xf>
    <xf numFmtId="0" fontId="31" fillId="3" borderId="22" xfId="0" applyFont="1" applyFill="1" applyBorder="1" applyAlignment="1">
      <alignment horizontal="right" vertical="center"/>
    </xf>
    <xf numFmtId="0" fontId="31" fillId="3" borderId="19" xfId="0" applyFont="1" applyFill="1" applyBorder="1" applyAlignment="1">
      <alignment horizontal="right" vertical="center"/>
    </xf>
    <xf numFmtId="0" fontId="31" fillId="3" borderId="0" xfId="0" applyFont="1" applyFill="1" applyAlignment="1">
      <alignment horizontal="right"/>
    </xf>
    <xf numFmtId="0" fontId="33" fillId="3" borderId="0" xfId="0" applyFont="1" applyFill="1" applyAlignment="1">
      <alignment horizontal="center"/>
    </xf>
    <xf numFmtId="1" fontId="34" fillId="3" borderId="16" xfId="0" applyNumberFormat="1" applyFont="1" applyFill="1" applyBorder="1" applyAlignment="1">
      <alignment horizontal="center"/>
    </xf>
    <xf numFmtId="0" fontId="34" fillId="3" borderId="11" xfId="0" applyFont="1" applyFill="1" applyBorder="1" applyAlignment="1">
      <alignment horizontal="center"/>
    </xf>
    <xf numFmtId="0" fontId="34" fillId="3" borderId="63" xfId="0" applyFont="1" applyFill="1" applyBorder="1" applyAlignment="1">
      <alignment horizontal="center"/>
    </xf>
    <xf numFmtId="0" fontId="31" fillId="3" borderId="16" xfId="0" applyFont="1" applyFill="1" applyBorder="1" applyAlignment="1">
      <alignment horizontal="center"/>
    </xf>
    <xf numFmtId="0" fontId="31" fillId="3" borderId="11" xfId="0" applyFont="1" applyFill="1" applyBorder="1" applyAlignment="1">
      <alignment horizontal="center"/>
    </xf>
    <xf numFmtId="0" fontId="31" fillId="3" borderId="12" xfId="0" applyFont="1" applyFill="1" applyBorder="1" applyAlignment="1">
      <alignment horizontal="center"/>
    </xf>
    <xf numFmtId="1" fontId="34" fillId="3" borderId="16" xfId="2" applyNumberFormat="1" applyFont="1" applyFill="1" applyBorder="1" applyAlignment="1">
      <alignment horizontal="center" wrapText="1"/>
    </xf>
    <xf numFmtId="0" fontId="34" fillId="3" borderId="11" xfId="2" applyFont="1" applyFill="1" applyBorder="1" applyAlignment="1">
      <alignment horizontal="center" wrapText="1"/>
    </xf>
    <xf numFmtId="0" fontId="34" fillId="3" borderId="63" xfId="2" applyFont="1" applyFill="1" applyBorder="1" applyAlignment="1">
      <alignment horizontal="center" wrapText="1"/>
    </xf>
    <xf numFmtId="0" fontId="33" fillId="3" borderId="0" xfId="2" applyFont="1" applyFill="1" applyBorder="1" applyAlignment="1">
      <alignment horizontal="center"/>
    </xf>
    <xf numFmtId="0" fontId="51" fillId="3" borderId="0" xfId="2" applyFont="1" applyFill="1" applyBorder="1" applyAlignment="1">
      <alignment horizontal="right"/>
    </xf>
    <xf numFmtId="0" fontId="31" fillId="3" borderId="1" xfId="2" applyFont="1" applyFill="1" applyBorder="1" applyAlignment="1">
      <alignment horizontal="center" vertical="center" wrapText="1"/>
    </xf>
    <xf numFmtId="0" fontId="31" fillId="3" borderId="1" xfId="2" applyFont="1" applyFill="1" applyBorder="1" applyAlignment="1">
      <alignment horizontal="center" wrapText="1"/>
    </xf>
    <xf numFmtId="0" fontId="37" fillId="3" borderId="1" xfId="2" applyFont="1" applyFill="1" applyBorder="1" applyAlignment="1">
      <alignment horizontal="center" wrapText="1"/>
    </xf>
    <xf numFmtId="0" fontId="31" fillId="3" borderId="65" xfId="2" applyFont="1" applyFill="1" applyBorder="1" applyAlignment="1">
      <alignment horizontal="center" wrapText="1"/>
    </xf>
    <xf numFmtId="0" fontId="31" fillId="3" borderId="60" xfId="2" applyFont="1" applyFill="1" applyBorder="1" applyAlignment="1">
      <alignment horizontal="center" wrapText="1"/>
    </xf>
    <xf numFmtId="0" fontId="31" fillId="3" borderId="6" xfId="2" applyFont="1" applyFill="1" applyBorder="1" applyAlignment="1">
      <alignment horizontal="center" wrapText="1"/>
    </xf>
    <xf numFmtId="0" fontId="31" fillId="3" borderId="62" xfId="2" applyFont="1" applyFill="1" applyBorder="1" applyAlignment="1">
      <alignment horizontal="center" wrapText="1"/>
    </xf>
    <xf numFmtId="0" fontId="31" fillId="3" borderId="27" xfId="2" applyFont="1" applyFill="1" applyBorder="1" applyAlignment="1">
      <alignment horizontal="center" vertical="center" wrapText="1"/>
    </xf>
    <xf numFmtId="0" fontId="58" fillId="2" borderId="0" xfId="2" applyFont="1" applyFill="1" applyBorder="1" applyAlignment="1">
      <alignment horizontal="right" wrapText="1"/>
    </xf>
    <xf numFmtId="0" fontId="31" fillId="3" borderId="3" xfId="2" applyFont="1" applyFill="1" applyBorder="1" applyAlignment="1">
      <alignment horizontal="center" vertical="center" wrapText="1"/>
    </xf>
    <xf numFmtId="0" fontId="31" fillId="3" borderId="6" xfId="2" applyFont="1" applyFill="1" applyBorder="1" applyAlignment="1">
      <alignment horizontal="center" vertical="center" wrapText="1"/>
    </xf>
    <xf numFmtId="0" fontId="31" fillId="3" borderId="15" xfId="2" applyFont="1" applyFill="1" applyBorder="1" applyAlignment="1">
      <alignment horizontal="center" vertical="center" wrapText="1"/>
    </xf>
    <xf numFmtId="1" fontId="34" fillId="3" borderId="11" xfId="2" applyNumberFormat="1" applyFont="1" applyFill="1" applyBorder="1" applyAlignment="1">
      <alignment horizontal="center" wrapText="1"/>
    </xf>
    <xf numFmtId="1" fontId="34" fillId="3" borderId="63" xfId="2" applyNumberFormat="1" applyFont="1" applyFill="1" applyBorder="1" applyAlignment="1">
      <alignment horizontal="center" wrapText="1"/>
    </xf>
    <xf numFmtId="0" fontId="31" fillId="3" borderId="17" xfId="2" applyFont="1" applyFill="1" applyBorder="1" applyAlignment="1">
      <alignment horizontal="center" vertical="center" wrapText="1"/>
    </xf>
    <xf numFmtId="0" fontId="31" fillId="3" borderId="64" xfId="2" applyFont="1" applyFill="1" applyBorder="1" applyAlignment="1">
      <alignment horizontal="center" vertical="center" wrapText="1"/>
    </xf>
    <xf numFmtId="0" fontId="31" fillId="3" borderId="16" xfId="2" applyFont="1" applyFill="1" applyBorder="1" applyAlignment="1">
      <alignment horizontal="center" vertical="center" wrapText="1"/>
    </xf>
    <xf numFmtId="0" fontId="31" fillId="3" borderId="63" xfId="2" applyFont="1" applyFill="1" applyBorder="1" applyAlignment="1">
      <alignment horizontal="center" vertical="center" wrapText="1"/>
    </xf>
    <xf numFmtId="0" fontId="31" fillId="3" borderId="60" xfId="2" applyFont="1" applyFill="1" applyBorder="1" applyAlignment="1">
      <alignment horizontal="center" vertical="center" wrapText="1"/>
    </xf>
    <xf numFmtId="0" fontId="31" fillId="3" borderId="62" xfId="2" applyFont="1" applyFill="1" applyBorder="1" applyAlignment="1">
      <alignment horizontal="center" vertical="center" wrapText="1"/>
    </xf>
    <xf numFmtId="1" fontId="31" fillId="3" borderId="0" xfId="2" applyNumberFormat="1" applyFont="1" applyFill="1" applyBorder="1" applyAlignment="1">
      <alignment horizontal="center" vertical="center"/>
    </xf>
    <xf numFmtId="0" fontId="31" fillId="3" borderId="16" xfId="2" applyFont="1" applyFill="1" applyBorder="1" applyAlignment="1">
      <alignment horizontal="center" wrapText="1"/>
    </xf>
    <xf numFmtId="0" fontId="31" fillId="3" borderId="11" xfId="2" applyFont="1" applyFill="1" applyBorder="1" applyAlignment="1">
      <alignment horizontal="center" wrapText="1"/>
    </xf>
    <xf numFmtId="0" fontId="31" fillId="3" borderId="63" xfId="2" applyFont="1" applyFill="1" applyBorder="1" applyAlignment="1">
      <alignment horizontal="center" wrapText="1"/>
    </xf>
    <xf numFmtId="0" fontId="34" fillId="3" borderId="24" xfId="2" applyFont="1" applyFill="1" applyBorder="1" applyAlignment="1">
      <alignment horizontal="center" wrapText="1"/>
    </xf>
    <xf numFmtId="0" fontId="34" fillId="3" borderId="0" xfId="2" applyFont="1" applyFill="1" applyBorder="1" applyAlignment="1">
      <alignment horizontal="center" wrapText="1"/>
    </xf>
    <xf numFmtId="0" fontId="34" fillId="3" borderId="30" xfId="2" applyFont="1" applyFill="1" applyBorder="1" applyAlignment="1">
      <alignment horizontal="center" wrapText="1"/>
    </xf>
    <xf numFmtId="0" fontId="34" fillId="3" borderId="17" xfId="2" applyFont="1" applyFill="1" applyBorder="1" applyAlignment="1">
      <alignment horizontal="center" vertical="center" wrapText="1"/>
    </xf>
    <xf numFmtId="0" fontId="34" fillId="3" borderId="5" xfId="2" applyFont="1" applyFill="1" applyBorder="1" applyAlignment="1">
      <alignment horizontal="center" vertical="center" wrapText="1"/>
    </xf>
    <xf numFmtId="0" fontId="34" fillId="3" borderId="64" xfId="2" applyFont="1" applyFill="1" applyBorder="1" applyAlignment="1">
      <alignment horizontal="center" vertical="center" wrapText="1"/>
    </xf>
    <xf numFmtId="0" fontId="58" fillId="2" borderId="4" xfId="0" applyFont="1" applyFill="1" applyBorder="1" applyAlignment="1">
      <alignment horizontal="center"/>
    </xf>
    <xf numFmtId="0" fontId="58" fillId="2" borderId="0" xfId="0" applyFont="1" applyFill="1" applyBorder="1" applyAlignment="1">
      <alignment horizontal="center"/>
    </xf>
    <xf numFmtId="0" fontId="58" fillId="2" borderId="9" xfId="0" applyFont="1" applyFill="1" applyBorder="1" applyAlignment="1">
      <alignment horizontal="center"/>
    </xf>
    <xf numFmtId="0" fontId="58" fillId="2" borderId="4" xfId="0" applyFont="1" applyFill="1" applyBorder="1" applyAlignment="1">
      <alignment horizontal="center" vertical="top"/>
    </xf>
    <xf numFmtId="0" fontId="58" fillId="2" borderId="0" xfId="0" applyFont="1" applyFill="1" applyBorder="1" applyAlignment="1">
      <alignment horizontal="center" vertical="top"/>
    </xf>
    <xf numFmtId="0" fontId="58" fillId="2" borderId="9" xfId="0" applyFont="1" applyFill="1" applyBorder="1" applyAlignment="1">
      <alignment horizontal="center" vertical="top"/>
    </xf>
    <xf numFmtId="0" fontId="34" fillId="2" borderId="7" xfId="0" applyFont="1" applyFill="1" applyBorder="1" applyAlignment="1">
      <alignment horizontal="center"/>
    </xf>
    <xf numFmtId="0" fontId="34" fillId="2" borderId="5" xfId="0" applyFont="1" applyFill="1" applyBorder="1" applyAlignment="1">
      <alignment horizontal="center"/>
    </xf>
    <xf numFmtId="0" fontId="34" fillId="2" borderId="8" xfId="0" applyFont="1" applyFill="1" applyBorder="1" applyAlignment="1">
      <alignment horizontal="center"/>
    </xf>
    <xf numFmtId="1" fontId="34" fillId="2" borderId="10" xfId="0" applyNumberFormat="1" applyFont="1" applyFill="1" applyBorder="1" applyAlignment="1">
      <alignment horizontal="center" vertical="top" wrapText="1"/>
    </xf>
    <xf numFmtId="0" fontId="34" fillId="2" borderId="11" xfId="0" applyFont="1" applyFill="1" applyBorder="1" applyAlignment="1">
      <alignment horizontal="center" vertical="top" wrapText="1"/>
    </xf>
    <xf numFmtId="0" fontId="34" fillId="2" borderId="12" xfId="0" applyFont="1" applyFill="1" applyBorder="1" applyAlignment="1">
      <alignment horizontal="center" vertical="top" wrapText="1"/>
    </xf>
    <xf numFmtId="0" fontId="31" fillId="2" borderId="4" xfId="0" applyFont="1" applyFill="1" applyBorder="1" applyAlignment="1">
      <alignment horizontal="center" wrapText="1"/>
    </xf>
    <xf numFmtId="0" fontId="31" fillId="2" borderId="0" xfId="0" applyFont="1" applyFill="1" applyBorder="1" applyAlignment="1">
      <alignment horizontal="center" wrapText="1"/>
    </xf>
    <xf numFmtId="0" fontId="33" fillId="2" borderId="0" xfId="0" applyFont="1" applyFill="1" applyBorder="1" applyAlignment="1">
      <alignment horizontal="center" vertical="top" wrapText="1"/>
    </xf>
    <xf numFmtId="0" fontId="71" fillId="2" borderId="9" xfId="0" applyFont="1" applyFill="1" applyBorder="1" applyAlignment="1">
      <alignment horizontal="center" vertical="center"/>
    </xf>
    <xf numFmtId="0" fontId="31" fillId="3" borderId="0" xfId="0" applyFont="1" applyFill="1" applyBorder="1" applyAlignment="1">
      <alignment horizontal="center"/>
    </xf>
    <xf numFmtId="1" fontId="31" fillId="3" borderId="0" xfId="0" applyNumberFormat="1" applyFont="1" applyFill="1" applyBorder="1" applyAlignment="1">
      <alignment horizontal="center" vertical="top"/>
    </xf>
    <xf numFmtId="0" fontId="31" fillId="3" borderId="0" xfId="0" applyFont="1" applyFill="1" applyBorder="1" applyAlignment="1">
      <alignment horizontal="center" vertical="top"/>
    </xf>
    <xf numFmtId="0" fontId="31" fillId="3" borderId="9" xfId="0" applyFont="1" applyFill="1" applyBorder="1" applyAlignment="1">
      <alignment horizontal="center"/>
    </xf>
    <xf numFmtId="0" fontId="31" fillId="3" borderId="0" xfId="0" applyFont="1" applyFill="1" applyBorder="1" applyAlignment="1">
      <alignment horizontal="center" vertical="center"/>
    </xf>
    <xf numFmtId="0" fontId="31" fillId="3" borderId="9" xfId="0" applyFont="1" applyFill="1" applyBorder="1" applyAlignment="1">
      <alignment horizontal="center" vertical="center"/>
    </xf>
    <xf numFmtId="0" fontId="31" fillId="2" borderId="5" xfId="0" applyFont="1" applyFill="1" applyBorder="1" applyAlignment="1">
      <alignment horizontal="center" vertical="center" wrapText="1"/>
    </xf>
    <xf numFmtId="0" fontId="31" fillId="2" borderId="8" xfId="0" applyFont="1" applyFill="1" applyBorder="1" applyAlignment="1">
      <alignment horizontal="center" vertical="center" wrapText="1"/>
    </xf>
    <xf numFmtId="0" fontId="31" fillId="2" borderId="0" xfId="0" applyFont="1" applyFill="1" applyBorder="1" applyAlignment="1">
      <alignment horizontal="center" vertical="center" wrapText="1"/>
    </xf>
    <xf numFmtId="0" fontId="31" fillId="2" borderId="9" xfId="0" applyFont="1" applyFill="1" applyBorder="1" applyAlignment="1">
      <alignment horizontal="center" vertical="center" wrapText="1"/>
    </xf>
    <xf numFmtId="0" fontId="31" fillId="2" borderId="11" xfId="0" applyFont="1" applyFill="1" applyBorder="1" applyAlignment="1">
      <alignment horizontal="center" vertical="center" wrapText="1"/>
    </xf>
    <xf numFmtId="0" fontId="31" fillId="2" borderId="12" xfId="0" applyFont="1" applyFill="1" applyBorder="1" applyAlignment="1">
      <alignment horizontal="center" vertical="center" wrapText="1"/>
    </xf>
    <xf numFmtId="0" fontId="31" fillId="2" borderId="15" xfId="0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31" fillId="2" borderId="68" xfId="0" applyFont="1" applyFill="1" applyBorder="1" applyAlignment="1">
      <alignment horizontal="center" vertical="center" wrapText="1"/>
    </xf>
    <xf numFmtId="0" fontId="31" fillId="2" borderId="69" xfId="0" applyFont="1" applyFill="1" applyBorder="1" applyAlignment="1">
      <alignment horizontal="center" vertical="center" wrapText="1"/>
    </xf>
    <xf numFmtId="1" fontId="31" fillId="3" borderId="12" xfId="0" applyNumberFormat="1" applyFont="1" applyFill="1" applyBorder="1" applyAlignment="1">
      <alignment horizontal="center" vertical="center" wrapText="1"/>
    </xf>
    <xf numFmtId="0" fontId="31" fillId="3" borderId="10" xfId="0" applyFont="1" applyFill="1" applyBorder="1" applyAlignment="1">
      <alignment horizontal="center" vertical="center" wrapText="1"/>
    </xf>
    <xf numFmtId="0" fontId="31" fillId="3" borderId="15" xfId="0" applyFont="1" applyFill="1" applyBorder="1" applyAlignment="1">
      <alignment horizontal="center" vertical="center" wrapText="1"/>
    </xf>
    <xf numFmtId="0" fontId="31" fillId="3" borderId="3" xfId="0" applyFont="1" applyFill="1" applyBorder="1" applyAlignment="1">
      <alignment horizontal="center" vertical="center" wrapText="1"/>
    </xf>
    <xf numFmtId="0" fontId="31" fillId="2" borderId="0" xfId="2" applyFont="1" applyFill="1" applyAlignment="1">
      <alignment horizontal="right"/>
    </xf>
    <xf numFmtId="0" fontId="29" fillId="2" borderId="0" xfId="0" applyFont="1" applyFill="1" applyBorder="1" applyAlignment="1">
      <alignment horizontal="center" vertical="top" wrapText="1"/>
    </xf>
    <xf numFmtId="0" fontId="29" fillId="2" borderId="9" xfId="0" applyFont="1" applyFill="1" applyBorder="1" applyAlignment="1">
      <alignment horizontal="center" vertical="top" wrapText="1"/>
    </xf>
    <xf numFmtId="1" fontId="34" fillId="2" borderId="10" xfId="0" applyNumberFormat="1" applyFont="1" applyFill="1" applyBorder="1" applyAlignment="1">
      <alignment horizontal="center"/>
    </xf>
    <xf numFmtId="0" fontId="34" fillId="2" borderId="11" xfId="0" applyFont="1" applyFill="1" applyBorder="1" applyAlignment="1">
      <alignment horizontal="center"/>
    </xf>
    <xf numFmtId="1" fontId="36" fillId="2" borderId="10" xfId="0" applyNumberFormat="1" applyFont="1" applyFill="1" applyBorder="1" applyAlignment="1">
      <alignment horizontal="center"/>
    </xf>
    <xf numFmtId="0" fontId="36" fillId="2" borderId="11" xfId="0" applyFont="1" applyFill="1" applyBorder="1" applyAlignment="1">
      <alignment horizontal="center"/>
    </xf>
    <xf numFmtId="0" fontId="36" fillId="2" borderId="12" xfId="0" applyFont="1" applyFill="1" applyBorder="1" applyAlignment="1">
      <alignment horizontal="center"/>
    </xf>
    <xf numFmtId="0" fontId="31" fillId="2" borderId="11" xfId="0" applyFont="1" applyFill="1" applyBorder="1" applyAlignment="1">
      <alignment horizontal="center" wrapText="1"/>
    </xf>
    <xf numFmtId="0" fontId="31" fillId="2" borderId="9" xfId="0" applyFont="1" applyFill="1" applyBorder="1" applyAlignment="1">
      <alignment horizontal="center" wrapText="1"/>
    </xf>
    <xf numFmtId="0" fontId="31" fillId="2" borderId="12" xfId="0" applyFont="1" applyFill="1" applyBorder="1" applyAlignment="1">
      <alignment horizontal="center" wrapText="1"/>
    </xf>
    <xf numFmtId="0" fontId="37" fillId="2" borderId="4" xfId="0" applyFont="1" applyFill="1" applyBorder="1" applyAlignment="1">
      <alignment horizontal="center" wrapText="1"/>
    </xf>
    <xf numFmtId="0" fontId="37" fillId="2" borderId="0" xfId="0" applyFont="1" applyFill="1" applyBorder="1" applyAlignment="1">
      <alignment horizontal="center" wrapText="1"/>
    </xf>
    <xf numFmtId="0" fontId="33" fillId="2" borderId="0" xfId="0" applyFont="1" applyFill="1" applyAlignment="1">
      <alignment horizontal="center" vertical="center" wrapText="1"/>
    </xf>
    <xf numFmtId="1" fontId="31" fillId="2" borderId="12" xfId="0" applyNumberFormat="1" applyFont="1" applyFill="1" applyBorder="1" applyAlignment="1">
      <alignment horizontal="center" vertical="center" wrapText="1"/>
    </xf>
    <xf numFmtId="0" fontId="31" fillId="2" borderId="10" xfId="0" applyFont="1" applyFill="1" applyBorder="1" applyAlignment="1">
      <alignment horizontal="center" vertical="center" wrapText="1"/>
    </xf>
    <xf numFmtId="0" fontId="31" fillId="2" borderId="39" xfId="0" applyFont="1" applyFill="1" applyBorder="1" applyAlignment="1">
      <alignment horizontal="center" vertical="center" wrapText="1"/>
    </xf>
    <xf numFmtId="0" fontId="31" fillId="2" borderId="37" xfId="0" applyFont="1" applyFill="1" applyBorder="1" applyAlignment="1">
      <alignment horizontal="center" vertical="center" wrapText="1"/>
    </xf>
    <xf numFmtId="1" fontId="31" fillId="2" borderId="0" xfId="0" applyNumberFormat="1" applyFont="1" applyFill="1" applyBorder="1" applyAlignment="1">
      <alignment horizontal="center" vertical="center" wrapText="1"/>
    </xf>
    <xf numFmtId="1" fontId="31" fillId="3" borderId="0" xfId="0" applyNumberFormat="1" applyFont="1" applyFill="1" applyBorder="1" applyAlignment="1">
      <alignment horizontal="center" vertical="center"/>
    </xf>
    <xf numFmtId="0" fontId="34" fillId="2" borderId="0" xfId="0" applyFont="1" applyFill="1" applyBorder="1" applyAlignment="1">
      <alignment horizontal="center" vertical="top" wrapText="1"/>
    </xf>
    <xf numFmtId="0" fontId="34" fillId="2" borderId="9" xfId="0" applyFont="1" applyFill="1" applyBorder="1" applyAlignment="1">
      <alignment horizontal="center" vertical="top" wrapText="1"/>
    </xf>
    <xf numFmtId="0" fontId="34" fillId="2" borderId="0" xfId="0" applyFont="1" applyFill="1" applyBorder="1" applyAlignment="1">
      <alignment horizontal="center" vertical="center" wrapText="1"/>
    </xf>
    <xf numFmtId="0" fontId="34" fillId="2" borderId="9" xfId="0" applyFont="1" applyFill="1" applyBorder="1" applyAlignment="1">
      <alignment horizontal="center" vertical="center" wrapText="1"/>
    </xf>
    <xf numFmtId="0" fontId="31" fillId="3" borderId="0" xfId="0" applyFont="1" applyFill="1" applyBorder="1" applyAlignment="1">
      <alignment horizontal="center" wrapText="1"/>
    </xf>
    <xf numFmtId="0" fontId="31" fillId="3" borderId="9" xfId="0" applyFont="1" applyFill="1" applyBorder="1" applyAlignment="1">
      <alignment horizontal="center" wrapText="1"/>
    </xf>
    <xf numFmtId="0" fontId="31" fillId="3" borderId="4" xfId="0" applyFont="1" applyFill="1" applyBorder="1" applyAlignment="1">
      <alignment horizontal="center"/>
    </xf>
    <xf numFmtId="0" fontId="34" fillId="2" borderId="4" xfId="0" applyFont="1" applyFill="1" applyBorder="1" applyAlignment="1">
      <alignment horizontal="center" vertical="center" wrapText="1"/>
    </xf>
    <xf numFmtId="0" fontId="31" fillId="3" borderId="7" xfId="0" applyFont="1" applyFill="1" applyBorder="1" applyAlignment="1">
      <alignment horizontal="left" vertical="center"/>
    </xf>
    <xf numFmtId="0" fontId="31" fillId="3" borderId="5" xfId="0" applyFont="1" applyFill="1" applyBorder="1" applyAlignment="1">
      <alignment horizontal="left" vertical="center"/>
    </xf>
    <xf numFmtId="0" fontId="31" fillId="3" borderId="8" xfId="0" applyFont="1" applyFill="1" applyBorder="1" applyAlignment="1">
      <alignment horizontal="left" vertical="center"/>
    </xf>
    <xf numFmtId="0" fontId="31" fillId="3" borderId="4" xfId="0" applyFont="1" applyFill="1" applyBorder="1" applyAlignment="1">
      <alignment horizontal="left" vertical="center"/>
    </xf>
    <xf numFmtId="0" fontId="31" fillId="3" borderId="0" xfId="0" applyFont="1" applyFill="1" applyBorder="1" applyAlignment="1">
      <alignment horizontal="left" vertical="center"/>
    </xf>
    <xf numFmtId="0" fontId="31" fillId="3" borderId="9" xfId="0" applyFont="1" applyFill="1" applyBorder="1" applyAlignment="1">
      <alignment horizontal="left" vertical="center"/>
    </xf>
    <xf numFmtId="0" fontId="31" fillId="3" borderId="7" xfId="0" applyFont="1" applyFill="1" applyBorder="1" applyAlignment="1">
      <alignment horizontal="left" vertical="top" wrapText="1"/>
    </xf>
    <xf numFmtId="0" fontId="31" fillId="3" borderId="5" xfId="0" applyFont="1" applyFill="1" applyBorder="1" applyAlignment="1">
      <alignment horizontal="left" vertical="top" wrapText="1"/>
    </xf>
    <xf numFmtId="0" fontId="31" fillId="3" borderId="8" xfId="0" applyFont="1" applyFill="1" applyBorder="1" applyAlignment="1">
      <alignment horizontal="left" vertical="top" wrapText="1"/>
    </xf>
    <xf numFmtId="0" fontId="31" fillId="3" borderId="4" xfId="0" applyFont="1" applyFill="1" applyBorder="1" applyAlignment="1">
      <alignment horizontal="left" vertical="top" wrapText="1"/>
    </xf>
    <xf numFmtId="0" fontId="31" fillId="3" borderId="0" xfId="0" applyFont="1" applyFill="1" applyBorder="1" applyAlignment="1">
      <alignment horizontal="left" vertical="top" wrapText="1"/>
    </xf>
    <xf numFmtId="0" fontId="31" fillId="3" borderId="9" xfId="0" applyFont="1" applyFill="1" applyBorder="1" applyAlignment="1">
      <alignment horizontal="left" vertical="top" wrapText="1"/>
    </xf>
    <xf numFmtId="0" fontId="49" fillId="3" borderId="0" xfId="2" applyFont="1" applyFill="1" applyBorder="1" applyAlignment="1">
      <alignment horizontal="right" vertical="top" wrapText="1"/>
    </xf>
    <xf numFmtId="0" fontId="34" fillId="3" borderId="60" xfId="2" applyFont="1" applyFill="1" applyBorder="1" applyAlignment="1">
      <alignment horizontal="center" wrapText="1"/>
    </xf>
    <xf numFmtId="0" fontId="34" fillId="3" borderId="6" xfId="2" applyFont="1" applyFill="1" applyBorder="1" applyAlignment="1">
      <alignment horizontal="center" wrapText="1"/>
    </xf>
    <xf numFmtId="0" fontId="34" fillId="3" borderId="15" xfId="2" applyFont="1" applyFill="1" applyBorder="1" applyAlignment="1">
      <alignment horizontal="center" wrapText="1"/>
    </xf>
    <xf numFmtId="0" fontId="34" fillId="3" borderId="3" xfId="2" applyFont="1" applyFill="1" applyBorder="1" applyAlignment="1">
      <alignment horizontal="center" wrapText="1"/>
    </xf>
    <xf numFmtId="0" fontId="34" fillId="3" borderId="62" xfId="2" applyFont="1" applyFill="1" applyBorder="1" applyAlignment="1">
      <alignment horizontal="center" wrapText="1"/>
    </xf>
    <xf numFmtId="0" fontId="29" fillId="2" borderId="0" xfId="0" applyFont="1" applyFill="1" applyBorder="1" applyAlignment="1">
      <alignment horizontal="center" vertical="center"/>
    </xf>
    <xf numFmtId="0" fontId="29" fillId="2" borderId="9" xfId="0" applyFont="1" applyFill="1" applyBorder="1" applyAlignment="1">
      <alignment horizontal="center" vertical="center"/>
    </xf>
    <xf numFmtId="0" fontId="34" fillId="3" borderId="16" xfId="2" applyFont="1" applyFill="1" applyBorder="1" applyAlignment="1">
      <alignment horizontal="center" wrapText="1"/>
    </xf>
    <xf numFmtId="3" fontId="58" fillId="10" borderId="0" xfId="2" applyNumberFormat="1" applyFont="1" applyFill="1" applyBorder="1" applyAlignment="1">
      <alignment horizontal="center" vertical="center" wrapText="1"/>
    </xf>
    <xf numFmtId="165" fontId="62" fillId="13" borderId="0" xfId="2" applyNumberFormat="1" applyFont="1" applyFill="1" applyBorder="1" applyAlignment="1">
      <alignment horizontal="center" vertical="center" wrapText="1"/>
    </xf>
    <xf numFmtId="3" fontId="31" fillId="30" borderId="0" xfId="2" applyNumberFormat="1" applyFont="1" applyFill="1" applyBorder="1" applyAlignment="1">
      <alignment horizontal="center" vertical="center" wrapText="1"/>
    </xf>
    <xf numFmtId="3" fontId="31" fillId="30" borderId="43" xfId="2" applyNumberFormat="1" applyFont="1" applyFill="1" applyBorder="1" applyAlignment="1">
      <alignment horizontal="center" vertical="center" wrapText="1"/>
    </xf>
    <xf numFmtId="3" fontId="31" fillId="30" borderId="42" xfId="2" applyNumberFormat="1" applyFont="1" applyFill="1" applyBorder="1" applyAlignment="1">
      <alignment horizontal="center" vertical="center" wrapText="1"/>
    </xf>
    <xf numFmtId="0" fontId="54" fillId="3" borderId="0" xfId="2" applyFont="1" applyFill="1" applyBorder="1" applyAlignment="1">
      <alignment horizontal="right" vertical="center"/>
    </xf>
    <xf numFmtId="0" fontId="55" fillId="2" borderId="0" xfId="2" applyFont="1" applyFill="1" applyAlignment="1">
      <alignment horizontal="center" wrapText="1"/>
    </xf>
    <xf numFmtId="3" fontId="57" fillId="29" borderId="0" xfId="2" applyNumberFormat="1" applyFont="1" applyFill="1" applyBorder="1" applyAlignment="1">
      <alignment horizontal="center" vertical="center" wrapText="1"/>
    </xf>
    <xf numFmtId="0" fontId="64" fillId="9" borderId="0" xfId="2" applyFont="1" applyFill="1" applyAlignment="1">
      <alignment horizontal="center" vertical="center" wrapText="1"/>
    </xf>
    <xf numFmtId="0" fontId="64" fillId="9" borderId="0" xfId="2" applyFont="1" applyFill="1" applyAlignment="1">
      <alignment horizontal="center" vertical="center"/>
    </xf>
    <xf numFmtId="0" fontId="33" fillId="2" borderId="0" xfId="2" applyFont="1" applyFill="1" applyAlignment="1">
      <alignment horizontal="center" wrapText="1"/>
    </xf>
    <xf numFmtId="165" fontId="31" fillId="3" borderId="0" xfId="2" applyNumberFormat="1" applyFont="1" applyFill="1" applyBorder="1" applyAlignment="1">
      <alignment horizontal="left" wrapText="1"/>
    </xf>
    <xf numFmtId="165" fontId="31" fillId="3" borderId="0" xfId="2" applyNumberFormat="1" applyFont="1" applyFill="1" applyBorder="1" applyAlignment="1">
      <alignment horizontal="center" wrapText="1"/>
    </xf>
    <xf numFmtId="0" fontId="56" fillId="2" borderId="0" xfId="2" applyFont="1" applyFill="1" applyAlignment="1">
      <alignment horizontal="left" vertical="center" wrapText="1"/>
    </xf>
    <xf numFmtId="0" fontId="56" fillId="2" borderId="0" xfId="2" applyFont="1" applyFill="1" applyAlignment="1">
      <alignment horizontal="left" vertical="center"/>
    </xf>
    <xf numFmtId="3" fontId="62" fillId="13" borderId="0" xfId="2" applyNumberFormat="1" applyFont="1" applyFill="1" applyBorder="1" applyAlignment="1">
      <alignment horizontal="center" vertical="center" wrapText="1"/>
    </xf>
    <xf numFmtId="165" fontId="59" fillId="3" borderId="0" xfId="2" applyNumberFormat="1" applyFont="1" applyFill="1" applyBorder="1" applyAlignment="1">
      <alignment horizontal="left" wrapText="1"/>
    </xf>
    <xf numFmtId="165" fontId="63" fillId="3" borderId="0" xfId="2" applyNumberFormat="1" applyFont="1" applyFill="1" applyBorder="1" applyAlignment="1">
      <alignment horizontal="center" wrapText="1"/>
    </xf>
    <xf numFmtId="0" fontId="31" fillId="2" borderId="0" xfId="2" applyFont="1" applyFill="1" applyAlignment="1">
      <alignment horizontal="center" wrapText="1"/>
    </xf>
    <xf numFmtId="0" fontId="31" fillId="3" borderId="0" xfId="2" applyFont="1" applyFill="1" applyBorder="1" applyAlignment="1">
      <alignment horizontal="left"/>
    </xf>
    <xf numFmtId="0" fontId="56" fillId="2" borderId="0" xfId="2" applyFont="1" applyFill="1" applyAlignment="1">
      <alignment horizontal="center" vertical="center"/>
    </xf>
    <xf numFmtId="0" fontId="37" fillId="2" borderId="0" xfId="2" applyFont="1" applyFill="1" applyAlignment="1">
      <alignment horizontal="left" vertical="top" wrapText="1"/>
    </xf>
    <xf numFmtId="0" fontId="37" fillId="3" borderId="0" xfId="2" applyFont="1" applyFill="1" applyBorder="1" applyAlignment="1">
      <alignment horizontal="left"/>
    </xf>
    <xf numFmtId="0" fontId="31" fillId="2" borderId="0" xfId="2" applyFont="1" applyFill="1" applyBorder="1" applyAlignment="1">
      <alignment horizontal="left"/>
    </xf>
    <xf numFmtId="0" fontId="66" fillId="2" borderId="0" xfId="2" applyFont="1" applyFill="1" applyAlignment="1">
      <alignment horizontal="right"/>
    </xf>
    <xf numFmtId="0" fontId="33" fillId="3" borderId="0" xfId="2" applyFont="1" applyFill="1" applyAlignment="1">
      <alignment horizontal="center" vertical="center" wrapText="1"/>
    </xf>
  </cellXfs>
  <cellStyles count="58">
    <cellStyle name="Fixed" xfId="13"/>
    <cellStyle name="Hypertextový odkaz 2" xfId="4"/>
    <cellStyle name="Normální" xfId="0" builtinId="0"/>
    <cellStyle name="Normální 2" xfId="2"/>
    <cellStyle name="Normální 2 2" xfId="14"/>
    <cellStyle name="Normální 2 2 2" xfId="15"/>
    <cellStyle name="Normální 2 3" xfId="20"/>
    <cellStyle name="Normální 3" xfId="5"/>
    <cellStyle name="Normální 4" xfId="6"/>
    <cellStyle name="Normální 5" xfId="16"/>
    <cellStyle name="Normální 5 2" xfId="17"/>
    <cellStyle name="Normální 5 3" xfId="19"/>
    <cellStyle name="Normální 6" xfId="18"/>
    <cellStyle name="Normální 7" xfId="21"/>
    <cellStyle name="Normální 7 2" xfId="57"/>
    <cellStyle name="Normální 8" xfId="22"/>
    <cellStyle name="Normální 9" xfId="23"/>
    <cellStyle name="Procenta" xfId="1" builtinId="5"/>
    <cellStyle name="Procenta 2" xfId="7"/>
    <cellStyle name="Procenta 2 2" xfId="3"/>
    <cellStyle name="SAPBEXaggData" xfId="8"/>
    <cellStyle name="SAPBEXaggDataEmph" xfId="24"/>
    <cellStyle name="SAPBEXaggItem" xfId="9"/>
    <cellStyle name="SAPBEXaggItemX" xfId="25"/>
    <cellStyle name="SAPBEXexcBad7" xfId="26"/>
    <cellStyle name="SAPBEXexcBad8" xfId="27"/>
    <cellStyle name="SAPBEXexcBad9" xfId="28"/>
    <cellStyle name="SAPBEXexcCritical4" xfId="29"/>
    <cellStyle name="SAPBEXexcCritical5" xfId="30"/>
    <cellStyle name="SAPBEXexcCritical6" xfId="31"/>
    <cellStyle name="SAPBEXexcGood1" xfId="32"/>
    <cellStyle name="SAPBEXexcGood2" xfId="33"/>
    <cellStyle name="SAPBEXexcGood3" xfId="34"/>
    <cellStyle name="SAPBEXfilterDrill" xfId="35"/>
    <cellStyle name="SAPBEXfilterItem" xfId="36"/>
    <cellStyle name="SAPBEXfilterText" xfId="37"/>
    <cellStyle name="SAPBEXformats" xfId="38"/>
    <cellStyle name="SAPBEXheaderItem" xfId="39"/>
    <cellStyle name="SAPBEXheaderText" xfId="40"/>
    <cellStyle name="SAPBEXHLevel0" xfId="41"/>
    <cellStyle name="SAPBEXHLevel0X" xfId="42"/>
    <cellStyle name="SAPBEXHLevel1" xfId="43"/>
    <cellStyle name="SAPBEXHLevel1X" xfId="44"/>
    <cellStyle name="SAPBEXHLevel2" xfId="45"/>
    <cellStyle name="SAPBEXHLevel2X" xfId="46"/>
    <cellStyle name="SAPBEXHLevel3" xfId="47"/>
    <cellStyle name="SAPBEXHLevel3X" xfId="48"/>
    <cellStyle name="SAPBEXchaText" xfId="10"/>
    <cellStyle name="SAPBEXresData" xfId="49"/>
    <cellStyle name="SAPBEXresDataEmph" xfId="50"/>
    <cellStyle name="SAPBEXresItem" xfId="51"/>
    <cellStyle name="SAPBEXresItemX" xfId="52"/>
    <cellStyle name="SAPBEXstdData" xfId="11"/>
    <cellStyle name="SAPBEXstdDataEmph" xfId="53"/>
    <cellStyle name="SAPBEXstdItem" xfId="12"/>
    <cellStyle name="SAPBEXstdItemX" xfId="54"/>
    <cellStyle name="SAPBEXtitle" xfId="55"/>
    <cellStyle name="SAPBEXundefined" xfId="56"/>
  </cellStyles>
  <dxfs count="0"/>
  <tableStyles count="0" defaultTableStyle="TableStyleMedium2" defaultPivotStyle="PivotStyleLight16"/>
  <colors>
    <mruColors>
      <color rgb="FF79C1D5"/>
      <color rgb="FFDDFAFB"/>
      <color rgb="FFCEF8FA"/>
      <color rgb="FFFFCC66"/>
      <color rgb="FFFFFF66"/>
      <color rgb="FFFFFF99"/>
      <color rgb="FFFFFFCC"/>
      <color rgb="FFFFCCFF"/>
      <color rgb="FF0000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0"/>
      <c:rotY val="10"/>
      <c:depthPercent val="60"/>
      <c:rAngAx val="1"/>
    </c:view3D>
    <c:floor>
      <c:thickness val="0"/>
      <c:spPr>
        <a:noFill/>
        <a:ln w="9525">
          <a:noFill/>
        </a:ln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6239905495684007E-2"/>
          <c:y val="8.2281803382172145E-3"/>
          <c:w val="0.97127600985360696"/>
          <c:h val="0.97118276354696165"/>
        </c:manualLayout>
      </c:layout>
      <c:line3DChart>
        <c:grouping val="standar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</c:spPr>
          <c:val>
            <c:numRef>
              <c:f>T!$E$20:$E$26</c:f>
              <c:numCache>
                <c:formatCode>General</c:formatCode>
                <c:ptCount val="7"/>
                <c:pt idx="0">
                  <c:v>1</c:v>
                </c:pt>
                <c:pt idx="1">
                  <c:v>6</c:v>
                </c:pt>
                <c:pt idx="2">
                  <c:v>0</c:v>
                </c:pt>
                <c:pt idx="3">
                  <c:v>6</c:v>
                </c:pt>
                <c:pt idx="4" formatCode="0">
                  <c:v>8</c:v>
                </c:pt>
                <c:pt idx="5" formatCode="0">
                  <c:v>6</c:v>
                </c:pt>
                <c:pt idx="6" formatCode="0">
                  <c:v>10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chemeClr val="accent5">
                <a:lumMod val="75000"/>
              </a:schemeClr>
            </a:solidFill>
          </c:spPr>
          <c:val>
            <c:numRef>
              <c:f>T!$F$20:$F$26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10</c:v>
                </c:pt>
                <c:pt idx="4" formatCode="0">
                  <c:v>10</c:v>
                </c:pt>
                <c:pt idx="5" formatCode="0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Depth val="90"/>
        <c:axId val="102722176"/>
        <c:axId val="102728064"/>
        <c:axId val="70876224"/>
      </c:line3DChart>
      <c:catAx>
        <c:axId val="102722176"/>
        <c:scaling>
          <c:orientation val="minMax"/>
        </c:scaling>
        <c:delete val="1"/>
        <c:axPos val="b"/>
        <c:majorTickMark val="out"/>
        <c:minorTickMark val="none"/>
        <c:tickLblPos val="nextTo"/>
        <c:crossAx val="102728064"/>
        <c:crosses val="autoZero"/>
        <c:auto val="1"/>
        <c:lblAlgn val="ctr"/>
        <c:lblOffset val="100"/>
        <c:noMultiLvlLbl val="0"/>
      </c:catAx>
      <c:valAx>
        <c:axId val="1027280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2722176"/>
        <c:crosses val="autoZero"/>
        <c:crossBetween val="between"/>
      </c:valAx>
      <c:serAx>
        <c:axId val="70876224"/>
        <c:scaling>
          <c:orientation val="minMax"/>
        </c:scaling>
        <c:delete val="1"/>
        <c:axPos val="b"/>
        <c:majorTickMark val="out"/>
        <c:minorTickMark val="none"/>
        <c:tickLblPos val="nextTo"/>
        <c:crossAx val="102728064"/>
        <c:crosses val="autoZero"/>
      </c:ser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b="0"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'9'!$H$46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'9'!$I$45:$J$45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'9'!$I$46:$J$46</c:f>
              <c:numCache>
                <c:formatCode>0.0%</c:formatCode>
                <c:ptCount val="2"/>
                <c:pt idx="0">
                  <c:v>0.39878970143789738</c:v>
                </c:pt>
                <c:pt idx="1">
                  <c:v>0.3681982589202768</c:v>
                </c:pt>
              </c:numCache>
            </c:numRef>
          </c:val>
        </c:ser>
        <c:ser>
          <c:idx val="1"/>
          <c:order val="1"/>
          <c:tx>
            <c:strRef>
              <c:f>'9'!$H$47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rgbClr val="79C1D5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'9'!$I$45:$J$45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'9'!$I$47:$J$47</c:f>
              <c:numCache>
                <c:formatCode>0.0%</c:formatCode>
                <c:ptCount val="2"/>
                <c:pt idx="0">
                  <c:v>0.30061354161995235</c:v>
                </c:pt>
                <c:pt idx="1">
                  <c:v>0.33706999122767028</c:v>
                </c:pt>
              </c:numCache>
            </c:numRef>
          </c:val>
        </c:ser>
        <c:ser>
          <c:idx val="2"/>
          <c:order val="2"/>
          <c:tx>
            <c:strRef>
              <c:f>'9'!$H$48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dLbl>
              <c:idx val="1"/>
              <c:spPr/>
              <c:txPr>
                <a:bodyPr/>
                <a:lstStyle/>
                <a:p>
                  <a:pPr>
                    <a:defRPr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'9'!$I$45:$J$45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'9'!$I$48:$J$48</c:f>
              <c:numCache>
                <c:formatCode>0.0%</c:formatCode>
                <c:ptCount val="2"/>
                <c:pt idx="0">
                  <c:v>0.30059675694215032</c:v>
                </c:pt>
                <c:pt idx="1">
                  <c:v>0.29473174985205297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4688000"/>
        <c:axId val="114689920"/>
      </c:barChart>
      <c:catAx>
        <c:axId val="114688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4689920"/>
        <c:crosses val="autoZero"/>
        <c:auto val="1"/>
        <c:lblAlgn val="ctr"/>
        <c:lblOffset val="100"/>
        <c:noMultiLvlLbl val="0"/>
      </c:catAx>
      <c:valAx>
        <c:axId val="11468992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46880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98686948872537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'10'!$B$46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cat>
            <c:numRef>
              <c:f>'10'!$C$45:$D$45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'10'!$C$46:$D$46</c:f>
              <c:numCache>
                <c:formatCode>#,##0</c:formatCode>
                <c:ptCount val="2"/>
                <c:pt idx="0">
                  <c:v>150254.86200001446</c:v>
                </c:pt>
                <c:pt idx="1">
                  <c:v>136080.43381138623</c:v>
                </c:pt>
              </c:numCache>
            </c:numRef>
          </c:val>
        </c:ser>
        <c:ser>
          <c:idx val="1"/>
          <c:order val="1"/>
          <c:tx>
            <c:strRef>
              <c:f>'10'!$B$47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rgbClr val="79C1D5"/>
            </a:solidFill>
          </c:spPr>
          <c:invertIfNegative val="0"/>
          <c:cat>
            <c:numRef>
              <c:f>'10'!$C$45:$D$45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'10'!$C$47:$D$47</c:f>
              <c:numCache>
                <c:formatCode>#,##0</c:formatCode>
                <c:ptCount val="2"/>
                <c:pt idx="0">
                  <c:v>112373.46099999956</c:v>
                </c:pt>
                <c:pt idx="1">
                  <c:v>127101.92699999998</c:v>
                </c:pt>
              </c:numCache>
            </c:numRef>
          </c:val>
        </c:ser>
        <c:ser>
          <c:idx val="2"/>
          <c:order val="2"/>
          <c:tx>
            <c:strRef>
              <c:f>'10'!$B$48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'10'!$C$45:$D$45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'10'!$C$48:$D$48</c:f>
              <c:numCache>
                <c:formatCode>#,##0</c:formatCode>
                <c:ptCount val="2"/>
                <c:pt idx="0">
                  <c:v>112462.31619186628</c:v>
                </c:pt>
                <c:pt idx="1">
                  <c:v>104131.33547379689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4732032"/>
        <c:axId val="114746496"/>
      </c:barChart>
      <c:catAx>
        <c:axId val="114732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4746496"/>
        <c:crosses val="autoZero"/>
        <c:auto val="1"/>
        <c:lblAlgn val="ctr"/>
        <c:lblOffset val="100"/>
        <c:noMultiLvlLbl val="0"/>
      </c:catAx>
      <c:valAx>
        <c:axId val="1147464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1.6511867905056758E-2"/>
              <c:y val="0.3322417628496590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147320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753245081422043"/>
          <c:y val="0.40086516717854037"/>
          <c:w val="0.12695402175545495"/>
          <c:h val="0.2138482241650634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'10'!$H$46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'10'!$I$45:$J$45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'10'!$I$46:$J$46</c:f>
              <c:numCache>
                <c:formatCode>0.0%</c:formatCode>
                <c:ptCount val="2"/>
                <c:pt idx="0">
                  <c:v>0.40058280932772222</c:v>
                </c:pt>
                <c:pt idx="1">
                  <c:v>0.37047470646379904</c:v>
                </c:pt>
              </c:numCache>
            </c:numRef>
          </c:val>
        </c:ser>
        <c:ser>
          <c:idx val="1"/>
          <c:order val="1"/>
          <c:tx>
            <c:strRef>
              <c:f>'10'!$H$47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rgbClr val="79C1D5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'10'!$I$45:$J$45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'10'!$I$47:$J$47</c:f>
              <c:numCache>
                <c:formatCode>0.0%</c:formatCode>
                <c:ptCount val="2"/>
                <c:pt idx="0">
                  <c:v>0.2995901503756645</c:v>
                </c:pt>
                <c:pt idx="1">
                  <c:v>0.34603100370457679</c:v>
                </c:pt>
              </c:numCache>
            </c:numRef>
          </c:val>
        </c:ser>
        <c:ser>
          <c:idx val="2"/>
          <c:order val="2"/>
          <c:tx>
            <c:strRef>
              <c:f>'10'!$H$48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'10'!$I$45:$J$45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'10'!$I$48:$J$48</c:f>
              <c:numCache>
                <c:formatCode>0.0%</c:formatCode>
                <c:ptCount val="2"/>
                <c:pt idx="0">
                  <c:v>0.29982704029661311</c:v>
                </c:pt>
                <c:pt idx="1">
                  <c:v>0.28349428983162422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7511808"/>
        <c:axId val="107513728"/>
      </c:barChart>
      <c:catAx>
        <c:axId val="107511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07513728"/>
        <c:crosses val="autoZero"/>
        <c:auto val="1"/>
        <c:lblAlgn val="ctr"/>
        <c:lblOffset val="100"/>
        <c:noMultiLvlLbl val="0"/>
      </c:catAx>
      <c:valAx>
        <c:axId val="10751372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0751180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98686948872537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'11'!$B$46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cat>
            <c:numRef>
              <c:f>'11'!$C$45:$D$45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'11'!$C$46:$D$46</c:f>
              <c:numCache>
                <c:formatCode>#,##0</c:formatCode>
                <c:ptCount val="2"/>
                <c:pt idx="0">
                  <c:v>959508.08611252718</c:v>
                </c:pt>
                <c:pt idx="1">
                  <c:v>886794.31786359742</c:v>
                </c:pt>
              </c:numCache>
            </c:numRef>
          </c:val>
        </c:ser>
        <c:ser>
          <c:idx val="1"/>
          <c:order val="1"/>
          <c:tx>
            <c:strRef>
              <c:f>'11'!$B$47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rgbClr val="79C1D5"/>
            </a:solidFill>
          </c:spPr>
          <c:invertIfNegative val="0"/>
          <c:cat>
            <c:numRef>
              <c:f>'11'!$C$45:$D$45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'11'!$C$47:$D$47</c:f>
              <c:numCache>
                <c:formatCode>#,##0</c:formatCode>
                <c:ptCount val="2"/>
                <c:pt idx="0">
                  <c:v>732547.98854680336</c:v>
                </c:pt>
                <c:pt idx="1">
                  <c:v>811335.6002018149</c:v>
                </c:pt>
              </c:numCache>
            </c:numRef>
          </c:val>
        </c:ser>
        <c:ser>
          <c:idx val="2"/>
          <c:order val="2"/>
          <c:tx>
            <c:strRef>
              <c:f>'11'!$B$48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'11'!$C$45:$D$45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'11'!$C$48:$D$48</c:f>
              <c:numCache>
                <c:formatCode>#,##0</c:formatCode>
                <c:ptCount val="2"/>
                <c:pt idx="0">
                  <c:v>737900.73650104902</c:v>
                </c:pt>
                <c:pt idx="1">
                  <c:v>717965.39234654978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2204800"/>
        <c:axId val="112206976"/>
      </c:barChart>
      <c:catAx>
        <c:axId val="112204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2206976"/>
        <c:crosses val="autoZero"/>
        <c:auto val="1"/>
        <c:lblAlgn val="ctr"/>
        <c:lblOffset val="100"/>
        <c:noMultiLvlLbl val="0"/>
      </c:catAx>
      <c:valAx>
        <c:axId val="1122069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5.6126499173979267E-3"/>
              <c:y val="0.2893844354647301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122048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753245081422043"/>
          <c:y val="0.40086516717854037"/>
          <c:w val="0.12695402175545495"/>
          <c:h val="0.2138482241650634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'11'!$H$46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'11'!$I$45:$J$45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'11'!$I$46:$J$46</c:f>
              <c:numCache>
                <c:formatCode>0.0%</c:formatCode>
                <c:ptCount val="2"/>
                <c:pt idx="0">
                  <c:v>0.39486631272855111</c:v>
                </c:pt>
                <c:pt idx="1">
                  <c:v>0.36703614879844804</c:v>
                </c:pt>
              </c:numCache>
            </c:numRef>
          </c:val>
        </c:ser>
        <c:ser>
          <c:idx val="1"/>
          <c:order val="1"/>
          <c:tx>
            <c:strRef>
              <c:f>'11'!$H$47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rgbClr val="79C1D5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'11'!$I$45:$J$45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'11'!$I$47:$J$47</c:f>
              <c:numCache>
                <c:formatCode>0.0%</c:formatCode>
                <c:ptCount val="2"/>
                <c:pt idx="0">
                  <c:v>0.3014654355922437</c:v>
                </c:pt>
                <c:pt idx="1">
                  <c:v>0.33580446793859142</c:v>
                </c:pt>
              </c:numCache>
            </c:numRef>
          </c:val>
        </c:ser>
        <c:ser>
          <c:idx val="2"/>
          <c:order val="2"/>
          <c:tx>
            <c:strRef>
              <c:f>'11'!$H$48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'11'!$I$45:$J$45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'11'!$I$48:$J$48</c:f>
              <c:numCache>
                <c:formatCode>0.0%</c:formatCode>
                <c:ptCount val="2"/>
                <c:pt idx="0">
                  <c:v>0.30366825167920519</c:v>
                </c:pt>
                <c:pt idx="1">
                  <c:v>0.29715938326296049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5146752"/>
        <c:axId val="115148672"/>
      </c:barChart>
      <c:catAx>
        <c:axId val="115146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5148672"/>
        <c:crosses val="autoZero"/>
        <c:auto val="1"/>
        <c:lblAlgn val="ctr"/>
        <c:lblOffset val="100"/>
        <c:noMultiLvlLbl val="0"/>
      </c:catAx>
      <c:valAx>
        <c:axId val="11514867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51467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98686948872537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'12'!$B$46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cat>
            <c:numRef>
              <c:f>'12'!$C$45:$D$45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'12'!$C$46:$D$46</c:f>
              <c:numCache>
                <c:formatCode>#,##0</c:formatCode>
                <c:ptCount val="2"/>
                <c:pt idx="0">
                  <c:v>46655.45</c:v>
                </c:pt>
                <c:pt idx="1">
                  <c:v>43001.831000000006</c:v>
                </c:pt>
              </c:numCache>
            </c:numRef>
          </c:val>
        </c:ser>
        <c:ser>
          <c:idx val="1"/>
          <c:order val="1"/>
          <c:tx>
            <c:strRef>
              <c:f>'12'!$B$47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rgbClr val="79C1D5"/>
            </a:solidFill>
          </c:spPr>
          <c:invertIfNegative val="0"/>
          <c:cat>
            <c:numRef>
              <c:f>'12'!$C$45:$D$45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'12'!$C$47:$D$47</c:f>
              <c:numCache>
                <c:formatCode>#,##0</c:formatCode>
                <c:ptCount val="2"/>
                <c:pt idx="0">
                  <c:v>36226.762999999999</c:v>
                </c:pt>
                <c:pt idx="1">
                  <c:v>40165.614999999998</c:v>
                </c:pt>
              </c:numCache>
            </c:numRef>
          </c:val>
        </c:ser>
        <c:ser>
          <c:idx val="2"/>
          <c:order val="2"/>
          <c:tx>
            <c:strRef>
              <c:f>'12'!$B$48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'12'!$C$45:$D$45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'12'!$C$48:$D$48</c:f>
              <c:numCache>
                <c:formatCode>#,##0</c:formatCode>
                <c:ptCount val="2"/>
                <c:pt idx="0">
                  <c:v>36972.525999999998</c:v>
                </c:pt>
                <c:pt idx="1">
                  <c:v>35287.409999999996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2151552"/>
        <c:axId val="112170112"/>
      </c:barChart>
      <c:catAx>
        <c:axId val="112151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2170112"/>
        <c:crosses val="autoZero"/>
        <c:auto val="1"/>
        <c:lblAlgn val="ctr"/>
        <c:lblOffset val="100"/>
        <c:noMultiLvlLbl val="0"/>
      </c:catAx>
      <c:valAx>
        <c:axId val="1121701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1.6511867905056758E-2"/>
              <c:y val="0.3322417628496590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121515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753245081422043"/>
          <c:y val="0.40086516717854037"/>
          <c:w val="0.12695402175545495"/>
          <c:h val="0.2138482241650634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'12'!$H$46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'12'!$I$45:$J$45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'12'!$I$46:$J$46</c:f>
              <c:numCache>
                <c:formatCode>0.0%</c:formatCode>
                <c:ptCount val="2"/>
                <c:pt idx="0">
                  <c:v>0.38926662716273569</c:v>
                </c:pt>
                <c:pt idx="1">
                  <c:v>0.3630229477464394</c:v>
                </c:pt>
              </c:numCache>
            </c:numRef>
          </c:val>
        </c:ser>
        <c:ser>
          <c:idx val="1"/>
          <c:order val="1"/>
          <c:tx>
            <c:strRef>
              <c:f>'12'!$H$47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rgbClr val="79C1D5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'12'!$I$45:$J$45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'12'!$I$47:$J$47</c:f>
              <c:numCache>
                <c:formatCode>0.0%</c:formatCode>
                <c:ptCount val="2"/>
                <c:pt idx="0">
                  <c:v>0.30225557455846613</c:v>
                </c:pt>
                <c:pt idx="1">
                  <c:v>0.33907951397112834</c:v>
                </c:pt>
              </c:numCache>
            </c:numRef>
          </c:val>
        </c:ser>
        <c:ser>
          <c:idx val="2"/>
          <c:order val="2"/>
          <c:tx>
            <c:strRef>
              <c:f>'12'!$H$48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'12'!$I$45:$J$45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'12'!$I$48:$J$48</c:f>
              <c:numCache>
                <c:formatCode>0.0%</c:formatCode>
                <c:ptCount val="2"/>
                <c:pt idx="0">
                  <c:v>0.30847779827879812</c:v>
                </c:pt>
                <c:pt idx="1">
                  <c:v>0.29789753828243221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5007488"/>
        <c:axId val="115009408"/>
      </c:barChart>
      <c:catAx>
        <c:axId val="11500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5009408"/>
        <c:crosses val="autoZero"/>
        <c:auto val="1"/>
        <c:lblAlgn val="ctr"/>
        <c:lblOffset val="100"/>
        <c:noMultiLvlLbl val="0"/>
      </c:catAx>
      <c:valAx>
        <c:axId val="11500940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50074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98686948872537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'13'!$B$38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cat>
            <c:numRef>
              <c:f>'13'!$C$37:$D$37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'13'!$C$38:$D$38</c:f>
              <c:numCache>
                <c:formatCode>#,##0</c:formatCode>
                <c:ptCount val="2"/>
                <c:pt idx="0">
                  <c:v>30846.685999999994</c:v>
                </c:pt>
                <c:pt idx="1">
                  <c:v>15404.156000000003</c:v>
                </c:pt>
              </c:numCache>
            </c:numRef>
          </c:val>
        </c:ser>
        <c:ser>
          <c:idx val="1"/>
          <c:order val="1"/>
          <c:tx>
            <c:strRef>
              <c:f>'13'!$B$39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rgbClr val="79C1D5"/>
            </a:solidFill>
          </c:spPr>
          <c:invertIfNegative val="0"/>
          <c:cat>
            <c:numRef>
              <c:f>'13'!$C$37:$D$37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'13'!$C$39:$D$39</c:f>
              <c:numCache>
                <c:formatCode>#,##0</c:formatCode>
                <c:ptCount val="2"/>
                <c:pt idx="0">
                  <c:v>13829.668</c:v>
                </c:pt>
                <c:pt idx="1">
                  <c:v>11263.812000000002</c:v>
                </c:pt>
              </c:numCache>
            </c:numRef>
          </c:val>
        </c:ser>
        <c:ser>
          <c:idx val="2"/>
          <c:order val="2"/>
          <c:tx>
            <c:strRef>
              <c:f>'13'!$B$40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'13'!$C$37:$D$37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'13'!$C$40:$D$40</c:f>
              <c:numCache>
                <c:formatCode>#,##0</c:formatCode>
                <c:ptCount val="2"/>
                <c:pt idx="0">
                  <c:v>7592.3309999999974</c:v>
                </c:pt>
                <c:pt idx="1">
                  <c:v>8148.9179999999978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5018752"/>
        <c:axId val="115033216"/>
      </c:barChart>
      <c:catAx>
        <c:axId val="115018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5033216"/>
        <c:crosses val="autoZero"/>
        <c:auto val="1"/>
        <c:lblAlgn val="ctr"/>
        <c:lblOffset val="100"/>
        <c:noMultiLvlLbl val="0"/>
      </c:catAx>
      <c:valAx>
        <c:axId val="1150332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1.6511867905056758E-2"/>
              <c:y val="0.3322417628496590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150187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753245081422043"/>
          <c:y val="0.40086516717854037"/>
          <c:w val="0.12695402175545495"/>
          <c:h val="0.2138482241650634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'13'!$H$38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'13'!$I$37:$J$37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'13'!$I$38:$J$38</c:f>
              <c:numCache>
                <c:formatCode>0.0%</c:formatCode>
                <c:ptCount val="2"/>
                <c:pt idx="0">
                  <c:v>0.59015615181441805</c:v>
                </c:pt>
                <c:pt idx="1">
                  <c:v>0.44243347897339247</c:v>
                </c:pt>
              </c:numCache>
            </c:numRef>
          </c:val>
        </c:ser>
        <c:ser>
          <c:idx val="1"/>
          <c:order val="1"/>
          <c:tx>
            <c:strRef>
              <c:f>'13'!$H$39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rgbClr val="79C1D5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'13'!$I$37:$J$37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'13'!$I$39:$J$39</c:f>
              <c:numCache>
                <c:formatCode>0.0%</c:formatCode>
                <c:ptCount val="2"/>
                <c:pt idx="0">
                  <c:v>0.26458802244594448</c:v>
                </c:pt>
                <c:pt idx="1">
                  <c:v>0.32351577909638451</c:v>
                </c:pt>
              </c:numCache>
            </c:numRef>
          </c:val>
        </c:ser>
        <c:ser>
          <c:idx val="2"/>
          <c:order val="2"/>
          <c:tx>
            <c:strRef>
              <c:f>'13'!$H$40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'13'!$I$37:$J$37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'13'!$I$40:$J$40</c:f>
              <c:numCache>
                <c:formatCode>0.0%</c:formatCode>
                <c:ptCount val="2"/>
                <c:pt idx="0">
                  <c:v>0.14525582573963738</c:v>
                </c:pt>
                <c:pt idx="1">
                  <c:v>0.23405074193022313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5474432"/>
        <c:axId val="115476352"/>
      </c:barChart>
      <c:catAx>
        <c:axId val="115474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5476352"/>
        <c:crosses val="autoZero"/>
        <c:auto val="1"/>
        <c:lblAlgn val="ctr"/>
        <c:lblOffset val="100"/>
        <c:noMultiLvlLbl val="0"/>
      </c:catAx>
      <c:valAx>
        <c:axId val="11547635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54744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effectLst/>
            </c:spPr>
          </c:dPt>
          <c:cat>
            <c:strRef>
              <c:f>'14'!$B$10:$B$14</c:f>
              <c:strCache>
                <c:ptCount val="5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'14'!$D$10:$D$14</c:f>
              <c:numCache>
                <c:formatCode>#,##0</c:formatCode>
                <c:ptCount val="5"/>
                <c:pt idx="0">
                  <c:v>150254.86200001446</c:v>
                </c:pt>
                <c:pt idx="1">
                  <c:v>959508.08611252718</c:v>
                </c:pt>
                <c:pt idx="2">
                  <c:v>46655.45</c:v>
                </c:pt>
                <c:pt idx="3">
                  <c:v>30846.685999999994</c:v>
                </c:pt>
                <c:pt idx="4">
                  <c:v>1187265.0841125415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15885952"/>
        <c:axId val="115887488"/>
      </c:barChart>
      <c:catAx>
        <c:axId val="11588595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115887488"/>
        <c:crosses val="autoZero"/>
        <c:auto val="1"/>
        <c:lblAlgn val="ctr"/>
        <c:lblOffset val="100"/>
        <c:noMultiLvlLbl val="0"/>
      </c:catAx>
      <c:valAx>
        <c:axId val="115887488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15885952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depthPercent val="90"/>
      <c:rAngAx val="0"/>
      <c:perspective val="80"/>
    </c:view3D>
    <c:floor>
      <c:thickness val="0"/>
      <c:spPr>
        <a:noFill/>
        <a:ln w="9525">
          <a:noFill/>
        </a:ln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6239905495684007E-2"/>
          <c:y val="4.0280904489986877E-2"/>
          <c:w val="0.97127600985360696"/>
          <c:h val="0.93913014648899318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val>
            <c:numRef>
              <c:f>T!$E$20:$E$25</c:f>
              <c:numCache>
                <c:formatCode>General</c:formatCode>
                <c:ptCount val="6"/>
                <c:pt idx="0">
                  <c:v>1</c:v>
                </c:pt>
                <c:pt idx="1">
                  <c:v>6</c:v>
                </c:pt>
                <c:pt idx="2">
                  <c:v>0</c:v>
                </c:pt>
                <c:pt idx="3">
                  <c:v>6</c:v>
                </c:pt>
                <c:pt idx="4" formatCode="0">
                  <c:v>8</c:v>
                </c:pt>
                <c:pt idx="5" formatCode="0">
                  <c:v>6</c:v>
                </c:pt>
              </c:numCache>
            </c:numRef>
          </c:val>
        </c:ser>
        <c:ser>
          <c:idx val="1"/>
          <c:order val="1"/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val>
            <c:numRef>
              <c:f>T!$F$20:$F$25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10</c:v>
                </c:pt>
                <c:pt idx="4" formatCode="0">
                  <c:v>10</c:v>
                </c:pt>
                <c:pt idx="5" formatCode="0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"/>
        <c:gapDepth val="70"/>
        <c:shape val="box"/>
        <c:axId val="110299008"/>
        <c:axId val="110300544"/>
        <c:axId val="0"/>
      </c:bar3DChart>
      <c:catAx>
        <c:axId val="110299008"/>
        <c:scaling>
          <c:orientation val="minMax"/>
        </c:scaling>
        <c:delete val="1"/>
        <c:axPos val="b"/>
        <c:majorTickMark val="out"/>
        <c:minorTickMark val="none"/>
        <c:tickLblPos val="nextTo"/>
        <c:crossAx val="110300544"/>
        <c:crosses val="autoZero"/>
        <c:auto val="1"/>
        <c:lblAlgn val="ctr"/>
        <c:lblOffset val="100"/>
        <c:noMultiLvlLbl val="0"/>
      </c:catAx>
      <c:valAx>
        <c:axId val="1103005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10299008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'14'!$B$10:$B$14</c:f>
              <c:strCache>
                <c:ptCount val="5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'14'!$H$10:$H$14</c:f>
              <c:numCache>
                <c:formatCode>#,##0.0</c:formatCode>
                <c:ptCount val="5"/>
                <c:pt idx="0">
                  <c:v>5.8064516129032025E-2</c:v>
                </c:pt>
                <c:pt idx="1">
                  <c:v>-1.1215053763440861</c:v>
                </c:pt>
                <c:pt idx="2">
                  <c:v>-1.232258064516129</c:v>
                </c:pt>
                <c:pt idx="3">
                  <c:v>-1.1806451612903228</c:v>
                </c:pt>
                <c:pt idx="4">
                  <c:v>-1.1806451612903228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15911680"/>
        <c:axId val="115921664"/>
      </c:barChart>
      <c:catAx>
        <c:axId val="11591168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115921664"/>
        <c:crosses val="autoZero"/>
        <c:auto val="1"/>
        <c:lblAlgn val="ctr"/>
        <c:lblOffset val="100"/>
        <c:noMultiLvlLbl val="0"/>
      </c:catAx>
      <c:valAx>
        <c:axId val="115921664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159116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view3D>
      <c:rotX val="20"/>
      <c:rotY val="19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6964270595207857E-2"/>
          <c:y val="2.3022232515053264E-2"/>
          <c:w val="0.96228317185258905"/>
          <c:h val="0.84577080438474606"/>
        </c:manualLayout>
      </c:layout>
      <c:pie3D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rgbClr val="79C1D5"/>
              </a:solidFill>
            </c:spPr>
          </c:dPt>
          <c:dPt>
            <c:idx val="2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</c:dPt>
          <c:dPt>
            <c:idx val="3"/>
            <c:bubble3D val="0"/>
            <c:spPr>
              <a:solidFill>
                <a:srgbClr val="DDFAFB"/>
              </a:solidFill>
            </c:spPr>
          </c:dPt>
          <c:dLbls>
            <c:dLbl>
              <c:idx val="0"/>
              <c:layout>
                <c:manualLayout>
                  <c:x val="-6.8563455590356065E-2"/>
                  <c:y val="6.35601426623336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1"/>
              <c:layout>
                <c:manualLayout>
                  <c:x val="0.16094410131819026"/>
                  <c:y val="2.061802153511752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2"/>
              <c:layout>
                <c:manualLayout>
                  <c:x val="0.34095327303417927"/>
                  <c:y val="1.4891163068051342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3"/>
              <c:layout>
                <c:manualLayout>
                  <c:x val="0.13104781976602367"/>
                  <c:y val="5.691286057412338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spPr>
              <a:scene3d>
                <a:camera prst="orthographicFront"/>
                <a:lightRig rig="threePt" dir="t"/>
              </a:scene3d>
              <a:sp3d>
                <a:bevelT w="6350"/>
              </a:sp3d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</c:dLbls>
          <c:cat>
            <c:strRef>
              <c:f>'14'!$B$10:$B$13</c:f>
              <c:strCache>
                <c:ptCount val="4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'14'!$F$10:$F$13</c:f>
              <c:numCache>
                <c:formatCode>0.0%</c:formatCode>
                <c:ptCount val="4"/>
                <c:pt idx="0">
                  <c:v>0.12644664388881977</c:v>
                </c:pt>
                <c:pt idx="1">
                  <c:v>0.80839091249960493</c:v>
                </c:pt>
                <c:pt idx="2">
                  <c:v>3.926762037609921E-2</c:v>
                </c:pt>
                <c:pt idx="3">
                  <c:v>2.5894823235476018E-2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</c:dPt>
          <c:cat>
            <c:strRef>
              <c:f>'14'!$B$10:$B$14</c:f>
              <c:strCache>
                <c:ptCount val="5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'14'!$I$10:$I$14</c:f>
              <c:numCache>
                <c:formatCode>#,##0.0</c:formatCode>
                <c:ptCount val="5"/>
                <c:pt idx="0">
                  <c:v>9.6</c:v>
                </c:pt>
                <c:pt idx="1">
                  <c:v>6.666666666666667</c:v>
                </c:pt>
                <c:pt idx="2">
                  <c:v>6.8</c:v>
                </c:pt>
                <c:pt idx="3">
                  <c:v>6.5</c:v>
                </c:pt>
                <c:pt idx="4">
                  <c:v>6.5</c:v>
                </c:pt>
              </c:numCache>
            </c:numRef>
          </c:val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'14'!$B$10:$B$14</c:f>
              <c:strCache>
                <c:ptCount val="5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'14'!$J$10:$J$14</c:f>
              <c:numCache>
                <c:formatCode>#,##0.0</c:formatCode>
                <c:ptCount val="5"/>
                <c:pt idx="0">
                  <c:v>-15.2</c:v>
                </c:pt>
                <c:pt idx="1">
                  <c:v>-11.066666666666665</c:v>
                </c:pt>
                <c:pt idx="2">
                  <c:v>-11.7</c:v>
                </c:pt>
                <c:pt idx="3">
                  <c:v>-10.9</c:v>
                </c:pt>
                <c:pt idx="4">
                  <c:v>-10.9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15659904"/>
        <c:axId val="115661440"/>
      </c:barChart>
      <c:catAx>
        <c:axId val="11565990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115661440"/>
        <c:crosses val="autoZero"/>
        <c:auto val="1"/>
        <c:lblAlgn val="ctr"/>
        <c:lblOffset val="100"/>
        <c:noMultiLvlLbl val="0"/>
      </c:catAx>
      <c:valAx>
        <c:axId val="115661440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156599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effectLst/>
            </c:spPr>
          </c:dPt>
          <c:cat>
            <c:strRef>
              <c:f>'15'!$B$10:$B$14</c:f>
              <c:strCache>
                <c:ptCount val="5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'15'!$D$10:$D$14</c:f>
              <c:numCache>
                <c:formatCode>#,##0</c:formatCode>
                <c:ptCount val="5"/>
                <c:pt idx="0">
                  <c:v>112373.46099999956</c:v>
                </c:pt>
                <c:pt idx="1">
                  <c:v>732547.98854680336</c:v>
                </c:pt>
                <c:pt idx="2">
                  <c:v>36226.762999999999</c:v>
                </c:pt>
                <c:pt idx="3">
                  <c:v>13829.668</c:v>
                </c:pt>
                <c:pt idx="4">
                  <c:v>894977.88054680289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15776896"/>
        <c:axId val="107553920"/>
      </c:barChart>
      <c:catAx>
        <c:axId val="11577689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107553920"/>
        <c:crosses val="autoZero"/>
        <c:auto val="1"/>
        <c:lblAlgn val="ctr"/>
        <c:lblOffset val="100"/>
        <c:noMultiLvlLbl val="0"/>
      </c:catAx>
      <c:valAx>
        <c:axId val="107553920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15776896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523973581373496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'15'!$B$10:$B$14</c:f>
              <c:strCache>
                <c:ptCount val="5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'15'!$H$10:$H$14</c:f>
              <c:numCache>
                <c:formatCode>#,##0.0</c:formatCode>
                <c:ptCount val="5"/>
                <c:pt idx="0">
                  <c:v>4.4892857142857148</c:v>
                </c:pt>
                <c:pt idx="1">
                  <c:v>3.5898809523809518</c:v>
                </c:pt>
                <c:pt idx="2">
                  <c:v>3.1428571428571428</c:v>
                </c:pt>
                <c:pt idx="3">
                  <c:v>3.5607142857142859</c:v>
                </c:pt>
                <c:pt idx="4">
                  <c:v>3.5607142857142859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07578112"/>
        <c:axId val="107579648"/>
      </c:barChart>
      <c:catAx>
        <c:axId val="10757811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107579648"/>
        <c:crosses val="autoZero"/>
        <c:auto val="1"/>
        <c:lblAlgn val="ctr"/>
        <c:lblOffset val="100"/>
        <c:noMultiLvlLbl val="0"/>
      </c:catAx>
      <c:valAx>
        <c:axId val="107579648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075781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view3D>
      <c:rotX val="20"/>
      <c:rotY val="19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6964270595207857E-2"/>
          <c:y val="2.3022232515053264E-2"/>
          <c:w val="0.96228317185258905"/>
          <c:h val="0.84577080438474606"/>
        </c:manualLayout>
      </c:layout>
      <c:pie3D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rgbClr val="79C1D5"/>
              </a:solidFill>
            </c:spPr>
          </c:dPt>
          <c:dPt>
            <c:idx val="2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</c:dPt>
          <c:dPt>
            <c:idx val="3"/>
            <c:bubble3D val="0"/>
            <c:spPr>
              <a:solidFill>
                <a:srgbClr val="DDFAFB"/>
              </a:solidFill>
            </c:spPr>
          </c:dPt>
          <c:dLbls>
            <c:dLbl>
              <c:idx val="0"/>
              <c:layout>
                <c:manualLayout>
                  <c:x val="-6.8563455590356065E-2"/>
                  <c:y val="6.35601426623336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1"/>
              <c:layout>
                <c:manualLayout>
                  <c:x val="0.16094410131819026"/>
                  <c:y val="2.061802153511752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2"/>
              <c:layout>
                <c:manualLayout>
                  <c:x val="0.34095327303417927"/>
                  <c:y val="1.4891163068051342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3"/>
              <c:layout>
                <c:manualLayout>
                  <c:x val="0.13104781976602367"/>
                  <c:y val="5.691286057412338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spPr>
              <a:scene3d>
                <a:camera prst="orthographicFront"/>
                <a:lightRig rig="threePt" dir="t"/>
              </a:scene3d>
              <a:sp3d>
                <a:bevelT w="6350"/>
              </a:sp3d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</c:dLbls>
          <c:cat>
            <c:strRef>
              <c:f>'15'!$B$10:$B$13</c:f>
              <c:strCache>
                <c:ptCount val="4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'15'!$F$10:$F$13</c:f>
              <c:numCache>
                <c:formatCode>0.0%</c:formatCode>
                <c:ptCount val="4"/>
                <c:pt idx="0">
                  <c:v>0.12544108534385515</c:v>
                </c:pt>
                <c:pt idx="1">
                  <c:v>0.8186748395937512</c:v>
                </c:pt>
                <c:pt idx="2">
                  <c:v>4.0469069563205062E-2</c:v>
                </c:pt>
                <c:pt idx="3">
                  <c:v>1.5415005499188495E-2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</c:dPt>
          <c:cat>
            <c:strRef>
              <c:f>'15'!$B$10:$B$14</c:f>
              <c:strCache>
                <c:ptCount val="5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'15'!$I$10:$I$14</c:f>
              <c:numCache>
                <c:formatCode>#,##0.0</c:formatCode>
                <c:ptCount val="5"/>
                <c:pt idx="0">
                  <c:v>11.6</c:v>
                </c:pt>
                <c:pt idx="1">
                  <c:v>10.183333333333332</c:v>
                </c:pt>
                <c:pt idx="2">
                  <c:v>10.1</c:v>
                </c:pt>
                <c:pt idx="3">
                  <c:v>10.199999999999999</c:v>
                </c:pt>
                <c:pt idx="4">
                  <c:v>10.199999999999999</c:v>
                </c:pt>
              </c:numCache>
            </c:numRef>
          </c:val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'15'!$B$10:$B$14</c:f>
              <c:strCache>
                <c:ptCount val="5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'15'!$J$10:$J$14</c:f>
              <c:numCache>
                <c:formatCode>#,##0.0</c:formatCode>
                <c:ptCount val="5"/>
                <c:pt idx="0">
                  <c:v>-1.3</c:v>
                </c:pt>
                <c:pt idx="1">
                  <c:v>-1.4333333333333333</c:v>
                </c:pt>
                <c:pt idx="2">
                  <c:v>-1.9</c:v>
                </c:pt>
                <c:pt idx="3">
                  <c:v>-1.5</c:v>
                </c:pt>
                <c:pt idx="4">
                  <c:v>-1.5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16472448"/>
        <c:axId val="116478336"/>
      </c:barChart>
      <c:catAx>
        <c:axId val="11647244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116478336"/>
        <c:crosses val="autoZero"/>
        <c:auto val="1"/>
        <c:lblAlgn val="ctr"/>
        <c:lblOffset val="100"/>
        <c:noMultiLvlLbl val="0"/>
      </c:catAx>
      <c:valAx>
        <c:axId val="116478336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164724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effectLst/>
            </c:spPr>
          </c:dPt>
          <c:cat>
            <c:strRef>
              <c:f>'16'!$B$10:$B$14</c:f>
              <c:strCache>
                <c:ptCount val="5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'16'!$D$10:$D$14</c:f>
              <c:numCache>
                <c:formatCode>#,##0</c:formatCode>
                <c:ptCount val="5"/>
                <c:pt idx="0">
                  <c:v>112462.31619186628</c:v>
                </c:pt>
                <c:pt idx="1">
                  <c:v>737900.73650104902</c:v>
                </c:pt>
                <c:pt idx="2">
                  <c:v>36972.525999999998</c:v>
                </c:pt>
                <c:pt idx="3">
                  <c:v>7592.3309999999974</c:v>
                </c:pt>
                <c:pt idx="4">
                  <c:v>894927.90969291527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16446336"/>
        <c:axId val="116447872"/>
      </c:barChart>
      <c:catAx>
        <c:axId val="11644633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116447872"/>
        <c:crosses val="autoZero"/>
        <c:auto val="1"/>
        <c:lblAlgn val="ctr"/>
        <c:lblOffset val="100"/>
        <c:noMultiLvlLbl val="0"/>
      </c:catAx>
      <c:valAx>
        <c:axId val="116447872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16446336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107307051408448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'16'!$B$10:$B$14</c:f>
              <c:strCache>
                <c:ptCount val="5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'16'!$H$10:$H$14</c:f>
              <c:numCache>
                <c:formatCode>#,##0.0</c:formatCode>
                <c:ptCount val="5"/>
                <c:pt idx="0">
                  <c:v>4.7967741935483881</c:v>
                </c:pt>
                <c:pt idx="1">
                  <c:v>3.8102150537634407</c:v>
                </c:pt>
                <c:pt idx="2">
                  <c:v>3.225806451612903</c:v>
                </c:pt>
                <c:pt idx="3">
                  <c:v>3.7806451612903227</c:v>
                </c:pt>
                <c:pt idx="4">
                  <c:v>3.7806451612903227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16455680"/>
        <c:axId val="116154368"/>
      </c:barChart>
      <c:catAx>
        <c:axId val="11645568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116154368"/>
        <c:crosses val="autoZero"/>
        <c:auto val="1"/>
        <c:lblAlgn val="ctr"/>
        <c:lblOffset val="100"/>
        <c:noMultiLvlLbl val="0"/>
      </c:catAx>
      <c:valAx>
        <c:axId val="116154368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164556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view3D>
      <c:rotX val="20"/>
      <c:rotY val="19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6964270595207857E-2"/>
          <c:y val="2.3022232515053264E-2"/>
          <c:w val="0.96228317185258905"/>
          <c:h val="0.84577080438474606"/>
        </c:manualLayout>
      </c:layout>
      <c:pie3D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rgbClr val="79C1D5"/>
              </a:solidFill>
            </c:spPr>
          </c:dPt>
          <c:dPt>
            <c:idx val="2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</c:dPt>
          <c:dPt>
            <c:idx val="3"/>
            <c:bubble3D val="0"/>
            <c:spPr>
              <a:solidFill>
                <a:srgbClr val="DDFAFB"/>
              </a:solidFill>
            </c:spPr>
          </c:dPt>
          <c:dLbls>
            <c:dLbl>
              <c:idx val="0"/>
              <c:layout>
                <c:manualLayout>
                  <c:x val="-6.8563455590356065E-2"/>
                  <c:y val="6.35601426623336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1"/>
              <c:layout>
                <c:manualLayout>
                  <c:x val="0.16094410131819026"/>
                  <c:y val="2.061802153511752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2"/>
              <c:layout>
                <c:manualLayout>
                  <c:x val="0.34095327303417927"/>
                  <c:y val="1.4891163068051342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3"/>
              <c:layout>
                <c:manualLayout>
                  <c:x val="0.13104781976602367"/>
                  <c:y val="5.691286057412338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spPr>
              <a:scene3d>
                <a:camera prst="orthographicFront"/>
                <a:lightRig rig="threePt" dir="t"/>
              </a:scene3d>
              <a:sp3d>
                <a:bevelT w="6350"/>
              </a:sp3d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</c:dLbls>
          <c:cat>
            <c:strRef>
              <c:f>'16'!$B$10:$B$13</c:f>
              <c:strCache>
                <c:ptCount val="4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'16'!$F$10:$F$13</c:f>
              <c:numCache>
                <c:formatCode>0.0%</c:formatCode>
                <c:ptCount val="4"/>
                <c:pt idx="0">
                  <c:v>0.12573011628422409</c:v>
                </c:pt>
                <c:pt idx="1">
                  <c:v>0.82454831145895713</c:v>
                </c:pt>
                <c:pt idx="2">
                  <c:v>4.1264973893863778E-2</c:v>
                </c:pt>
                <c:pt idx="3">
                  <c:v>8.4565983629548858E-3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autoTitleDeleted val="1"/>
    <c:view3D>
      <c:rotX val="5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946587415872626"/>
          <c:y val="0.24573428613096107"/>
          <c:w val="0.61308307391808592"/>
          <c:h val="0.65727516839124822"/>
        </c:manualLayout>
      </c:layout>
      <c:pie3DChart>
        <c:varyColors val="1"/>
        <c:ser>
          <c:idx val="0"/>
          <c:order val="0"/>
          <c:spPr>
            <a:solidFill>
              <a:srgbClr val="00B0F0"/>
            </a:solidFill>
          </c:spPr>
          <c:explosion val="25"/>
          <c:dPt>
            <c:idx val="1"/>
            <c:bubble3D val="0"/>
            <c:spPr>
              <a:solidFill>
                <a:schemeClr val="accent5">
                  <a:lumMod val="50000"/>
                </a:schemeClr>
              </a:solidFill>
            </c:spPr>
          </c:dPt>
          <c:dPt>
            <c:idx val="2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3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</c:dPt>
          <c:dLbls>
            <c:dLbl>
              <c:idx val="0"/>
              <c:layout>
                <c:manualLayout>
                  <c:x val="-0.1772501199995915"/>
                  <c:y val="8.44791846274690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7.4002267226324331E-2"/>
                  <c:y val="-1.84524014790122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10926041221591487"/>
                  <c:y val="1.393782906971494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0.12049848420110276"/>
                  <c:y val="-1.3544396597131597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'7'!$B$29:$E$29</c:f>
              <c:strCache>
                <c:ptCount val="4"/>
                <c:pt idx="0">
                  <c:v>VO</c:v>
                </c:pt>
                <c:pt idx="1">
                  <c:v>SO</c:v>
                </c:pt>
                <c:pt idx="2">
                  <c:v>MO</c:v>
                </c:pt>
                <c:pt idx="3">
                  <c:v>DOM</c:v>
                </c:pt>
              </c:strCache>
            </c:strRef>
          </c:cat>
          <c:val>
            <c:numRef>
              <c:f>'7'!$B$30:$E$30</c:f>
              <c:numCache>
                <c:formatCode>#,##0</c:formatCode>
                <c:ptCount val="4"/>
                <c:pt idx="0">
                  <c:v>1597</c:v>
                </c:pt>
                <c:pt idx="1">
                  <c:v>6751</c:v>
                </c:pt>
                <c:pt idx="2">
                  <c:v>199788</c:v>
                </c:pt>
                <c:pt idx="3">
                  <c:v>2634272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</c:dPt>
          <c:cat>
            <c:strRef>
              <c:f>'16'!$B$10:$B$14</c:f>
              <c:strCache>
                <c:ptCount val="5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'16'!$I$10:$I$14</c:f>
              <c:numCache>
                <c:formatCode>#,##0.0</c:formatCode>
                <c:ptCount val="5"/>
                <c:pt idx="0">
                  <c:v>11.9</c:v>
                </c:pt>
                <c:pt idx="1">
                  <c:v>12.283333333333333</c:v>
                </c:pt>
                <c:pt idx="2">
                  <c:v>12.4</c:v>
                </c:pt>
                <c:pt idx="3">
                  <c:v>12.4</c:v>
                </c:pt>
                <c:pt idx="4">
                  <c:v>12.4</c:v>
                </c:pt>
              </c:numCache>
            </c:numRef>
          </c:val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'16'!$B$10:$B$14</c:f>
              <c:strCache>
                <c:ptCount val="5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'16'!$J$10:$J$14</c:f>
              <c:numCache>
                <c:formatCode>#,##0.0</c:formatCode>
                <c:ptCount val="5"/>
                <c:pt idx="0">
                  <c:v>0.4</c:v>
                </c:pt>
                <c:pt idx="1">
                  <c:v>-0.3</c:v>
                </c:pt>
                <c:pt idx="2">
                  <c:v>-0.7</c:v>
                </c:pt>
                <c:pt idx="3">
                  <c:v>-0.3</c:v>
                </c:pt>
                <c:pt idx="4">
                  <c:v>-0.3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16289920"/>
        <c:axId val="116291456"/>
      </c:barChart>
      <c:catAx>
        <c:axId val="11628992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116291456"/>
        <c:crosses val="autoZero"/>
        <c:auto val="1"/>
        <c:lblAlgn val="ctr"/>
        <c:lblOffset val="100"/>
        <c:noMultiLvlLbl val="0"/>
      </c:catAx>
      <c:valAx>
        <c:axId val="116291456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162899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effectLst/>
            </c:spPr>
          </c:dPt>
          <c:cat>
            <c:strRef>
              <c:f>'17'!$B$10:$B$14</c:f>
              <c:strCache>
                <c:ptCount val="5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'17'!$D$10:$D$14</c:f>
              <c:numCache>
                <c:formatCode>#,##0</c:formatCode>
                <c:ptCount val="5"/>
                <c:pt idx="0">
                  <c:v>375090.63919188036</c:v>
                </c:pt>
                <c:pt idx="1">
                  <c:v>2429956.8111603796</c:v>
                </c:pt>
                <c:pt idx="2">
                  <c:v>119854.739</c:v>
                </c:pt>
                <c:pt idx="3">
                  <c:v>52268.684999999998</c:v>
                </c:pt>
                <c:pt idx="4">
                  <c:v>2977170.87435226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16370048"/>
        <c:axId val="116384128"/>
      </c:barChart>
      <c:catAx>
        <c:axId val="11637004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116384128"/>
        <c:crosses val="autoZero"/>
        <c:auto val="1"/>
        <c:lblAlgn val="ctr"/>
        <c:lblOffset val="100"/>
        <c:noMultiLvlLbl val="0"/>
      </c:catAx>
      <c:valAx>
        <c:axId val="116384128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163700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690640521443399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'17'!$B$10:$B$14</c:f>
              <c:strCache>
                <c:ptCount val="5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'17'!$H$10:$H$14</c:f>
              <c:numCache>
                <c:formatCode>#,##0.0</c:formatCode>
                <c:ptCount val="5"/>
                <c:pt idx="0">
                  <c:v>3.1147081413210445</c:v>
                </c:pt>
                <c:pt idx="1">
                  <c:v>2.0928635432667688</c:v>
                </c:pt>
                <c:pt idx="2">
                  <c:v>1.7121351766513058</c:v>
                </c:pt>
                <c:pt idx="3">
                  <c:v>2.0535714285714288</c:v>
                </c:pt>
                <c:pt idx="4">
                  <c:v>2.0535714285714288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16547584"/>
        <c:axId val="116549120"/>
      </c:barChart>
      <c:catAx>
        <c:axId val="11654758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116549120"/>
        <c:crosses val="autoZero"/>
        <c:auto val="1"/>
        <c:lblAlgn val="ctr"/>
        <c:lblOffset val="100"/>
        <c:noMultiLvlLbl val="0"/>
      </c:catAx>
      <c:valAx>
        <c:axId val="116549120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165475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view3D>
      <c:rotX val="20"/>
      <c:rotY val="19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6964270595207857E-2"/>
          <c:y val="2.3022232515053264E-2"/>
          <c:w val="0.96228317185258905"/>
          <c:h val="0.84577080438474606"/>
        </c:manualLayout>
      </c:layout>
      <c:pie3D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rgbClr val="79C1D5"/>
              </a:solidFill>
            </c:spPr>
          </c:dPt>
          <c:dPt>
            <c:idx val="2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</c:dPt>
          <c:dPt>
            <c:idx val="3"/>
            <c:bubble3D val="0"/>
            <c:spPr>
              <a:solidFill>
                <a:srgbClr val="DDFAFB"/>
              </a:solidFill>
            </c:spPr>
          </c:dPt>
          <c:dLbls>
            <c:dLbl>
              <c:idx val="0"/>
              <c:layout>
                <c:manualLayout>
                  <c:x val="-6.8563455590356065E-2"/>
                  <c:y val="6.35601426623336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1"/>
              <c:layout>
                <c:manualLayout>
                  <c:x val="0.16094410131819026"/>
                  <c:y val="2.061802153511752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2"/>
              <c:layout>
                <c:manualLayout>
                  <c:x val="0.34095327303417927"/>
                  <c:y val="1.4891163068051342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3"/>
              <c:layout>
                <c:manualLayout>
                  <c:x val="0.13104781976602367"/>
                  <c:y val="5.691286057412338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spPr>
              <a:scene3d>
                <a:camera prst="orthographicFront"/>
                <a:lightRig rig="threePt" dir="t"/>
              </a:scene3d>
              <a:sp3d>
                <a:bevelT w="6350"/>
              </a:sp3d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</c:dLbls>
          <c:cat>
            <c:strRef>
              <c:f>'17'!$B$10:$B$13</c:f>
              <c:strCache>
                <c:ptCount val="4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'17'!$F$10:$F$13</c:f>
              <c:numCache>
                <c:formatCode>0.0%</c:formatCode>
                <c:ptCount val="4"/>
                <c:pt idx="0">
                  <c:v>0.12592885719543603</c:v>
                </c:pt>
                <c:pt idx="1">
                  <c:v>0.81634397957770621</c:v>
                </c:pt>
                <c:pt idx="2">
                  <c:v>4.0229785251725617E-2</c:v>
                </c:pt>
                <c:pt idx="3">
                  <c:v>1.7497377975132126E-2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</c:dPt>
          <c:cat>
            <c:strRef>
              <c:f>'17'!$B$10:$B$14</c:f>
              <c:strCache>
                <c:ptCount val="5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'17'!$I$10:$I$14</c:f>
              <c:numCache>
                <c:formatCode>#,##0.0</c:formatCode>
                <c:ptCount val="5"/>
                <c:pt idx="0">
                  <c:v>11.9</c:v>
                </c:pt>
                <c:pt idx="1">
                  <c:v>12.283333333333333</c:v>
                </c:pt>
                <c:pt idx="2">
                  <c:v>12.4</c:v>
                </c:pt>
                <c:pt idx="3">
                  <c:v>12.4</c:v>
                </c:pt>
                <c:pt idx="4">
                  <c:v>12.4</c:v>
                </c:pt>
              </c:numCache>
            </c:numRef>
          </c:val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'17'!$B$10:$B$14</c:f>
              <c:strCache>
                <c:ptCount val="5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'17'!$J$10:$J$14</c:f>
              <c:numCache>
                <c:formatCode>#,##0.0</c:formatCode>
                <c:ptCount val="5"/>
                <c:pt idx="0">
                  <c:v>-15.2</c:v>
                </c:pt>
                <c:pt idx="1">
                  <c:v>-11.066666666666665</c:v>
                </c:pt>
                <c:pt idx="2">
                  <c:v>-11.7</c:v>
                </c:pt>
                <c:pt idx="3">
                  <c:v>-10.9</c:v>
                </c:pt>
                <c:pt idx="4">
                  <c:v>-10.9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16873088"/>
        <c:axId val="116874624"/>
      </c:barChart>
      <c:catAx>
        <c:axId val="11687308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116874624"/>
        <c:crosses val="autoZero"/>
        <c:auto val="1"/>
        <c:lblAlgn val="ctr"/>
        <c:lblOffset val="100"/>
        <c:noMultiLvlLbl val="0"/>
      </c:catAx>
      <c:valAx>
        <c:axId val="116874624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168730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Spotřeba zemního plynu podle plynárenských soustav v ČR po jednotlivých čtvrtletích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67990380126251"/>
          <c:y val="0.12862637348283376"/>
          <c:w val="0.74687083397086573"/>
          <c:h val="0.786451829481746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'18'!$D$34</c:f>
              <c:strCache>
                <c:ptCount val="1"/>
                <c:pt idx="0">
                  <c:v>I. čtvrtletí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cat>
            <c:strRef>
              <c:f>'18'!$E$33:$H$33</c:f>
              <c:strCache>
                <c:ptCount val="4"/>
                <c:pt idx="0">
                  <c:v> PP Distribuce</c:v>
                </c:pt>
                <c:pt idx="1">
                  <c:v> RWE GasNet</c:v>
                </c:pt>
                <c:pt idx="2">
                  <c:v> E.ON Distribuce</c:v>
                </c:pt>
                <c:pt idx="3">
                  <c:v> Ostatní společnosti</c:v>
                </c:pt>
              </c:strCache>
            </c:strRef>
          </c:cat>
          <c:val>
            <c:numRef>
              <c:f>'18'!$E$34:$H$34</c:f>
              <c:numCache>
                <c:formatCode>General</c:formatCode>
                <c:ptCount val="4"/>
                <c:pt idx="0">
                  <c:v>375090.6391918803</c:v>
                </c:pt>
                <c:pt idx="1">
                  <c:v>2429956.8111603796</c:v>
                </c:pt>
                <c:pt idx="2">
                  <c:v>119854.73899999999</c:v>
                </c:pt>
                <c:pt idx="3">
                  <c:v>52268.68499999999</c:v>
                </c:pt>
              </c:numCache>
            </c:numRef>
          </c:val>
        </c:ser>
        <c:ser>
          <c:idx val="1"/>
          <c:order val="1"/>
          <c:tx>
            <c:strRef>
              <c:f>'18'!$D$35</c:f>
              <c:strCache>
                <c:ptCount val="1"/>
                <c:pt idx="0">
                  <c:v>II. čtvrtletí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'18'!$E$33:$H$33</c:f>
              <c:strCache>
                <c:ptCount val="4"/>
                <c:pt idx="0">
                  <c:v> PP Distribuce</c:v>
                </c:pt>
                <c:pt idx="1">
                  <c:v> RWE GasNet</c:v>
                </c:pt>
                <c:pt idx="2">
                  <c:v> E.ON Distribuce</c:v>
                </c:pt>
                <c:pt idx="3">
                  <c:v> Ostatní společnosti</c:v>
                </c:pt>
              </c:strCache>
            </c:strRef>
          </c:cat>
          <c:val>
            <c:numRef>
              <c:f>'18'!$E$35:$H$35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tx>
            <c:strRef>
              <c:f>'18'!$D$36</c:f>
              <c:strCache>
                <c:ptCount val="1"/>
                <c:pt idx="0">
                  <c:v>III. čtvrtletí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'18'!$E$33:$H$33</c:f>
              <c:strCache>
                <c:ptCount val="4"/>
                <c:pt idx="0">
                  <c:v> PP Distribuce</c:v>
                </c:pt>
                <c:pt idx="1">
                  <c:v> RWE GasNet</c:v>
                </c:pt>
                <c:pt idx="2">
                  <c:v> E.ON Distribuce</c:v>
                </c:pt>
                <c:pt idx="3">
                  <c:v> Ostatní společnosti</c:v>
                </c:pt>
              </c:strCache>
            </c:strRef>
          </c:cat>
          <c:val>
            <c:numRef>
              <c:f>'18'!$E$36:$H$36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tx>
            <c:strRef>
              <c:f>'18'!$D$37</c:f>
              <c:strCache>
                <c:ptCount val="1"/>
                <c:pt idx="0">
                  <c:v>IV. čtvrtletí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</c:spPr>
          <c:invertIfNegative val="0"/>
          <c:cat>
            <c:strRef>
              <c:f>'18'!$E$33:$H$33</c:f>
              <c:strCache>
                <c:ptCount val="4"/>
                <c:pt idx="0">
                  <c:v> PP Distribuce</c:v>
                </c:pt>
                <c:pt idx="1">
                  <c:v> RWE GasNet</c:v>
                </c:pt>
                <c:pt idx="2">
                  <c:v> E.ON Distribuce</c:v>
                </c:pt>
                <c:pt idx="3">
                  <c:v> Ostatní společnosti</c:v>
                </c:pt>
              </c:strCache>
            </c:strRef>
          </c:cat>
          <c:val>
            <c:numRef>
              <c:f>'18'!$E$37:$H$37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943104"/>
        <c:axId val="116948992"/>
      </c:barChart>
      <c:catAx>
        <c:axId val="116943104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116948992"/>
        <c:crosses val="autoZero"/>
        <c:auto val="1"/>
        <c:lblAlgn val="ctr"/>
        <c:lblOffset val="100"/>
        <c:noMultiLvlLbl val="0"/>
      </c:catAx>
      <c:valAx>
        <c:axId val="1169489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1.5451902592893377E-2"/>
              <c:y val="0.3659786408071350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169431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5885784739541009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'26'!$B$10:$B$23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Královehradecký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'26'!$E$10:$E$23</c:f>
              <c:numCache>
                <c:formatCode>#,##0</c:formatCode>
                <c:ptCount val="14"/>
                <c:pt idx="0">
                  <c:v>432501.59164</c:v>
                </c:pt>
                <c:pt idx="1">
                  <c:v>1852544.6227200003</c:v>
                </c:pt>
                <c:pt idx="2">
                  <c:v>315871.97788999998</c:v>
                </c:pt>
                <c:pt idx="3">
                  <c:v>527147.17880999995</c:v>
                </c:pt>
                <c:pt idx="4">
                  <c:v>560951.07123000012</c:v>
                </c:pt>
                <c:pt idx="5">
                  <c:v>1339592.98911</c:v>
                </c:pt>
                <c:pt idx="6">
                  <c:v>751777.23352000001</c:v>
                </c:pt>
                <c:pt idx="7">
                  <c:v>591919.84137000004</c:v>
                </c:pt>
                <c:pt idx="8">
                  <c:v>577302.59118999995</c:v>
                </c:pt>
                <c:pt idx="9">
                  <c:v>1564023.9438191545</c:v>
                </c:pt>
                <c:pt idx="10">
                  <c:v>1462608.6642700001</c:v>
                </c:pt>
                <c:pt idx="11">
                  <c:v>1256467.5653200001</c:v>
                </c:pt>
                <c:pt idx="12">
                  <c:v>555497.52240999998</c:v>
                </c:pt>
                <c:pt idx="13">
                  <c:v>690354.70699000009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17493120"/>
        <c:axId val="116806784"/>
      </c:barChart>
      <c:catAx>
        <c:axId val="117493120"/>
        <c:scaling>
          <c:orientation val="maxMin"/>
        </c:scaling>
        <c:delete val="0"/>
        <c:axPos val="l"/>
        <c:majorTickMark val="out"/>
        <c:minorTickMark val="none"/>
        <c:tickLblPos val="nextTo"/>
        <c:crossAx val="116806784"/>
        <c:crosses val="autoZero"/>
        <c:auto val="1"/>
        <c:lblAlgn val="ctr"/>
        <c:lblOffset val="100"/>
        <c:noMultiLvlLbl val="0"/>
      </c:catAx>
      <c:valAx>
        <c:axId val="116806784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174931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'26'!$B$10:$B$23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Královehradecký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'26'!$H$10:$H$23</c:f>
              <c:numCache>
                <c:formatCode>#,##0.0</c:formatCode>
                <c:ptCount val="14"/>
                <c:pt idx="0">
                  <c:v>-0.93225806451612969</c:v>
                </c:pt>
                <c:pt idx="1">
                  <c:v>-1.0774193548387101</c:v>
                </c:pt>
                <c:pt idx="2">
                  <c:v>-1.5483870967741935</c:v>
                </c:pt>
                <c:pt idx="3">
                  <c:v>-2.1516129032258071</c:v>
                </c:pt>
                <c:pt idx="4">
                  <c:v>-1.4774193548387091</c:v>
                </c:pt>
                <c:pt idx="5">
                  <c:v>-1.645161290322581</c:v>
                </c:pt>
                <c:pt idx="6">
                  <c:v>-2.1419354838709679</c:v>
                </c:pt>
                <c:pt idx="7">
                  <c:v>-1.7290322580645163</c:v>
                </c:pt>
                <c:pt idx="8">
                  <c:v>-0.35161290322580629</c:v>
                </c:pt>
                <c:pt idx="9">
                  <c:v>0.84193548387096773</c:v>
                </c:pt>
                <c:pt idx="10">
                  <c:v>-0.35483870967741921</c:v>
                </c:pt>
                <c:pt idx="11">
                  <c:v>-0.53548387096774208</c:v>
                </c:pt>
                <c:pt idx="12">
                  <c:v>-1.8709677419354844</c:v>
                </c:pt>
                <c:pt idx="13">
                  <c:v>-2.032258064516129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15409280"/>
        <c:axId val="115410816"/>
      </c:barChart>
      <c:catAx>
        <c:axId val="115409280"/>
        <c:scaling>
          <c:orientation val="maxMin"/>
        </c:scaling>
        <c:delete val="0"/>
        <c:axPos val="l"/>
        <c:majorTickMark val="out"/>
        <c:minorTickMark val="none"/>
        <c:tickLblPos val="low"/>
        <c:crossAx val="115410816"/>
        <c:crosses val="autoZero"/>
        <c:auto val="1"/>
        <c:lblAlgn val="ctr"/>
        <c:lblOffset val="100"/>
        <c:noMultiLvlLbl val="0"/>
      </c:catAx>
      <c:valAx>
        <c:axId val="115410816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154092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57434359850926109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'27'!$B$10:$B$23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Královehradecký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'27'!$E$10:$E$23</c:f>
              <c:numCache>
                <c:formatCode>#,##0</c:formatCode>
                <c:ptCount val="14"/>
                <c:pt idx="0">
                  <c:v>330061.97647999995</c:v>
                </c:pt>
                <c:pt idx="1">
                  <c:v>1363781.6980100002</c:v>
                </c:pt>
                <c:pt idx="2">
                  <c:v>257120.84174</c:v>
                </c:pt>
                <c:pt idx="3">
                  <c:v>390682.47652000014</c:v>
                </c:pt>
                <c:pt idx="4">
                  <c:v>428221.4621200001</c:v>
                </c:pt>
                <c:pt idx="5">
                  <c:v>1059391.76333</c:v>
                </c:pt>
                <c:pt idx="6">
                  <c:v>555292.13773000007</c:v>
                </c:pt>
                <c:pt idx="7">
                  <c:v>438177.86090000009</c:v>
                </c:pt>
                <c:pt idx="8">
                  <c:v>471994.59953000012</c:v>
                </c:pt>
                <c:pt idx="9">
                  <c:v>1166313.7965229955</c:v>
                </c:pt>
                <c:pt idx="10">
                  <c:v>1110235.3402500004</c:v>
                </c:pt>
                <c:pt idx="11">
                  <c:v>895663.9496500002</c:v>
                </c:pt>
                <c:pt idx="12">
                  <c:v>424030.17697999999</c:v>
                </c:pt>
                <c:pt idx="13">
                  <c:v>513345.93095999997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15951104"/>
        <c:axId val="115952640"/>
      </c:barChart>
      <c:catAx>
        <c:axId val="115951104"/>
        <c:scaling>
          <c:orientation val="maxMin"/>
        </c:scaling>
        <c:delete val="0"/>
        <c:axPos val="l"/>
        <c:majorTickMark val="out"/>
        <c:minorTickMark val="none"/>
        <c:tickLblPos val="nextTo"/>
        <c:crossAx val="115952640"/>
        <c:crosses val="autoZero"/>
        <c:auto val="1"/>
        <c:lblAlgn val="ctr"/>
        <c:lblOffset val="100"/>
        <c:noMultiLvlLbl val="0"/>
      </c:catAx>
      <c:valAx>
        <c:axId val="115952640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159511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'27'!$B$10:$B$23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Královehradecký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'27'!$H$10:$H$23</c:f>
              <c:numCache>
                <c:formatCode>#,##0.0</c:formatCode>
                <c:ptCount val="14"/>
                <c:pt idx="0">
                  <c:v>3.1928571428571431</c:v>
                </c:pt>
                <c:pt idx="1">
                  <c:v>4.8464285714285724</c:v>
                </c:pt>
                <c:pt idx="2">
                  <c:v>1.3785714285714283</c:v>
                </c:pt>
                <c:pt idx="3">
                  <c:v>3.0392857142857137</c:v>
                </c:pt>
                <c:pt idx="4">
                  <c:v>2.7607142857142861</c:v>
                </c:pt>
                <c:pt idx="5">
                  <c:v>4.010714285714287</c:v>
                </c:pt>
                <c:pt idx="6">
                  <c:v>3.5571428571428574</c:v>
                </c:pt>
                <c:pt idx="7">
                  <c:v>3.5785714285714283</c:v>
                </c:pt>
                <c:pt idx="8">
                  <c:v>3.0142857142857147</c:v>
                </c:pt>
                <c:pt idx="9">
                  <c:v>4.6607142857142856</c:v>
                </c:pt>
                <c:pt idx="10">
                  <c:v>3.8857142857142861</c:v>
                </c:pt>
                <c:pt idx="11">
                  <c:v>3.3678571428571429</c:v>
                </c:pt>
                <c:pt idx="12">
                  <c:v>2.9</c:v>
                </c:pt>
                <c:pt idx="13">
                  <c:v>3.7571428571428571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15964160"/>
        <c:axId val="115970048"/>
      </c:barChart>
      <c:catAx>
        <c:axId val="115964160"/>
        <c:scaling>
          <c:orientation val="maxMin"/>
        </c:scaling>
        <c:delete val="0"/>
        <c:axPos val="l"/>
        <c:majorTickMark val="out"/>
        <c:minorTickMark val="none"/>
        <c:tickLblPos val="low"/>
        <c:crossAx val="115970048"/>
        <c:crosses val="autoZero"/>
        <c:auto val="1"/>
        <c:lblAlgn val="ctr"/>
        <c:lblOffset val="100"/>
        <c:noMultiLvlLbl val="0"/>
      </c:catAx>
      <c:valAx>
        <c:axId val="115970048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159641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445198369496417"/>
          <c:y val="0.10011387326027958"/>
          <c:w val="0.65942831101096278"/>
          <c:h val="0.713521679275854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'7'!$H$29</c:f>
              <c:strCache>
                <c:ptCount val="1"/>
                <c:pt idx="0">
                  <c:v>VO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'7'!$G$30:$G$33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'7'!$H$30:$H$33</c:f>
              <c:numCache>
                <c:formatCode>#,##0.0</c:formatCode>
                <c:ptCount val="4"/>
                <c:pt idx="0">
                  <c:v>1079.898445368907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'7'!$I$29</c:f>
              <c:strCache>
                <c:ptCount val="1"/>
                <c:pt idx="0">
                  <c:v>SO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</c:spPr>
          <c:invertIfNegative val="0"/>
          <c:cat>
            <c:strRef>
              <c:f>'7'!$G$30:$G$33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'7'!$I$30:$I$33</c:f>
              <c:numCache>
                <c:formatCode>#,##0.0</c:formatCode>
                <c:ptCount val="4"/>
                <c:pt idx="0">
                  <c:v>303.41399118078323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tx>
            <c:strRef>
              <c:f>'7'!$J$29</c:f>
              <c:strCache>
                <c:ptCount val="1"/>
                <c:pt idx="0">
                  <c:v>MO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'7'!$G$30:$G$33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'7'!$J$30:$J$33</c:f>
              <c:numCache>
                <c:formatCode>#,##0.0</c:formatCode>
                <c:ptCount val="4"/>
                <c:pt idx="0">
                  <c:v>502.79746267539753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tx>
            <c:strRef>
              <c:f>'7'!$K$29</c:f>
              <c:strCache>
                <c:ptCount val="1"/>
                <c:pt idx="0">
                  <c:v>DOM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'7'!$G$30:$G$33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'7'!$K$30:$K$33</c:f>
              <c:numCache>
                <c:formatCode>#,##0.0</c:formatCode>
                <c:ptCount val="4"/>
                <c:pt idx="0">
                  <c:v>1046.8446612152024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728128"/>
        <c:axId val="111729664"/>
      </c:barChart>
      <c:catAx>
        <c:axId val="111728128"/>
        <c:scaling>
          <c:orientation val="minMax"/>
        </c:scaling>
        <c:delete val="0"/>
        <c:axPos val="b"/>
        <c:majorTickMark val="out"/>
        <c:minorTickMark val="none"/>
        <c:tickLblPos val="nextTo"/>
        <c:crossAx val="111729664"/>
        <c:crosses val="autoZero"/>
        <c:auto val="1"/>
        <c:lblAlgn val="ctr"/>
        <c:lblOffset val="100"/>
        <c:noMultiLvlLbl val="0"/>
      </c:catAx>
      <c:valAx>
        <c:axId val="1117296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spotřeba plynu po kategoriích</a:t>
                </a:r>
                <a:r>
                  <a:rPr lang="cs-CZ" b="0"/>
                  <a:t> (mil. m</a:t>
                </a:r>
                <a:r>
                  <a:rPr lang="cs-CZ" b="0" baseline="30000"/>
                  <a:t>3</a:t>
                </a:r>
                <a:r>
                  <a:rPr lang="cs-CZ" b="0"/>
                  <a:t>)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0"/>
              <c:y val="0.16483817312605387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117281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6083972622393257"/>
          <c:y val="0.22751934734640905"/>
          <c:w val="0.12629853744166222"/>
          <c:h val="0.5449605886724413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57434359850926109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'28'!$B$10:$B$23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Královehradecký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'28'!$E$10:$E$23</c:f>
              <c:numCache>
                <c:formatCode>#,##0</c:formatCode>
                <c:ptCount val="14"/>
                <c:pt idx="0">
                  <c:v>338058.34097000002</c:v>
                </c:pt>
                <c:pt idx="1">
                  <c:v>1361268.1832700004</c:v>
                </c:pt>
                <c:pt idx="2">
                  <c:v>262025.98855000004</c:v>
                </c:pt>
                <c:pt idx="3">
                  <c:v>396518.01256000006</c:v>
                </c:pt>
                <c:pt idx="4">
                  <c:v>428349.82818000001</c:v>
                </c:pt>
                <c:pt idx="5">
                  <c:v>1078108.0739199999</c:v>
                </c:pt>
                <c:pt idx="6">
                  <c:v>563932.95356000005</c:v>
                </c:pt>
                <c:pt idx="7">
                  <c:v>427318.02748000005</c:v>
                </c:pt>
                <c:pt idx="8">
                  <c:v>448946.26137999998</c:v>
                </c:pt>
                <c:pt idx="9">
                  <c:v>1171229.5802059344</c:v>
                </c:pt>
                <c:pt idx="10">
                  <c:v>1161541.1524499999</c:v>
                </c:pt>
                <c:pt idx="11">
                  <c:v>847346.52793999971</c:v>
                </c:pt>
                <c:pt idx="12">
                  <c:v>422775.17793000001</c:v>
                </c:pt>
                <c:pt idx="13">
                  <c:v>512992.22535499989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17824896"/>
        <c:axId val="117830784"/>
      </c:barChart>
      <c:catAx>
        <c:axId val="117824896"/>
        <c:scaling>
          <c:orientation val="maxMin"/>
        </c:scaling>
        <c:delete val="0"/>
        <c:axPos val="l"/>
        <c:majorTickMark val="out"/>
        <c:minorTickMark val="none"/>
        <c:tickLblPos val="nextTo"/>
        <c:crossAx val="117830784"/>
        <c:crosses val="autoZero"/>
        <c:auto val="1"/>
        <c:lblAlgn val="ctr"/>
        <c:lblOffset val="100"/>
        <c:noMultiLvlLbl val="0"/>
      </c:catAx>
      <c:valAx>
        <c:axId val="117830784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178248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'28'!$B$10:$B$23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Královehradecký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'28'!$H$10:$H$23</c:f>
              <c:numCache>
                <c:formatCode>#,##0.0</c:formatCode>
                <c:ptCount val="14"/>
                <c:pt idx="0">
                  <c:v>3.4419354838709677</c:v>
                </c:pt>
                <c:pt idx="1">
                  <c:v>5.1935483870967731</c:v>
                </c:pt>
                <c:pt idx="2">
                  <c:v>2.0000000000000004</c:v>
                </c:pt>
                <c:pt idx="3">
                  <c:v>3.3580645161290326</c:v>
                </c:pt>
                <c:pt idx="4">
                  <c:v>3.2096774193548381</c:v>
                </c:pt>
                <c:pt idx="5">
                  <c:v>3.9225806451612906</c:v>
                </c:pt>
                <c:pt idx="6">
                  <c:v>3.7322580645161287</c:v>
                </c:pt>
                <c:pt idx="7">
                  <c:v>3.4903225806451612</c:v>
                </c:pt>
                <c:pt idx="8">
                  <c:v>3.5322580645161281</c:v>
                </c:pt>
                <c:pt idx="9">
                  <c:v>5.1322580645161286</c:v>
                </c:pt>
                <c:pt idx="10">
                  <c:v>4.112903225806452</c:v>
                </c:pt>
                <c:pt idx="11">
                  <c:v>3.9483870967741934</c:v>
                </c:pt>
                <c:pt idx="12">
                  <c:v>3.0774193548387094</c:v>
                </c:pt>
                <c:pt idx="13">
                  <c:v>3.774193548387097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17395840"/>
        <c:axId val="117397376"/>
      </c:barChart>
      <c:catAx>
        <c:axId val="117395840"/>
        <c:scaling>
          <c:orientation val="maxMin"/>
        </c:scaling>
        <c:delete val="0"/>
        <c:axPos val="l"/>
        <c:majorTickMark val="out"/>
        <c:minorTickMark val="none"/>
        <c:tickLblPos val="low"/>
        <c:crossAx val="117397376"/>
        <c:crosses val="autoZero"/>
        <c:auto val="1"/>
        <c:lblAlgn val="ctr"/>
        <c:lblOffset val="100"/>
        <c:noMultiLvlLbl val="0"/>
      </c:catAx>
      <c:valAx>
        <c:axId val="117397376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173958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57434359850926109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'29'!$B$10:$B$23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Královehradecký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'29'!$E$10:$E$23</c:f>
              <c:numCache>
                <c:formatCode>#,##0</c:formatCode>
                <c:ptCount val="14"/>
                <c:pt idx="0">
                  <c:v>1100621.90909</c:v>
                </c:pt>
                <c:pt idx="1">
                  <c:v>4577594.5040000007</c:v>
                </c:pt>
                <c:pt idx="2">
                  <c:v>835018.80818000005</c:v>
                </c:pt>
                <c:pt idx="3">
                  <c:v>1314347.6678900002</c:v>
                </c:pt>
                <c:pt idx="4">
                  <c:v>1417522.3615300003</c:v>
                </c:pt>
                <c:pt idx="5">
                  <c:v>3477092.8263599998</c:v>
                </c:pt>
                <c:pt idx="6">
                  <c:v>1871002.3248100001</c:v>
                </c:pt>
                <c:pt idx="7">
                  <c:v>1457415.7297500002</c:v>
                </c:pt>
                <c:pt idx="8">
                  <c:v>1498243.4520999999</c:v>
                </c:pt>
                <c:pt idx="9">
                  <c:v>3901567.3205480846</c:v>
                </c:pt>
                <c:pt idx="10">
                  <c:v>3734385.1569700004</c:v>
                </c:pt>
                <c:pt idx="11">
                  <c:v>2999478.0429100003</c:v>
                </c:pt>
                <c:pt idx="12">
                  <c:v>1402302.87732</c:v>
                </c:pt>
                <c:pt idx="13">
                  <c:v>1716692.8633049999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20276480"/>
        <c:axId val="120278016"/>
      </c:barChart>
      <c:catAx>
        <c:axId val="120276480"/>
        <c:scaling>
          <c:orientation val="maxMin"/>
        </c:scaling>
        <c:delete val="0"/>
        <c:axPos val="l"/>
        <c:majorTickMark val="out"/>
        <c:minorTickMark val="none"/>
        <c:tickLblPos val="nextTo"/>
        <c:crossAx val="120278016"/>
        <c:crosses val="autoZero"/>
        <c:auto val="1"/>
        <c:lblAlgn val="ctr"/>
        <c:lblOffset val="100"/>
        <c:noMultiLvlLbl val="0"/>
      </c:catAx>
      <c:valAx>
        <c:axId val="120278016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20276480"/>
        <c:crosses val="autoZero"/>
        <c:crossBetween val="between"/>
        <c:majorUnit val="10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'29'!$B$10:$B$23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Královehradecký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'29'!$H$10:$H$23</c:f>
              <c:numCache>
                <c:formatCode>#,##0.0</c:formatCode>
                <c:ptCount val="14"/>
                <c:pt idx="0">
                  <c:v>1.9008448540706604</c:v>
                </c:pt>
                <c:pt idx="1">
                  <c:v>2.9875192012288783</c:v>
                </c:pt>
                <c:pt idx="2">
                  <c:v>0.6100614439324118</c:v>
                </c:pt>
                <c:pt idx="3">
                  <c:v>1.4152457757296464</c:v>
                </c:pt>
                <c:pt idx="4">
                  <c:v>1.4976574500768052</c:v>
                </c:pt>
                <c:pt idx="5">
                  <c:v>2.0960445468509987</c:v>
                </c:pt>
                <c:pt idx="6">
                  <c:v>1.7158218125960059</c:v>
                </c:pt>
                <c:pt idx="7">
                  <c:v>1.7799539170506911</c:v>
                </c:pt>
                <c:pt idx="8">
                  <c:v>2.0649769585253455</c:v>
                </c:pt>
                <c:pt idx="9">
                  <c:v>3.5449692780337938</c:v>
                </c:pt>
                <c:pt idx="10">
                  <c:v>2.5479262672811065</c:v>
                </c:pt>
                <c:pt idx="11">
                  <c:v>2.2602534562211982</c:v>
                </c:pt>
                <c:pt idx="12">
                  <c:v>1.3688172043010749</c:v>
                </c:pt>
                <c:pt idx="13">
                  <c:v>1.8330261136712751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20289536"/>
        <c:axId val="120303616"/>
      </c:barChart>
      <c:catAx>
        <c:axId val="120289536"/>
        <c:scaling>
          <c:orientation val="maxMin"/>
        </c:scaling>
        <c:delete val="0"/>
        <c:axPos val="l"/>
        <c:majorTickMark val="out"/>
        <c:minorTickMark val="none"/>
        <c:tickLblPos val="low"/>
        <c:crossAx val="120303616"/>
        <c:crosses val="autoZero"/>
        <c:auto val="1"/>
        <c:lblAlgn val="ctr"/>
        <c:lblOffset val="100"/>
        <c:noMultiLvlLbl val="0"/>
      </c:catAx>
      <c:valAx>
        <c:axId val="120303616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202895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800"/>
            </a:pPr>
            <a:r>
              <a:rPr lang="en-US" sz="800"/>
              <a:t>Tok plynu do/z plynárenské soustavy ČR</a:t>
            </a:r>
          </a:p>
        </c:rich>
      </c:tx>
      <c:layout>
        <c:manualLayout>
          <c:xMode val="edge"/>
          <c:yMode val="edge"/>
          <c:x val="0.28598022216919855"/>
          <c:y val="1.705746356173563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502497581986996"/>
          <c:y val="0.11482615736862679"/>
          <c:w val="0.64457507510427958"/>
          <c:h val="0.61421924387111182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'33'!$C$28</c:f>
              <c:strCache>
                <c:ptCount val="1"/>
                <c:pt idx="0">
                  <c:v>do ČR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'33'!$A$29:$A$40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'33'!$C$29:$C$40</c:f>
              <c:numCache>
                <c:formatCode>0.0</c:formatCode>
                <c:ptCount val="12"/>
                <c:pt idx="0">
                  <c:v>2542.5336840531081</c:v>
                </c:pt>
                <c:pt idx="1">
                  <c:v>2635.3485678638413</c:v>
                </c:pt>
                <c:pt idx="2">
                  <c:v>2705.8291030723276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'33'!$D$28</c:f>
              <c:strCache>
                <c:ptCount val="1"/>
                <c:pt idx="0">
                  <c:v>z ČR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cat>
            <c:strRef>
              <c:f>'33'!$A$29:$A$40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'33'!$D$29:$D$40</c:f>
              <c:numCache>
                <c:formatCode>0.0</c:formatCode>
                <c:ptCount val="12"/>
                <c:pt idx="0">
                  <c:v>-2007.5029213552571</c:v>
                </c:pt>
                <c:pt idx="1">
                  <c:v>-2044.496767534373</c:v>
                </c:pt>
                <c:pt idx="2">
                  <c:v>-2175.7553070916047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5126656"/>
        <c:axId val="115128576"/>
      </c:barChart>
      <c:lineChart>
        <c:grouping val="standard"/>
        <c:varyColors val="0"/>
        <c:ser>
          <c:idx val="0"/>
          <c:order val="0"/>
          <c:tx>
            <c:strRef>
              <c:f>'33'!$B$28</c:f>
              <c:strCache>
                <c:ptCount val="1"/>
                <c:pt idx="0">
                  <c:v>saldo 
do/z ČR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'33'!$A$29:$A$40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'33'!$B$29:$B$40</c:f>
              <c:numCache>
                <c:formatCode>0.0</c:formatCode>
                <c:ptCount val="12"/>
                <c:pt idx="0">
                  <c:v>535.03076269785106</c:v>
                </c:pt>
                <c:pt idx="1">
                  <c:v>590.85180032946823</c:v>
                </c:pt>
                <c:pt idx="2">
                  <c:v>530.07379598072293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126656"/>
        <c:axId val="115128576"/>
      </c:lineChart>
      <c:catAx>
        <c:axId val="115126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201</a:t>
                </a:r>
                <a:r>
                  <a:rPr lang="cs-CZ"/>
                  <a:t>6</a:t>
                </a:r>
                <a:endParaRPr lang="en-US"/>
              </a:p>
            </c:rich>
          </c:tx>
          <c:overlay val="0"/>
        </c:title>
        <c:majorTickMark val="out"/>
        <c:minorTickMark val="none"/>
        <c:tickLblPos val="nextTo"/>
        <c:crossAx val="115128576"/>
        <c:crossesAt val="-4000"/>
        <c:auto val="1"/>
        <c:lblAlgn val="ctr"/>
        <c:lblOffset val="100"/>
        <c:noMultiLvlLbl val="0"/>
      </c:catAx>
      <c:valAx>
        <c:axId val="1151285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mil. m</a:t>
                </a:r>
                <a:r>
                  <a:rPr lang="en-US" baseline="30000"/>
                  <a:t>3</a:t>
                </a:r>
              </a:p>
            </c:rich>
          </c:tx>
          <c:layout>
            <c:manualLayout>
              <c:xMode val="edge"/>
              <c:yMode val="edge"/>
              <c:x val="5.8879337330540113E-3"/>
              <c:y val="0.37196716367900817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151266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412930766204557"/>
          <c:y val="0.22559401351426817"/>
          <c:w val="0.19988833819293533"/>
          <c:h val="0.4136630368012508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800"/>
            </a:pPr>
            <a:r>
              <a:rPr lang="en-US" sz="800"/>
              <a:t>Tok plynu </a:t>
            </a:r>
            <a:r>
              <a:rPr lang="cs-CZ" sz="800"/>
              <a:t>ze</a:t>
            </a:r>
            <a:r>
              <a:rPr lang="en-US" sz="800"/>
              <a:t>/</a:t>
            </a:r>
            <a:r>
              <a:rPr lang="cs-CZ" sz="800"/>
              <a:t>do ZP, které náleží do plynárenské soustavy </a:t>
            </a:r>
            <a:r>
              <a:rPr lang="en-US" sz="800"/>
              <a:t>ČR</a:t>
            </a:r>
          </a:p>
        </c:rich>
      </c:tx>
      <c:layout>
        <c:manualLayout>
          <c:xMode val="edge"/>
          <c:yMode val="edge"/>
          <c:x val="0.17779316254704547"/>
          <c:y val="1.705746356173563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05803931066922"/>
          <c:y val="0.11482612020350892"/>
          <c:w val="0.649019512589328"/>
          <c:h val="0.61421924387111182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'33'!$F$28</c:f>
              <c:strCache>
                <c:ptCount val="1"/>
                <c:pt idx="0">
                  <c:v>ze ZP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'33'!$A$29:$A$40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'33'!$F$29:$F$40</c:f>
              <c:numCache>
                <c:formatCode>0.0</c:formatCode>
                <c:ptCount val="12"/>
                <c:pt idx="0">
                  <c:v>655.86265600000002</c:v>
                </c:pt>
                <c:pt idx="1">
                  <c:v>303.42914200000001</c:v>
                </c:pt>
                <c:pt idx="2">
                  <c:v>384.94076800000005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'33'!$G$28</c:f>
              <c:strCache>
                <c:ptCount val="1"/>
                <c:pt idx="0">
                  <c:v>do ZP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cat>
            <c:strRef>
              <c:f>'33'!$A$29:$A$40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'33'!$G$29:$G$40</c:f>
              <c:numCache>
                <c:formatCode>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-17.197633999999997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0783616"/>
        <c:axId val="120785536"/>
      </c:barChart>
      <c:lineChart>
        <c:grouping val="standard"/>
        <c:varyColors val="0"/>
        <c:ser>
          <c:idx val="0"/>
          <c:order val="0"/>
          <c:tx>
            <c:strRef>
              <c:f>'33'!$E$28</c:f>
              <c:strCache>
                <c:ptCount val="1"/>
                <c:pt idx="0">
                  <c:v>saldo 
ze/do ZP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'33'!$A$29:$A$40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'33'!$E$29:$E$40</c:f>
              <c:numCache>
                <c:formatCode>0.0</c:formatCode>
                <c:ptCount val="12"/>
                <c:pt idx="0">
                  <c:v>655.86265600000002</c:v>
                </c:pt>
                <c:pt idx="1">
                  <c:v>303.42914200000001</c:v>
                </c:pt>
                <c:pt idx="2">
                  <c:v>367.74313400000005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783616"/>
        <c:axId val="120785536"/>
      </c:lineChart>
      <c:catAx>
        <c:axId val="120783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201</a:t>
                </a:r>
                <a:r>
                  <a:rPr lang="cs-CZ"/>
                  <a:t>6</a:t>
                </a:r>
                <a:endParaRPr lang="en-US"/>
              </a:p>
            </c:rich>
          </c:tx>
          <c:overlay val="0"/>
        </c:title>
        <c:majorTickMark val="out"/>
        <c:minorTickMark val="none"/>
        <c:tickLblPos val="nextTo"/>
        <c:crossAx val="120785536"/>
        <c:crossesAt val="-4000"/>
        <c:auto val="1"/>
        <c:lblAlgn val="ctr"/>
        <c:lblOffset val="100"/>
        <c:noMultiLvlLbl val="0"/>
      </c:catAx>
      <c:valAx>
        <c:axId val="1207855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mil. m</a:t>
                </a:r>
                <a:r>
                  <a:rPr lang="en-US" baseline="30000"/>
                  <a:t>3</a:t>
                </a:r>
              </a:p>
            </c:rich>
          </c:tx>
          <c:layout>
            <c:manualLayout>
              <c:xMode val="edge"/>
              <c:yMode val="edge"/>
              <c:x val="1.5062329330045865E-2"/>
              <c:y val="0.37196716367900828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207836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784196124420613"/>
          <c:y val="0.21424649578377172"/>
          <c:w val="0.19617140709064726"/>
          <c:h val="0.425010554531747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010042956849044"/>
          <c:y val="0.10011387326027958"/>
          <c:w val="0.63799208378695416"/>
          <c:h val="0.713521679275854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'7'!$N$29</c:f>
              <c:strCache>
                <c:ptCount val="1"/>
                <c:pt idx="0">
                  <c:v>VO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'7'!$M$30:$M$33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'7'!$N$30:$N$33</c:f>
              <c:numCache>
                <c:formatCode>#,##0</c:formatCode>
                <c:ptCount val="4"/>
                <c:pt idx="0">
                  <c:v>11525.060037440002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'7'!$O$29</c:f>
              <c:strCache>
                <c:ptCount val="1"/>
                <c:pt idx="0">
                  <c:v>SO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</c:spPr>
          <c:invertIfNegative val="0"/>
          <c:cat>
            <c:strRef>
              <c:f>'7'!$M$30:$M$33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'7'!$O$30:$O$33</c:f>
              <c:numCache>
                <c:formatCode>#,##0</c:formatCode>
                <c:ptCount val="4"/>
                <c:pt idx="0">
                  <c:v>3238.3063237750007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tx>
            <c:strRef>
              <c:f>'7'!$P$29</c:f>
              <c:strCache>
                <c:ptCount val="1"/>
                <c:pt idx="0">
                  <c:v>MO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'7'!$M$30:$M$33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'7'!$P$30:$P$33</c:f>
              <c:numCache>
                <c:formatCode>#,##0</c:formatCode>
                <c:ptCount val="4"/>
                <c:pt idx="0">
                  <c:v>5366.4713574440348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tx>
            <c:strRef>
              <c:f>'7'!$Q$29</c:f>
              <c:strCache>
                <c:ptCount val="1"/>
                <c:pt idx="0">
                  <c:v>DOM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'7'!$M$30:$M$33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'7'!$Q$30:$Q$33</c:f>
              <c:numCache>
                <c:formatCode>#,##0</c:formatCode>
                <c:ptCount val="4"/>
                <c:pt idx="0">
                  <c:v>11173.448126104049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1629824"/>
        <c:axId val="111631360"/>
      </c:barChart>
      <c:catAx>
        <c:axId val="111629824"/>
        <c:scaling>
          <c:orientation val="minMax"/>
        </c:scaling>
        <c:delete val="0"/>
        <c:axPos val="b"/>
        <c:majorTickMark val="out"/>
        <c:minorTickMark val="none"/>
        <c:tickLblPos val="nextTo"/>
        <c:crossAx val="111631360"/>
        <c:crosses val="autoZero"/>
        <c:auto val="1"/>
        <c:lblAlgn val="ctr"/>
        <c:lblOffset val="100"/>
        <c:noMultiLvlLbl val="0"/>
      </c:catAx>
      <c:valAx>
        <c:axId val="1116313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spotřeba plynu</a:t>
                </a:r>
                <a:r>
                  <a:rPr lang="cs-CZ" b="0" baseline="0"/>
                  <a:t> celkem (GWh)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3.5155412647374061E-3"/>
              <c:y val="6.5406536138815002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116298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</c:dPt>
          <c:cat>
            <c:strRef>
              <c:f>'8'!$B$49:$B$51</c:f>
              <c:strCache>
                <c:ptCount val="3"/>
                <c:pt idx="0">
                  <c:v>Maximum</c:v>
                </c:pt>
                <c:pt idx="1">
                  <c:v>Minimum</c:v>
                </c:pt>
                <c:pt idx="2">
                  <c:v>Průměr</c:v>
                </c:pt>
              </c:strCache>
            </c:strRef>
          </c:cat>
          <c:val>
            <c:numRef>
              <c:f>'8'!$C$49:$C$51</c:f>
              <c:numCache>
                <c:formatCode>#,##0</c:formatCode>
                <c:ptCount val="3"/>
                <c:pt idx="0">
                  <c:v>49288.893022251861</c:v>
                </c:pt>
                <c:pt idx="1">
                  <c:v>27285.372578163464</c:v>
                </c:pt>
                <c:pt idx="2">
                  <c:v>38298.864148879969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05614720"/>
        <c:axId val="105624704"/>
      </c:barChart>
      <c:catAx>
        <c:axId val="10561472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5">
                    <a:lumMod val="75000"/>
                  </a:schemeClr>
                </a:solidFill>
              </a:defRPr>
            </a:pPr>
            <a:endParaRPr lang="cs-CZ"/>
          </a:p>
        </c:txPr>
        <c:crossAx val="105624704"/>
        <c:crosses val="autoZero"/>
        <c:auto val="1"/>
        <c:lblAlgn val="ctr"/>
        <c:lblOffset val="100"/>
        <c:noMultiLvlLbl val="0"/>
      </c:catAx>
      <c:valAx>
        <c:axId val="1056247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>
                    <a:solidFill>
                      <a:schemeClr val="accent5">
                        <a:lumMod val="75000"/>
                      </a:schemeClr>
                    </a:solidFill>
                  </a:defRPr>
                </a:pPr>
                <a:r>
                  <a:rPr lang="en-US" b="0">
                    <a:solidFill>
                      <a:schemeClr val="accent5">
                        <a:lumMod val="75000"/>
                      </a:schemeClr>
                    </a:solidFill>
                  </a:rPr>
                  <a:t>spotřeba plynu (tis. m</a:t>
                </a:r>
                <a:r>
                  <a:rPr lang="en-US" b="0" baseline="30000">
                    <a:solidFill>
                      <a:schemeClr val="accent5">
                        <a:lumMod val="75000"/>
                      </a:schemeClr>
                    </a:solidFill>
                  </a:rPr>
                  <a:t>3</a:t>
                </a:r>
                <a:r>
                  <a:rPr lang="en-US" b="0">
                    <a:solidFill>
                      <a:schemeClr val="accent5">
                        <a:lumMod val="75000"/>
                      </a:schemeClr>
                    </a:solidFill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6.546906187624749E-3"/>
              <c:y val="0.177588860714444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5">
                    <a:lumMod val="75000"/>
                  </a:schemeClr>
                </a:solidFill>
              </a:defRPr>
            </a:pPr>
            <a:endParaRPr lang="cs-CZ"/>
          </a:p>
        </c:txPr>
        <c:crossAx val="1056147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</c:dPt>
          <c:cat>
            <c:strRef>
              <c:f>'8'!$E$49:$E$51</c:f>
              <c:strCache>
                <c:ptCount val="3"/>
                <c:pt idx="0">
                  <c:v>Maximum</c:v>
                </c:pt>
                <c:pt idx="1">
                  <c:v>Minimum</c:v>
                </c:pt>
                <c:pt idx="2">
                  <c:v>Průměr</c:v>
                </c:pt>
              </c:strCache>
            </c:strRef>
          </c:cat>
          <c:val>
            <c:numRef>
              <c:f>'8'!$F$49:$F$51</c:f>
              <c:numCache>
                <c:formatCode>#,##0</c:formatCode>
                <c:ptCount val="3"/>
                <c:pt idx="0">
                  <c:v>35691.884946608821</c:v>
                </c:pt>
                <c:pt idx="1">
                  <c:v>25607.377176492886</c:v>
                </c:pt>
                <c:pt idx="2">
                  <c:v>30861.293480125874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14824704"/>
        <c:axId val="114826240"/>
      </c:barChart>
      <c:catAx>
        <c:axId val="11482470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5">
                    <a:lumMod val="75000"/>
                  </a:schemeClr>
                </a:solidFill>
              </a:defRPr>
            </a:pPr>
            <a:endParaRPr lang="cs-CZ"/>
          </a:p>
        </c:txPr>
        <c:crossAx val="114826240"/>
        <c:crosses val="autoZero"/>
        <c:auto val="1"/>
        <c:lblAlgn val="ctr"/>
        <c:lblOffset val="100"/>
        <c:noMultiLvlLbl val="0"/>
      </c:catAx>
      <c:valAx>
        <c:axId val="1148262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>
                    <a:solidFill>
                      <a:schemeClr val="accent5">
                        <a:lumMod val="75000"/>
                      </a:schemeClr>
                    </a:solidFill>
                  </a:defRPr>
                </a:pPr>
                <a:r>
                  <a:rPr lang="en-US" b="0">
                    <a:solidFill>
                      <a:schemeClr val="accent5">
                        <a:lumMod val="75000"/>
                      </a:schemeClr>
                    </a:solidFill>
                  </a:rPr>
                  <a:t>spotřeba plynu (tis. m</a:t>
                </a:r>
                <a:r>
                  <a:rPr lang="en-US" b="0" baseline="30000">
                    <a:solidFill>
                      <a:schemeClr val="accent5">
                        <a:lumMod val="75000"/>
                      </a:schemeClr>
                    </a:solidFill>
                  </a:rPr>
                  <a:t>3</a:t>
                </a:r>
                <a:r>
                  <a:rPr lang="en-US" b="0">
                    <a:solidFill>
                      <a:schemeClr val="accent5">
                        <a:lumMod val="75000"/>
                      </a:schemeClr>
                    </a:solidFill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6.546906187624749E-3"/>
              <c:y val="0.177588860714444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5">
                    <a:lumMod val="75000"/>
                  </a:schemeClr>
                </a:solidFill>
              </a:defRPr>
            </a:pPr>
            <a:endParaRPr lang="cs-CZ"/>
          </a:p>
        </c:txPr>
        <c:crossAx val="1148247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</c:dPt>
          <c:cat>
            <c:strRef>
              <c:f>'8'!$H$49:$H$51</c:f>
              <c:strCache>
                <c:ptCount val="3"/>
                <c:pt idx="0">
                  <c:v>Maximum</c:v>
                </c:pt>
                <c:pt idx="1">
                  <c:v>Minimum</c:v>
                </c:pt>
                <c:pt idx="2">
                  <c:v>Průměr</c:v>
                </c:pt>
              </c:strCache>
            </c:strRef>
          </c:cat>
          <c:val>
            <c:numRef>
              <c:f>'8'!$I$49:$I$51</c:f>
              <c:numCache>
                <c:formatCode>#,##0</c:formatCode>
                <c:ptCount val="3"/>
                <c:pt idx="0">
                  <c:v>36338.653416809095</c:v>
                </c:pt>
                <c:pt idx="1">
                  <c:v>20577.156178087422</c:v>
                </c:pt>
                <c:pt idx="2">
                  <c:v>28868.648210082833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14851200"/>
        <c:axId val="114857088"/>
      </c:barChart>
      <c:catAx>
        <c:axId val="11485120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5">
                    <a:lumMod val="75000"/>
                  </a:schemeClr>
                </a:solidFill>
              </a:defRPr>
            </a:pPr>
            <a:endParaRPr lang="cs-CZ"/>
          </a:p>
        </c:txPr>
        <c:crossAx val="114857088"/>
        <c:crosses val="autoZero"/>
        <c:auto val="1"/>
        <c:lblAlgn val="ctr"/>
        <c:lblOffset val="100"/>
        <c:noMultiLvlLbl val="0"/>
      </c:catAx>
      <c:valAx>
        <c:axId val="1148570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>
                    <a:solidFill>
                      <a:schemeClr val="accent5">
                        <a:lumMod val="75000"/>
                      </a:schemeClr>
                    </a:solidFill>
                  </a:defRPr>
                </a:pPr>
                <a:r>
                  <a:rPr lang="en-US" b="0">
                    <a:solidFill>
                      <a:schemeClr val="accent5">
                        <a:lumMod val="75000"/>
                      </a:schemeClr>
                    </a:solidFill>
                  </a:rPr>
                  <a:t>spotřeba plynu (tis. m</a:t>
                </a:r>
                <a:r>
                  <a:rPr lang="en-US" b="0" baseline="30000">
                    <a:solidFill>
                      <a:schemeClr val="accent5">
                        <a:lumMod val="75000"/>
                      </a:schemeClr>
                    </a:solidFill>
                  </a:rPr>
                  <a:t>3</a:t>
                </a:r>
                <a:r>
                  <a:rPr lang="en-US" b="0">
                    <a:solidFill>
                      <a:schemeClr val="accent5">
                        <a:lumMod val="75000"/>
                      </a:schemeClr>
                    </a:solidFill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6.546906187624749E-3"/>
              <c:y val="0.177588860714444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5">
                    <a:lumMod val="75000"/>
                  </a:schemeClr>
                </a:solidFill>
              </a:defRPr>
            </a:pPr>
            <a:endParaRPr lang="cs-CZ"/>
          </a:p>
        </c:txPr>
        <c:crossAx val="1148512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98686948872537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'9'!$B$46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cat>
            <c:numRef>
              <c:f>'9'!$C$45:$D$45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'9'!$C$46:$D$46</c:f>
              <c:numCache>
                <c:formatCode>#,##0</c:formatCode>
                <c:ptCount val="2"/>
                <c:pt idx="0">
                  <c:v>1187265.0841125415</c:v>
                </c:pt>
                <c:pt idx="1">
                  <c:v>1081280.7386749838</c:v>
                </c:pt>
              </c:numCache>
            </c:numRef>
          </c:val>
        </c:ser>
        <c:ser>
          <c:idx val="1"/>
          <c:order val="1"/>
          <c:tx>
            <c:strRef>
              <c:f>'9'!$B$47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rgbClr val="79C1D5"/>
            </a:solidFill>
          </c:spPr>
          <c:invertIfNegative val="0"/>
          <c:cat>
            <c:numRef>
              <c:f>'9'!$C$45:$D$45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'9'!$C$47:$D$47</c:f>
              <c:numCache>
                <c:formatCode>#,##0</c:formatCode>
                <c:ptCount val="2"/>
                <c:pt idx="0">
                  <c:v>894977.88054680289</c:v>
                </c:pt>
                <c:pt idx="1">
                  <c:v>989866.95420181495</c:v>
                </c:pt>
              </c:numCache>
            </c:numRef>
          </c:val>
        </c:ser>
        <c:ser>
          <c:idx val="2"/>
          <c:order val="2"/>
          <c:tx>
            <c:strRef>
              <c:f>'9'!$B$48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'9'!$C$45:$D$45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'9'!$C$48:$D$48</c:f>
              <c:numCache>
                <c:formatCode>#,##0</c:formatCode>
                <c:ptCount val="2"/>
                <c:pt idx="0">
                  <c:v>894927.90969291527</c:v>
                </c:pt>
                <c:pt idx="1">
                  <c:v>865533.05582034669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4625152"/>
        <c:axId val="114635520"/>
      </c:barChart>
      <c:catAx>
        <c:axId val="114625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4635520"/>
        <c:crosses val="autoZero"/>
        <c:auto val="1"/>
        <c:lblAlgn val="ctr"/>
        <c:lblOffset val="100"/>
        <c:noMultiLvlLbl val="0"/>
      </c:catAx>
      <c:valAx>
        <c:axId val="1146355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9.2457107711672263E-3"/>
              <c:y val="0.2893844354647301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146251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753245081422043"/>
          <c:y val="0.40086516717854037"/>
          <c:w val="0.12695402175545495"/>
          <c:h val="0.2138482241650634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7" Type="http://schemas.microsoft.com/office/2007/relationships/hdphoto" Target="../media/hdphoto2.wdp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6" Type="http://schemas.openxmlformats.org/officeDocument/2006/relationships/image" Target="../media/image3.png"/><Relationship Id="rId5" Type="http://schemas.microsoft.com/office/2007/relationships/hdphoto" Target="../media/hdphoto1.wdp"/><Relationship Id="rId4" Type="http://schemas.openxmlformats.org/officeDocument/2006/relationships/image" Target="../media/image2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7" Type="http://schemas.microsoft.com/office/2007/relationships/hdphoto" Target="../media/hdphoto3.wdp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image" Target="../media/image4.png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png"/><Relationship Id="rId3" Type="http://schemas.openxmlformats.org/officeDocument/2006/relationships/image" Target="../media/image16.png"/><Relationship Id="rId7" Type="http://schemas.microsoft.com/office/2007/relationships/hdphoto" Target="../media/hdphoto8.wdp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image" Target="../media/image17.png"/><Relationship Id="rId5" Type="http://schemas.openxmlformats.org/officeDocument/2006/relationships/chart" Target="../charts/chart12.xml"/><Relationship Id="rId4" Type="http://schemas.openxmlformats.org/officeDocument/2006/relationships/chart" Target="../charts/chart11.xml"/><Relationship Id="rId9" Type="http://schemas.microsoft.com/office/2007/relationships/hdphoto" Target="../media/hdphoto9.wdp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7" Type="http://schemas.microsoft.com/office/2007/relationships/hdphoto" Target="../media/hdphoto10.wdp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image" Target="../media/image19.png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png"/><Relationship Id="rId3" Type="http://schemas.openxmlformats.org/officeDocument/2006/relationships/image" Target="../media/image16.png"/><Relationship Id="rId7" Type="http://schemas.microsoft.com/office/2007/relationships/hdphoto" Target="../media/hdphoto11.wdp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image" Target="../media/image20.png"/><Relationship Id="rId5" Type="http://schemas.openxmlformats.org/officeDocument/2006/relationships/chart" Target="../charts/chart16.xml"/><Relationship Id="rId4" Type="http://schemas.openxmlformats.org/officeDocument/2006/relationships/chart" Target="../charts/chart15.xml"/><Relationship Id="rId9" Type="http://schemas.microsoft.com/office/2007/relationships/hdphoto" Target="../media/hdphoto9.wdp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7" Type="http://schemas.microsoft.com/office/2007/relationships/hdphoto" Target="../media/hdphoto3.wdp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image" Target="../media/image21.png"/><Relationship Id="rId5" Type="http://schemas.openxmlformats.org/officeDocument/2006/relationships/chart" Target="../charts/chart18.xml"/><Relationship Id="rId4" Type="http://schemas.openxmlformats.org/officeDocument/2006/relationships/chart" Target="../charts/chart17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1.xml"/><Relationship Id="rId3" Type="http://schemas.openxmlformats.org/officeDocument/2006/relationships/image" Target="../media/image13.png"/><Relationship Id="rId7" Type="http://schemas.microsoft.com/office/2007/relationships/hdphoto" Target="../media/hdphoto3.wdp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image" Target="../media/image21.png"/><Relationship Id="rId5" Type="http://schemas.openxmlformats.org/officeDocument/2006/relationships/chart" Target="../charts/chart20.xml"/><Relationship Id="rId4" Type="http://schemas.openxmlformats.org/officeDocument/2006/relationships/chart" Target="../charts/chart19.xml"/><Relationship Id="rId9" Type="http://schemas.openxmlformats.org/officeDocument/2006/relationships/chart" Target="../charts/chart22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5.xml"/><Relationship Id="rId3" Type="http://schemas.openxmlformats.org/officeDocument/2006/relationships/image" Target="../media/image13.png"/><Relationship Id="rId7" Type="http://schemas.microsoft.com/office/2007/relationships/hdphoto" Target="../media/hdphoto3.wdp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image" Target="../media/image21.png"/><Relationship Id="rId5" Type="http://schemas.openxmlformats.org/officeDocument/2006/relationships/chart" Target="../charts/chart24.xml"/><Relationship Id="rId4" Type="http://schemas.openxmlformats.org/officeDocument/2006/relationships/chart" Target="../charts/chart23.xml"/><Relationship Id="rId9" Type="http://schemas.openxmlformats.org/officeDocument/2006/relationships/chart" Target="../charts/chart26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9.xml"/><Relationship Id="rId3" Type="http://schemas.openxmlformats.org/officeDocument/2006/relationships/image" Target="../media/image13.png"/><Relationship Id="rId7" Type="http://schemas.microsoft.com/office/2007/relationships/hdphoto" Target="../media/hdphoto3.wdp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image" Target="../media/image21.png"/><Relationship Id="rId5" Type="http://schemas.openxmlformats.org/officeDocument/2006/relationships/chart" Target="../charts/chart28.xml"/><Relationship Id="rId4" Type="http://schemas.openxmlformats.org/officeDocument/2006/relationships/chart" Target="../charts/chart27.xml"/><Relationship Id="rId9" Type="http://schemas.openxmlformats.org/officeDocument/2006/relationships/chart" Target="../charts/chart30.xml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3.xml"/><Relationship Id="rId3" Type="http://schemas.openxmlformats.org/officeDocument/2006/relationships/image" Target="../media/image13.png"/><Relationship Id="rId7" Type="http://schemas.microsoft.com/office/2007/relationships/hdphoto" Target="../media/hdphoto3.wdp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image" Target="../media/image21.png"/><Relationship Id="rId5" Type="http://schemas.openxmlformats.org/officeDocument/2006/relationships/chart" Target="../charts/chart32.xml"/><Relationship Id="rId4" Type="http://schemas.openxmlformats.org/officeDocument/2006/relationships/chart" Target="../charts/chart31.xml"/><Relationship Id="rId9" Type="http://schemas.openxmlformats.org/officeDocument/2006/relationships/chart" Target="../charts/chart34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5" Type="http://schemas.microsoft.com/office/2007/relationships/hdphoto" Target="../media/hdphoto3.wdp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microsoft.com/office/2007/relationships/hdphoto" Target="../media/hdphoto6.wdp"/><Relationship Id="rId3" Type="http://schemas.openxmlformats.org/officeDocument/2006/relationships/image" Target="../media/image5.png"/><Relationship Id="rId7" Type="http://schemas.openxmlformats.org/officeDocument/2006/relationships/image" Target="../media/image7.png"/><Relationship Id="rId2" Type="http://schemas.microsoft.com/office/2007/relationships/hdphoto" Target="../media/hdphoto3.wdp"/><Relationship Id="rId1" Type="http://schemas.openxmlformats.org/officeDocument/2006/relationships/image" Target="../media/image4.png"/><Relationship Id="rId6" Type="http://schemas.microsoft.com/office/2007/relationships/hdphoto" Target="../media/hdphoto5.wdp"/><Relationship Id="rId5" Type="http://schemas.openxmlformats.org/officeDocument/2006/relationships/image" Target="../media/image6.png"/><Relationship Id="rId10" Type="http://schemas.openxmlformats.org/officeDocument/2006/relationships/image" Target="../media/image9.png"/><Relationship Id="rId4" Type="http://schemas.microsoft.com/office/2007/relationships/hdphoto" Target="../media/hdphoto4.wdp"/><Relationship Id="rId9" Type="http://schemas.openxmlformats.org/officeDocument/2006/relationships/image" Target="../media/image8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7" Type="http://schemas.openxmlformats.org/officeDocument/2006/relationships/image" Target="../media/image16.png"/><Relationship Id="rId2" Type="http://schemas.microsoft.com/office/2007/relationships/hdphoto" Target="../media/hdphoto12.wdp"/><Relationship Id="rId1" Type="http://schemas.openxmlformats.org/officeDocument/2006/relationships/image" Target="../media/image22.png"/><Relationship Id="rId6" Type="http://schemas.microsoft.com/office/2007/relationships/hdphoto" Target="../media/hdphoto1.wdp"/><Relationship Id="rId5" Type="http://schemas.openxmlformats.org/officeDocument/2006/relationships/image" Target="../media/image11.png"/><Relationship Id="rId4" Type="http://schemas.microsoft.com/office/2007/relationships/hdphoto" Target="../media/hdphoto13.wdp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7" Type="http://schemas.openxmlformats.org/officeDocument/2006/relationships/image" Target="../media/image16.png"/><Relationship Id="rId2" Type="http://schemas.microsoft.com/office/2007/relationships/hdphoto" Target="../media/hdphoto14.wdp"/><Relationship Id="rId1" Type="http://schemas.openxmlformats.org/officeDocument/2006/relationships/image" Target="../media/image24.png"/><Relationship Id="rId6" Type="http://schemas.microsoft.com/office/2007/relationships/hdphoto" Target="../media/hdphoto1.wdp"/><Relationship Id="rId5" Type="http://schemas.openxmlformats.org/officeDocument/2006/relationships/image" Target="../media/image11.png"/><Relationship Id="rId4" Type="http://schemas.microsoft.com/office/2007/relationships/hdphoto" Target="../media/hdphoto15.wdp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7.png"/><Relationship Id="rId7" Type="http://schemas.openxmlformats.org/officeDocument/2006/relationships/image" Target="../media/image16.png"/><Relationship Id="rId2" Type="http://schemas.microsoft.com/office/2007/relationships/hdphoto" Target="../media/hdphoto16.wdp"/><Relationship Id="rId1" Type="http://schemas.openxmlformats.org/officeDocument/2006/relationships/image" Target="../media/image26.png"/><Relationship Id="rId6" Type="http://schemas.microsoft.com/office/2007/relationships/hdphoto" Target="../media/hdphoto1.wdp"/><Relationship Id="rId5" Type="http://schemas.openxmlformats.org/officeDocument/2006/relationships/image" Target="../media/image11.png"/><Relationship Id="rId4" Type="http://schemas.microsoft.com/office/2007/relationships/hdphoto" Target="../media/hdphoto17.wdp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.png"/><Relationship Id="rId7" Type="http://schemas.openxmlformats.org/officeDocument/2006/relationships/image" Target="../media/image16.png"/><Relationship Id="rId2" Type="http://schemas.microsoft.com/office/2007/relationships/hdphoto" Target="../media/hdphoto18.wdp"/><Relationship Id="rId1" Type="http://schemas.openxmlformats.org/officeDocument/2006/relationships/image" Target="../media/image28.png"/><Relationship Id="rId6" Type="http://schemas.microsoft.com/office/2007/relationships/hdphoto" Target="../media/hdphoto1.wdp"/><Relationship Id="rId5" Type="http://schemas.openxmlformats.org/officeDocument/2006/relationships/image" Target="../media/image11.png"/><Relationship Id="rId4" Type="http://schemas.microsoft.com/office/2007/relationships/hdphoto" Target="../media/hdphoto19.wdp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1.png"/><Relationship Id="rId7" Type="http://schemas.openxmlformats.org/officeDocument/2006/relationships/image" Target="../media/image16.png"/><Relationship Id="rId2" Type="http://schemas.microsoft.com/office/2007/relationships/hdphoto" Target="../media/hdphoto20.wdp"/><Relationship Id="rId1" Type="http://schemas.openxmlformats.org/officeDocument/2006/relationships/image" Target="../media/image30.png"/><Relationship Id="rId6" Type="http://schemas.microsoft.com/office/2007/relationships/hdphoto" Target="../media/hdphoto1.wdp"/><Relationship Id="rId5" Type="http://schemas.openxmlformats.org/officeDocument/2006/relationships/image" Target="../media/image11.png"/><Relationship Id="rId4" Type="http://schemas.microsoft.com/office/2007/relationships/hdphoto" Target="../media/hdphoto21.wdp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3.png"/><Relationship Id="rId7" Type="http://schemas.openxmlformats.org/officeDocument/2006/relationships/image" Target="../media/image16.png"/><Relationship Id="rId2" Type="http://schemas.microsoft.com/office/2007/relationships/hdphoto" Target="../media/hdphoto22.wdp"/><Relationship Id="rId1" Type="http://schemas.openxmlformats.org/officeDocument/2006/relationships/image" Target="../media/image32.png"/><Relationship Id="rId6" Type="http://schemas.microsoft.com/office/2007/relationships/hdphoto" Target="../media/hdphoto1.wdp"/><Relationship Id="rId5" Type="http://schemas.openxmlformats.org/officeDocument/2006/relationships/image" Target="../media/image11.png"/><Relationship Id="rId4" Type="http://schemas.microsoft.com/office/2007/relationships/hdphoto" Target="../media/hdphoto23.wdp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5.png"/><Relationship Id="rId7" Type="http://schemas.openxmlformats.org/officeDocument/2006/relationships/image" Target="../media/image16.png"/><Relationship Id="rId2" Type="http://schemas.microsoft.com/office/2007/relationships/hdphoto" Target="../media/hdphoto24.wdp"/><Relationship Id="rId1" Type="http://schemas.openxmlformats.org/officeDocument/2006/relationships/image" Target="../media/image34.png"/><Relationship Id="rId6" Type="http://schemas.microsoft.com/office/2007/relationships/hdphoto" Target="../media/hdphoto1.wdp"/><Relationship Id="rId5" Type="http://schemas.openxmlformats.org/officeDocument/2006/relationships/image" Target="../media/image11.png"/><Relationship Id="rId4" Type="http://schemas.microsoft.com/office/2007/relationships/hdphoto" Target="../media/hdphoto25.wdp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chart" Target="../charts/chart37.xml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chart" Target="../charts/chart36.xml"/><Relationship Id="rId5" Type="http://schemas.openxmlformats.org/officeDocument/2006/relationships/image" Target="../media/image13.png"/><Relationship Id="rId4" Type="http://schemas.microsoft.com/office/2007/relationships/hdphoto" Target="../media/hdphoto4.wdp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chart" Target="../charts/chart39.xml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chart" Target="../charts/chart38.xml"/><Relationship Id="rId5" Type="http://schemas.openxmlformats.org/officeDocument/2006/relationships/image" Target="../media/image13.png"/><Relationship Id="rId4" Type="http://schemas.microsoft.com/office/2007/relationships/hdphoto" Target="../media/hdphoto4.wdp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chart" Target="../charts/chart41.xml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chart" Target="../charts/chart40.xml"/><Relationship Id="rId5" Type="http://schemas.openxmlformats.org/officeDocument/2006/relationships/image" Target="../media/image13.png"/><Relationship Id="rId4" Type="http://schemas.microsoft.com/office/2007/relationships/hdphoto" Target="../media/hdphoto4.wdp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chart" Target="../charts/chart43.xml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chart" Target="../charts/chart42.xml"/><Relationship Id="rId5" Type="http://schemas.openxmlformats.org/officeDocument/2006/relationships/image" Target="../media/image13.png"/><Relationship Id="rId4" Type="http://schemas.microsoft.com/office/2007/relationships/hdphoto" Target="../media/hdphoto4.wdp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4" Type="http://schemas.microsoft.com/office/2007/relationships/hdphoto" Target="../media/hdphoto4.wdp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microsoft.com/office/2007/relationships/hdphoto" Target="../media/hdphoto4.wdp"/><Relationship Id="rId1" Type="http://schemas.openxmlformats.org/officeDocument/2006/relationships/image" Target="../media/image5.png"/><Relationship Id="rId4" Type="http://schemas.microsoft.com/office/2007/relationships/hdphoto" Target="../media/hdphoto1.wdp"/></Relationships>
</file>

<file path=xl/drawings/_rels/drawing33.xml.rels><?xml version="1.0" encoding="UTF-8" standalone="yes"?>
<Relationships xmlns="http://schemas.openxmlformats.org/package/2006/relationships"><Relationship Id="rId2" Type="http://schemas.microsoft.com/office/2007/relationships/hdphoto" Target="../media/hdphoto26.wdp"/><Relationship Id="rId1" Type="http://schemas.openxmlformats.org/officeDocument/2006/relationships/image" Target="../media/image36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7" Type="http://schemas.openxmlformats.org/officeDocument/2006/relationships/image" Target="../media/image41.png"/><Relationship Id="rId2" Type="http://schemas.openxmlformats.org/officeDocument/2006/relationships/chart" Target="../charts/chart44.xml"/><Relationship Id="rId1" Type="http://schemas.openxmlformats.org/officeDocument/2006/relationships/image" Target="../media/image37.png"/><Relationship Id="rId6" Type="http://schemas.openxmlformats.org/officeDocument/2006/relationships/image" Target="../media/image40.png"/><Relationship Id="rId5" Type="http://schemas.openxmlformats.org/officeDocument/2006/relationships/image" Target="../media/image39.png"/><Relationship Id="rId4" Type="http://schemas.openxmlformats.org/officeDocument/2006/relationships/image" Target="../media/image38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4" Type="http://schemas.microsoft.com/office/2007/relationships/hdphoto" Target="../media/hdphoto7.wdp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4" Type="http://schemas.microsoft.com/office/2007/relationships/hdphoto" Target="../media/hdphoto5.wdp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4" Type="http://schemas.openxmlformats.org/officeDocument/2006/relationships/image" Target="../media/image1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1.png"/><Relationship Id="rId5" Type="http://schemas.openxmlformats.org/officeDocument/2006/relationships/image" Target="../media/image15.png"/><Relationship Id="rId4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191966</xdr:colOff>
      <xdr:row>0</xdr:row>
      <xdr:rowOff>240323</xdr:rowOff>
    </xdr:from>
    <xdr:to>
      <xdr:col>9</xdr:col>
      <xdr:colOff>1114425</xdr:colOff>
      <xdr:row>1</xdr:row>
      <xdr:rowOff>287592</xdr:rowOff>
    </xdr:to>
    <xdr:pic>
      <xdr:nvPicPr>
        <xdr:cNvPr id="2" name="Picture 1" descr="eru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4041" y="240323"/>
          <a:ext cx="922459" cy="504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323850</xdr:colOff>
      <xdr:row>0</xdr:row>
      <xdr:rowOff>209551</xdr:rowOff>
    </xdr:from>
    <xdr:to>
      <xdr:col>9</xdr:col>
      <xdr:colOff>1104900</xdr:colOff>
      <xdr:row>5</xdr:row>
      <xdr:rowOff>400051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476250</xdr:colOff>
      <xdr:row>19</xdr:row>
      <xdr:rowOff>161925</xdr:rowOff>
    </xdr:from>
    <xdr:to>
      <xdr:col>9</xdr:col>
      <xdr:colOff>123825</xdr:colOff>
      <xdr:row>30</xdr:row>
      <xdr:rowOff>19050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14654</xdr:colOff>
      <xdr:row>1</xdr:row>
      <xdr:rowOff>14654</xdr:rowOff>
    </xdr:from>
    <xdr:to>
      <xdr:col>2</xdr:col>
      <xdr:colOff>461348</xdr:colOff>
      <xdr:row>2</xdr:row>
      <xdr:rowOff>2111</xdr:rowOff>
    </xdr:to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55077" y="468923"/>
          <a:ext cx="446694" cy="441726"/>
        </a:xfrm>
        <a:prstGeom prst="rect">
          <a:avLst/>
        </a:prstGeom>
      </xdr:spPr>
    </xdr:pic>
    <xdr:clientData/>
  </xdr:twoCellAnchor>
  <xdr:twoCellAnchor editAs="oneCell">
    <xdr:from>
      <xdr:col>1</xdr:col>
      <xdr:colOff>76201</xdr:colOff>
      <xdr:row>8</xdr:row>
      <xdr:rowOff>424357</xdr:rowOff>
    </xdr:from>
    <xdr:to>
      <xdr:col>9</xdr:col>
      <xdr:colOff>409575</xdr:colOff>
      <xdr:row>14</xdr:row>
      <xdr:rowOff>401733</xdr:rowOff>
    </xdr:to>
    <xdr:pic>
      <xdr:nvPicPr>
        <xdr:cNvPr id="7" name="Obrázek 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516" b="99312" l="790" r="99013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1" y="4081957"/>
          <a:ext cx="4743449" cy="2720576"/>
        </a:xfrm>
        <a:prstGeom prst="rect">
          <a:avLst/>
        </a:prstGeom>
        <a:noFill/>
        <a:effectLst>
          <a:glow rad="63500">
            <a:schemeClr val="accent5">
              <a:satMod val="175000"/>
              <a:alpha val="40000"/>
            </a:schemeClr>
          </a:glo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390525</xdr:colOff>
      <xdr:row>6</xdr:row>
      <xdr:rowOff>66675</xdr:rowOff>
    </xdr:from>
    <xdr:to>
      <xdr:col>5</xdr:col>
      <xdr:colOff>246669</xdr:colOff>
      <xdr:row>7</xdr:row>
      <xdr:rowOff>197007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57450" y="13144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6</xdr:row>
      <xdr:rowOff>57150</xdr:rowOff>
    </xdr:from>
    <xdr:to>
      <xdr:col>9</xdr:col>
      <xdr:colOff>227619</xdr:colOff>
      <xdr:row>7</xdr:row>
      <xdr:rowOff>187482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3049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>
    <xdr:from>
      <xdr:col>0</xdr:col>
      <xdr:colOff>47625</xdr:colOff>
      <xdr:row>41</xdr:row>
      <xdr:rowOff>47625</xdr:rowOff>
    </xdr:from>
    <xdr:to>
      <xdr:col>6</xdr:col>
      <xdr:colOff>295275</xdr:colOff>
      <xdr:row>55</xdr:row>
      <xdr:rowOff>47624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295276</xdr:colOff>
      <xdr:row>41</xdr:row>
      <xdr:rowOff>66675</xdr:rowOff>
    </xdr:from>
    <xdr:to>
      <xdr:col>10</xdr:col>
      <xdr:colOff>228600</xdr:colOff>
      <xdr:row>55</xdr:row>
      <xdr:rowOff>66674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266700</xdr:colOff>
      <xdr:row>4</xdr:row>
      <xdr:rowOff>114300</xdr:rowOff>
    </xdr:from>
    <xdr:to>
      <xdr:col>3</xdr:col>
      <xdr:colOff>285563</xdr:colOff>
      <xdr:row>8</xdr:row>
      <xdr:rowOff>9400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6700" y="885825"/>
          <a:ext cx="1495238" cy="1000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390525</xdr:colOff>
      <xdr:row>6</xdr:row>
      <xdr:rowOff>66675</xdr:rowOff>
    </xdr:from>
    <xdr:to>
      <xdr:col>5</xdr:col>
      <xdr:colOff>246669</xdr:colOff>
      <xdr:row>7</xdr:row>
      <xdr:rowOff>197007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57450" y="13144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6</xdr:row>
      <xdr:rowOff>57150</xdr:rowOff>
    </xdr:from>
    <xdr:to>
      <xdr:col>9</xdr:col>
      <xdr:colOff>227619</xdr:colOff>
      <xdr:row>7</xdr:row>
      <xdr:rowOff>187482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3049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>
    <xdr:from>
      <xdr:col>0</xdr:col>
      <xdr:colOff>47625</xdr:colOff>
      <xdr:row>41</xdr:row>
      <xdr:rowOff>47625</xdr:rowOff>
    </xdr:from>
    <xdr:to>
      <xdr:col>6</xdr:col>
      <xdr:colOff>295275</xdr:colOff>
      <xdr:row>55</xdr:row>
      <xdr:rowOff>47624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295276</xdr:colOff>
      <xdr:row>41</xdr:row>
      <xdr:rowOff>66675</xdr:rowOff>
    </xdr:from>
    <xdr:to>
      <xdr:col>10</xdr:col>
      <xdr:colOff>228600</xdr:colOff>
      <xdr:row>55</xdr:row>
      <xdr:rowOff>66674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238125</xdr:colOff>
      <xdr:row>5</xdr:row>
      <xdr:rowOff>6430</xdr:rowOff>
    </xdr:from>
    <xdr:to>
      <xdr:col>3</xdr:col>
      <xdr:colOff>218888</xdr:colOff>
      <xdr:row>8</xdr:row>
      <xdr:rowOff>37974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38125" y="939880"/>
          <a:ext cx="1457138" cy="974519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6</xdr:row>
      <xdr:rowOff>47625</xdr:rowOff>
    </xdr:from>
    <xdr:to>
      <xdr:col>1</xdr:col>
      <xdr:colOff>253313</xdr:colOff>
      <xdr:row>6</xdr:row>
      <xdr:rowOff>191159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8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85800" y="1295400"/>
          <a:ext cx="196163" cy="14353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390525</xdr:colOff>
      <xdr:row>6</xdr:row>
      <xdr:rowOff>66675</xdr:rowOff>
    </xdr:from>
    <xdr:to>
      <xdr:col>5</xdr:col>
      <xdr:colOff>246669</xdr:colOff>
      <xdr:row>7</xdr:row>
      <xdr:rowOff>197007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57450" y="13144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6</xdr:row>
      <xdr:rowOff>57150</xdr:rowOff>
    </xdr:from>
    <xdr:to>
      <xdr:col>9</xdr:col>
      <xdr:colOff>227619</xdr:colOff>
      <xdr:row>7</xdr:row>
      <xdr:rowOff>187482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3049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>
    <xdr:from>
      <xdr:col>0</xdr:col>
      <xdr:colOff>47625</xdr:colOff>
      <xdr:row>41</xdr:row>
      <xdr:rowOff>47625</xdr:rowOff>
    </xdr:from>
    <xdr:to>
      <xdr:col>6</xdr:col>
      <xdr:colOff>295275</xdr:colOff>
      <xdr:row>55</xdr:row>
      <xdr:rowOff>47624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295276</xdr:colOff>
      <xdr:row>41</xdr:row>
      <xdr:rowOff>66675</xdr:rowOff>
    </xdr:from>
    <xdr:to>
      <xdr:col>10</xdr:col>
      <xdr:colOff>228600</xdr:colOff>
      <xdr:row>55</xdr:row>
      <xdr:rowOff>66674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219075</xdr:colOff>
      <xdr:row>5</xdr:row>
      <xdr:rowOff>0</xdr:rowOff>
    </xdr:from>
    <xdr:to>
      <xdr:col>3</xdr:col>
      <xdr:colOff>237938</xdr:colOff>
      <xdr:row>8</xdr:row>
      <xdr:rowOff>57025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19075" y="933450"/>
          <a:ext cx="1495238" cy="1000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390525</xdr:colOff>
      <xdr:row>6</xdr:row>
      <xdr:rowOff>66675</xdr:rowOff>
    </xdr:from>
    <xdr:to>
      <xdr:col>5</xdr:col>
      <xdr:colOff>246669</xdr:colOff>
      <xdr:row>7</xdr:row>
      <xdr:rowOff>197007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57450" y="13144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6</xdr:row>
      <xdr:rowOff>57150</xdr:rowOff>
    </xdr:from>
    <xdr:to>
      <xdr:col>9</xdr:col>
      <xdr:colOff>227619</xdr:colOff>
      <xdr:row>7</xdr:row>
      <xdr:rowOff>187482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3049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>
    <xdr:from>
      <xdr:col>0</xdr:col>
      <xdr:colOff>47625</xdr:colOff>
      <xdr:row>41</xdr:row>
      <xdr:rowOff>47625</xdr:rowOff>
    </xdr:from>
    <xdr:to>
      <xdr:col>6</xdr:col>
      <xdr:colOff>295275</xdr:colOff>
      <xdr:row>55</xdr:row>
      <xdr:rowOff>47624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295276</xdr:colOff>
      <xdr:row>41</xdr:row>
      <xdr:rowOff>66675</xdr:rowOff>
    </xdr:from>
    <xdr:to>
      <xdr:col>10</xdr:col>
      <xdr:colOff>228600</xdr:colOff>
      <xdr:row>55</xdr:row>
      <xdr:rowOff>66674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209550</xdr:colOff>
      <xdr:row>4</xdr:row>
      <xdr:rowOff>142875</xdr:rowOff>
    </xdr:from>
    <xdr:to>
      <xdr:col>3</xdr:col>
      <xdr:colOff>228413</xdr:colOff>
      <xdr:row>8</xdr:row>
      <xdr:rowOff>37975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9550" y="914400"/>
          <a:ext cx="1495238" cy="10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6</xdr:row>
      <xdr:rowOff>9525</xdr:rowOff>
    </xdr:from>
    <xdr:to>
      <xdr:col>1</xdr:col>
      <xdr:colOff>224738</xdr:colOff>
      <xdr:row>6</xdr:row>
      <xdr:rowOff>153059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8">
          <a:biLevel thresh="50000"/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57225" y="1257300"/>
          <a:ext cx="196163" cy="14353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390525</xdr:colOff>
      <xdr:row>6</xdr:row>
      <xdr:rowOff>66675</xdr:rowOff>
    </xdr:from>
    <xdr:to>
      <xdr:col>5</xdr:col>
      <xdr:colOff>246669</xdr:colOff>
      <xdr:row>7</xdr:row>
      <xdr:rowOff>197007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57450" y="13144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6</xdr:row>
      <xdr:rowOff>57150</xdr:rowOff>
    </xdr:from>
    <xdr:to>
      <xdr:col>9</xdr:col>
      <xdr:colOff>227619</xdr:colOff>
      <xdr:row>7</xdr:row>
      <xdr:rowOff>187482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3049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>
    <xdr:from>
      <xdr:col>0</xdr:col>
      <xdr:colOff>38100</xdr:colOff>
      <xdr:row>33</xdr:row>
      <xdr:rowOff>47625</xdr:rowOff>
    </xdr:from>
    <xdr:to>
      <xdr:col>6</xdr:col>
      <xdr:colOff>285750</xdr:colOff>
      <xdr:row>47</xdr:row>
      <xdr:rowOff>47624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342901</xdr:colOff>
      <xdr:row>33</xdr:row>
      <xdr:rowOff>57150</xdr:rowOff>
    </xdr:from>
    <xdr:to>
      <xdr:col>10</xdr:col>
      <xdr:colOff>276225</xdr:colOff>
      <xdr:row>47</xdr:row>
      <xdr:rowOff>57149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28296</xdr:colOff>
      <xdr:row>4</xdr:row>
      <xdr:rowOff>123825</xdr:rowOff>
    </xdr:from>
    <xdr:to>
      <xdr:col>3</xdr:col>
      <xdr:colOff>104587</xdr:colOff>
      <xdr:row>8</xdr:row>
      <xdr:rowOff>0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6">
          <a:biLevel thresh="25000"/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56896" y="895350"/>
          <a:ext cx="1466941" cy="98107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295274</xdr:colOff>
      <xdr:row>5</xdr:row>
      <xdr:rowOff>28575</xdr:rowOff>
    </xdr:from>
    <xdr:to>
      <xdr:col>5</xdr:col>
      <xdr:colOff>199043</xdr:colOff>
      <xdr:row>6</xdr:row>
      <xdr:rowOff>92232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86049" y="10572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5</xdr:row>
      <xdr:rowOff>66675</xdr:rowOff>
    </xdr:from>
    <xdr:to>
      <xdr:col>10</xdr:col>
      <xdr:colOff>117801</xdr:colOff>
      <xdr:row>6</xdr:row>
      <xdr:rowOff>93888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109537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123825</xdr:colOff>
      <xdr:row>17</xdr:row>
      <xdr:rowOff>123825</xdr:rowOff>
    </xdr:from>
    <xdr:to>
      <xdr:col>9</xdr:col>
      <xdr:colOff>317826</xdr:colOff>
      <xdr:row>19</xdr:row>
      <xdr:rowOff>46263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355282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57150</xdr:colOff>
      <xdr:row>21</xdr:row>
      <xdr:rowOff>19052</xdr:rowOff>
    </xdr:from>
    <xdr:to>
      <xdr:col>6</xdr:col>
      <xdr:colOff>114300</xdr:colOff>
      <xdr:row>32</xdr:row>
      <xdr:rowOff>28575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190499</xdr:colOff>
      <xdr:row>21</xdr:row>
      <xdr:rowOff>38102</xdr:rowOff>
    </xdr:from>
    <xdr:to>
      <xdr:col>11</xdr:col>
      <xdr:colOff>419100</xdr:colOff>
      <xdr:row>32</xdr:row>
      <xdr:rowOff>38100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</xdr:col>
      <xdr:colOff>428624</xdr:colOff>
      <xdr:row>17</xdr:row>
      <xdr:rowOff>66675</xdr:rowOff>
    </xdr:from>
    <xdr:to>
      <xdr:col>3</xdr:col>
      <xdr:colOff>170468</xdr:colOff>
      <xdr:row>19</xdr:row>
      <xdr:rowOff>25557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28774" y="34956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1</xdr:col>
      <xdr:colOff>38100</xdr:colOff>
      <xdr:row>3</xdr:row>
      <xdr:rowOff>85725</xdr:rowOff>
    </xdr:from>
    <xdr:to>
      <xdr:col>2</xdr:col>
      <xdr:colOff>571500</xdr:colOff>
      <xdr:row>7</xdr:row>
      <xdr:rowOff>149488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52400" y="723900"/>
          <a:ext cx="1619250" cy="1082938"/>
        </a:xfrm>
        <a:prstGeom prst="rect">
          <a:avLst/>
        </a:prstGeom>
      </xdr:spPr>
    </xdr:pic>
    <xdr:clientData/>
  </xdr:twoCellAnchor>
  <xdr:twoCellAnchor editAs="oneCell">
    <xdr:from>
      <xdr:col>2</xdr:col>
      <xdr:colOff>447675</xdr:colOff>
      <xdr:row>34</xdr:row>
      <xdr:rowOff>66675</xdr:rowOff>
    </xdr:from>
    <xdr:to>
      <xdr:col>3</xdr:col>
      <xdr:colOff>189519</xdr:colOff>
      <xdr:row>36</xdr:row>
      <xdr:rowOff>63657</xdr:rowOff>
    </xdr:to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47825" y="67722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76200</xdr:colOff>
      <xdr:row>34</xdr:row>
      <xdr:rowOff>104775</xdr:rowOff>
    </xdr:from>
    <xdr:to>
      <xdr:col>9</xdr:col>
      <xdr:colOff>270201</xdr:colOff>
      <xdr:row>36</xdr:row>
      <xdr:rowOff>65313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3425" y="681037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400049</xdr:colOff>
      <xdr:row>38</xdr:row>
      <xdr:rowOff>19050</xdr:rowOff>
    </xdr:from>
    <xdr:to>
      <xdr:col>4</xdr:col>
      <xdr:colOff>485774</xdr:colOff>
      <xdr:row>51</xdr:row>
      <xdr:rowOff>133350</xdr:rowOff>
    </xdr:to>
    <xdr:graphicFrame macro="">
      <xdr:nvGraphicFramePr>
        <xdr:cNvPr id="13" name="Graf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133349</xdr:colOff>
      <xdr:row>38</xdr:row>
      <xdr:rowOff>161925</xdr:rowOff>
    </xdr:from>
    <xdr:to>
      <xdr:col>11</xdr:col>
      <xdr:colOff>371474</xdr:colOff>
      <xdr:row>49</xdr:row>
      <xdr:rowOff>161923</xdr:rowOff>
    </xdr:to>
    <xdr:graphicFrame macro="">
      <xdr:nvGraphicFramePr>
        <xdr:cNvPr id="14" name="Graf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47627</xdr:colOff>
      <xdr:row>50</xdr:row>
      <xdr:rowOff>142876</xdr:rowOff>
    </xdr:from>
    <xdr:to>
      <xdr:col>10</xdr:col>
      <xdr:colOff>152400</xdr:colOff>
      <xdr:row>51</xdr:row>
      <xdr:rowOff>142876</xdr:rowOff>
    </xdr:to>
    <xdr:sp macro="" textlink="">
      <xdr:nvSpPr>
        <xdr:cNvPr id="3" name="Obdélník 2"/>
        <xdr:cNvSpPr/>
      </xdr:nvSpPr>
      <xdr:spPr>
        <a:xfrm>
          <a:off x="4962527" y="9896476"/>
          <a:ext cx="552448" cy="19050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</a:rPr>
            <a:t>maximum</a:t>
          </a:r>
        </a:p>
      </xdr:txBody>
    </xdr:sp>
    <xdr:clientData/>
  </xdr:twoCellAnchor>
  <xdr:twoCellAnchor>
    <xdr:from>
      <xdr:col>7</xdr:col>
      <xdr:colOff>295277</xdr:colOff>
      <xdr:row>50</xdr:row>
      <xdr:rowOff>142876</xdr:rowOff>
    </xdr:from>
    <xdr:to>
      <xdr:col>8</xdr:col>
      <xdr:colOff>400050</xdr:colOff>
      <xdr:row>51</xdr:row>
      <xdr:rowOff>142876</xdr:rowOff>
    </xdr:to>
    <xdr:sp macro="" textlink="">
      <xdr:nvSpPr>
        <xdr:cNvPr id="15" name="Obdélník 14"/>
        <xdr:cNvSpPr/>
      </xdr:nvSpPr>
      <xdr:spPr>
        <a:xfrm>
          <a:off x="4314827" y="9896476"/>
          <a:ext cx="552448" cy="1905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>
                  <a:lumMod val="95000"/>
                </a:schemeClr>
              </a:solidFill>
              <a:latin typeface="Arial Narrow" panose="020B0606020202030204" pitchFamily="34" charset="0"/>
            </a:rPr>
            <a:t>minimum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295274</xdr:colOff>
      <xdr:row>5</xdr:row>
      <xdr:rowOff>28575</xdr:rowOff>
    </xdr:from>
    <xdr:to>
      <xdr:col>5</xdr:col>
      <xdr:colOff>199043</xdr:colOff>
      <xdr:row>6</xdr:row>
      <xdr:rowOff>92232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86049" y="10572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5</xdr:row>
      <xdr:rowOff>66675</xdr:rowOff>
    </xdr:from>
    <xdr:to>
      <xdr:col>10</xdr:col>
      <xdr:colOff>117801</xdr:colOff>
      <xdr:row>6</xdr:row>
      <xdr:rowOff>93888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109537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123825</xdr:colOff>
      <xdr:row>17</xdr:row>
      <xdr:rowOff>123825</xdr:rowOff>
    </xdr:from>
    <xdr:to>
      <xdr:col>9</xdr:col>
      <xdr:colOff>317826</xdr:colOff>
      <xdr:row>19</xdr:row>
      <xdr:rowOff>46263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355282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57150</xdr:colOff>
      <xdr:row>21</xdr:row>
      <xdr:rowOff>19052</xdr:rowOff>
    </xdr:from>
    <xdr:to>
      <xdr:col>6</xdr:col>
      <xdr:colOff>114300</xdr:colOff>
      <xdr:row>32</xdr:row>
      <xdr:rowOff>28575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190499</xdr:colOff>
      <xdr:row>21</xdr:row>
      <xdr:rowOff>38102</xdr:rowOff>
    </xdr:from>
    <xdr:to>
      <xdr:col>11</xdr:col>
      <xdr:colOff>419100</xdr:colOff>
      <xdr:row>32</xdr:row>
      <xdr:rowOff>38100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</xdr:col>
      <xdr:colOff>428624</xdr:colOff>
      <xdr:row>17</xdr:row>
      <xdr:rowOff>66675</xdr:rowOff>
    </xdr:from>
    <xdr:to>
      <xdr:col>3</xdr:col>
      <xdr:colOff>170468</xdr:colOff>
      <xdr:row>19</xdr:row>
      <xdr:rowOff>25557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28774" y="34956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1</xdr:col>
      <xdr:colOff>38100</xdr:colOff>
      <xdr:row>3</xdr:row>
      <xdr:rowOff>85725</xdr:rowOff>
    </xdr:from>
    <xdr:to>
      <xdr:col>2</xdr:col>
      <xdr:colOff>571500</xdr:colOff>
      <xdr:row>7</xdr:row>
      <xdr:rowOff>149488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52400" y="723900"/>
          <a:ext cx="1619250" cy="1082938"/>
        </a:xfrm>
        <a:prstGeom prst="rect">
          <a:avLst/>
        </a:prstGeom>
      </xdr:spPr>
    </xdr:pic>
    <xdr:clientData/>
  </xdr:twoCellAnchor>
  <xdr:twoCellAnchor editAs="oneCell">
    <xdr:from>
      <xdr:col>2</xdr:col>
      <xdr:colOff>447675</xdr:colOff>
      <xdr:row>34</xdr:row>
      <xdr:rowOff>66675</xdr:rowOff>
    </xdr:from>
    <xdr:to>
      <xdr:col>3</xdr:col>
      <xdr:colOff>189519</xdr:colOff>
      <xdr:row>36</xdr:row>
      <xdr:rowOff>63657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47825" y="67722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76200</xdr:colOff>
      <xdr:row>34</xdr:row>
      <xdr:rowOff>104775</xdr:rowOff>
    </xdr:from>
    <xdr:to>
      <xdr:col>9</xdr:col>
      <xdr:colOff>270201</xdr:colOff>
      <xdr:row>36</xdr:row>
      <xdr:rowOff>65313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681037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400049</xdr:colOff>
      <xdr:row>38</xdr:row>
      <xdr:rowOff>19050</xdr:rowOff>
    </xdr:from>
    <xdr:to>
      <xdr:col>4</xdr:col>
      <xdr:colOff>485774</xdr:colOff>
      <xdr:row>51</xdr:row>
      <xdr:rowOff>133350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133349</xdr:colOff>
      <xdr:row>38</xdr:row>
      <xdr:rowOff>161925</xdr:rowOff>
    </xdr:from>
    <xdr:to>
      <xdr:col>11</xdr:col>
      <xdr:colOff>371474</xdr:colOff>
      <xdr:row>49</xdr:row>
      <xdr:rowOff>161923</xdr:rowOff>
    </xdr:to>
    <xdr:graphicFrame macro="">
      <xdr:nvGraphicFramePr>
        <xdr:cNvPr id="12" name="Graf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47627</xdr:colOff>
      <xdr:row>50</xdr:row>
      <xdr:rowOff>142876</xdr:rowOff>
    </xdr:from>
    <xdr:to>
      <xdr:col>10</xdr:col>
      <xdr:colOff>152400</xdr:colOff>
      <xdr:row>51</xdr:row>
      <xdr:rowOff>142876</xdr:rowOff>
    </xdr:to>
    <xdr:sp macro="" textlink="">
      <xdr:nvSpPr>
        <xdr:cNvPr id="13" name="Obdélník 12"/>
        <xdr:cNvSpPr/>
      </xdr:nvSpPr>
      <xdr:spPr>
        <a:xfrm>
          <a:off x="4876802" y="9896476"/>
          <a:ext cx="552448" cy="19050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</a:rPr>
            <a:t>maximum</a:t>
          </a:r>
        </a:p>
      </xdr:txBody>
    </xdr:sp>
    <xdr:clientData/>
  </xdr:twoCellAnchor>
  <xdr:twoCellAnchor>
    <xdr:from>
      <xdr:col>7</xdr:col>
      <xdr:colOff>295277</xdr:colOff>
      <xdr:row>50</xdr:row>
      <xdr:rowOff>142876</xdr:rowOff>
    </xdr:from>
    <xdr:to>
      <xdr:col>8</xdr:col>
      <xdr:colOff>400050</xdr:colOff>
      <xdr:row>51</xdr:row>
      <xdr:rowOff>142876</xdr:rowOff>
    </xdr:to>
    <xdr:sp macro="" textlink="">
      <xdr:nvSpPr>
        <xdr:cNvPr id="14" name="Obdélník 13"/>
        <xdr:cNvSpPr/>
      </xdr:nvSpPr>
      <xdr:spPr>
        <a:xfrm>
          <a:off x="4229102" y="9896476"/>
          <a:ext cx="552448" cy="1905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>
                  <a:lumMod val="95000"/>
                </a:schemeClr>
              </a:solidFill>
              <a:latin typeface="Arial Narrow" panose="020B0606020202030204" pitchFamily="34" charset="0"/>
            </a:rPr>
            <a:t>minimum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295274</xdr:colOff>
      <xdr:row>5</xdr:row>
      <xdr:rowOff>28575</xdr:rowOff>
    </xdr:from>
    <xdr:to>
      <xdr:col>5</xdr:col>
      <xdr:colOff>199043</xdr:colOff>
      <xdr:row>6</xdr:row>
      <xdr:rowOff>92232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86049" y="10572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5</xdr:row>
      <xdr:rowOff>66675</xdr:rowOff>
    </xdr:from>
    <xdr:to>
      <xdr:col>10</xdr:col>
      <xdr:colOff>117801</xdr:colOff>
      <xdr:row>6</xdr:row>
      <xdr:rowOff>93888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109537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123825</xdr:colOff>
      <xdr:row>17</xdr:row>
      <xdr:rowOff>123825</xdr:rowOff>
    </xdr:from>
    <xdr:to>
      <xdr:col>9</xdr:col>
      <xdr:colOff>317826</xdr:colOff>
      <xdr:row>19</xdr:row>
      <xdr:rowOff>46263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355282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57150</xdr:colOff>
      <xdr:row>21</xdr:row>
      <xdr:rowOff>19052</xdr:rowOff>
    </xdr:from>
    <xdr:to>
      <xdr:col>6</xdr:col>
      <xdr:colOff>114300</xdr:colOff>
      <xdr:row>32</xdr:row>
      <xdr:rowOff>28575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190499</xdr:colOff>
      <xdr:row>21</xdr:row>
      <xdr:rowOff>38102</xdr:rowOff>
    </xdr:from>
    <xdr:to>
      <xdr:col>11</xdr:col>
      <xdr:colOff>419100</xdr:colOff>
      <xdr:row>32</xdr:row>
      <xdr:rowOff>38100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</xdr:col>
      <xdr:colOff>428624</xdr:colOff>
      <xdr:row>17</xdr:row>
      <xdr:rowOff>66675</xdr:rowOff>
    </xdr:from>
    <xdr:to>
      <xdr:col>3</xdr:col>
      <xdr:colOff>170468</xdr:colOff>
      <xdr:row>19</xdr:row>
      <xdr:rowOff>25557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28774" y="34956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1</xdr:col>
      <xdr:colOff>38100</xdr:colOff>
      <xdr:row>3</xdr:row>
      <xdr:rowOff>85725</xdr:rowOff>
    </xdr:from>
    <xdr:to>
      <xdr:col>2</xdr:col>
      <xdr:colOff>571500</xdr:colOff>
      <xdr:row>7</xdr:row>
      <xdr:rowOff>149488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52400" y="723900"/>
          <a:ext cx="1619250" cy="1082938"/>
        </a:xfrm>
        <a:prstGeom prst="rect">
          <a:avLst/>
        </a:prstGeom>
      </xdr:spPr>
    </xdr:pic>
    <xdr:clientData/>
  </xdr:twoCellAnchor>
  <xdr:twoCellAnchor editAs="oneCell">
    <xdr:from>
      <xdr:col>2</xdr:col>
      <xdr:colOff>447675</xdr:colOff>
      <xdr:row>34</xdr:row>
      <xdr:rowOff>66675</xdr:rowOff>
    </xdr:from>
    <xdr:to>
      <xdr:col>3</xdr:col>
      <xdr:colOff>189519</xdr:colOff>
      <xdr:row>36</xdr:row>
      <xdr:rowOff>63657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47825" y="67722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76200</xdr:colOff>
      <xdr:row>34</xdr:row>
      <xdr:rowOff>104775</xdr:rowOff>
    </xdr:from>
    <xdr:to>
      <xdr:col>9</xdr:col>
      <xdr:colOff>270201</xdr:colOff>
      <xdr:row>36</xdr:row>
      <xdr:rowOff>65313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681037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400049</xdr:colOff>
      <xdr:row>38</xdr:row>
      <xdr:rowOff>19050</xdr:rowOff>
    </xdr:from>
    <xdr:to>
      <xdr:col>4</xdr:col>
      <xdr:colOff>485774</xdr:colOff>
      <xdr:row>51</xdr:row>
      <xdr:rowOff>133350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133349</xdr:colOff>
      <xdr:row>38</xdr:row>
      <xdr:rowOff>161925</xdr:rowOff>
    </xdr:from>
    <xdr:to>
      <xdr:col>11</xdr:col>
      <xdr:colOff>371474</xdr:colOff>
      <xdr:row>49</xdr:row>
      <xdr:rowOff>161923</xdr:rowOff>
    </xdr:to>
    <xdr:graphicFrame macro="">
      <xdr:nvGraphicFramePr>
        <xdr:cNvPr id="12" name="Graf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47627</xdr:colOff>
      <xdr:row>50</xdr:row>
      <xdr:rowOff>142876</xdr:rowOff>
    </xdr:from>
    <xdr:to>
      <xdr:col>10</xdr:col>
      <xdr:colOff>152400</xdr:colOff>
      <xdr:row>51</xdr:row>
      <xdr:rowOff>142876</xdr:rowOff>
    </xdr:to>
    <xdr:sp macro="" textlink="">
      <xdr:nvSpPr>
        <xdr:cNvPr id="13" name="Obdélník 12"/>
        <xdr:cNvSpPr/>
      </xdr:nvSpPr>
      <xdr:spPr>
        <a:xfrm>
          <a:off x="4876802" y="9896476"/>
          <a:ext cx="552448" cy="19050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</a:rPr>
            <a:t>maximum</a:t>
          </a:r>
        </a:p>
      </xdr:txBody>
    </xdr:sp>
    <xdr:clientData/>
  </xdr:twoCellAnchor>
  <xdr:twoCellAnchor>
    <xdr:from>
      <xdr:col>7</xdr:col>
      <xdr:colOff>295277</xdr:colOff>
      <xdr:row>50</xdr:row>
      <xdr:rowOff>142876</xdr:rowOff>
    </xdr:from>
    <xdr:to>
      <xdr:col>8</xdr:col>
      <xdr:colOff>400050</xdr:colOff>
      <xdr:row>51</xdr:row>
      <xdr:rowOff>142876</xdr:rowOff>
    </xdr:to>
    <xdr:sp macro="" textlink="">
      <xdr:nvSpPr>
        <xdr:cNvPr id="14" name="Obdélník 13"/>
        <xdr:cNvSpPr/>
      </xdr:nvSpPr>
      <xdr:spPr>
        <a:xfrm>
          <a:off x="4229102" y="9896476"/>
          <a:ext cx="552448" cy="1905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>
                  <a:lumMod val="95000"/>
                </a:schemeClr>
              </a:solidFill>
              <a:latin typeface="Arial Narrow" panose="020B0606020202030204" pitchFamily="34" charset="0"/>
            </a:rPr>
            <a:t>minimum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295274</xdr:colOff>
      <xdr:row>5</xdr:row>
      <xdr:rowOff>28575</xdr:rowOff>
    </xdr:from>
    <xdr:to>
      <xdr:col>5</xdr:col>
      <xdr:colOff>199043</xdr:colOff>
      <xdr:row>6</xdr:row>
      <xdr:rowOff>92232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86049" y="10572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5</xdr:row>
      <xdr:rowOff>66675</xdr:rowOff>
    </xdr:from>
    <xdr:to>
      <xdr:col>10</xdr:col>
      <xdr:colOff>117801</xdr:colOff>
      <xdr:row>6</xdr:row>
      <xdr:rowOff>93888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109537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123825</xdr:colOff>
      <xdr:row>17</xdr:row>
      <xdr:rowOff>123825</xdr:rowOff>
    </xdr:from>
    <xdr:to>
      <xdr:col>9</xdr:col>
      <xdr:colOff>317826</xdr:colOff>
      <xdr:row>19</xdr:row>
      <xdr:rowOff>46263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355282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57150</xdr:colOff>
      <xdr:row>21</xdr:row>
      <xdr:rowOff>19052</xdr:rowOff>
    </xdr:from>
    <xdr:to>
      <xdr:col>6</xdr:col>
      <xdr:colOff>114300</xdr:colOff>
      <xdr:row>32</xdr:row>
      <xdr:rowOff>28575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190499</xdr:colOff>
      <xdr:row>21</xdr:row>
      <xdr:rowOff>38102</xdr:rowOff>
    </xdr:from>
    <xdr:to>
      <xdr:col>11</xdr:col>
      <xdr:colOff>419100</xdr:colOff>
      <xdr:row>32</xdr:row>
      <xdr:rowOff>38100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</xdr:col>
      <xdr:colOff>428624</xdr:colOff>
      <xdr:row>17</xdr:row>
      <xdr:rowOff>66675</xdr:rowOff>
    </xdr:from>
    <xdr:to>
      <xdr:col>3</xdr:col>
      <xdr:colOff>170468</xdr:colOff>
      <xdr:row>19</xdr:row>
      <xdr:rowOff>25557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28774" y="34956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1</xdr:col>
      <xdr:colOff>38100</xdr:colOff>
      <xdr:row>3</xdr:row>
      <xdr:rowOff>85725</xdr:rowOff>
    </xdr:from>
    <xdr:to>
      <xdr:col>2</xdr:col>
      <xdr:colOff>571500</xdr:colOff>
      <xdr:row>7</xdr:row>
      <xdr:rowOff>149488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52400" y="723900"/>
          <a:ext cx="1619250" cy="1082938"/>
        </a:xfrm>
        <a:prstGeom prst="rect">
          <a:avLst/>
        </a:prstGeom>
      </xdr:spPr>
    </xdr:pic>
    <xdr:clientData/>
  </xdr:twoCellAnchor>
  <xdr:twoCellAnchor editAs="oneCell">
    <xdr:from>
      <xdr:col>2</xdr:col>
      <xdr:colOff>447675</xdr:colOff>
      <xdr:row>34</xdr:row>
      <xdr:rowOff>66675</xdr:rowOff>
    </xdr:from>
    <xdr:to>
      <xdr:col>3</xdr:col>
      <xdr:colOff>189519</xdr:colOff>
      <xdr:row>36</xdr:row>
      <xdr:rowOff>63657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47825" y="67722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76200</xdr:colOff>
      <xdr:row>34</xdr:row>
      <xdr:rowOff>104775</xdr:rowOff>
    </xdr:from>
    <xdr:to>
      <xdr:col>9</xdr:col>
      <xdr:colOff>270201</xdr:colOff>
      <xdr:row>36</xdr:row>
      <xdr:rowOff>65313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681037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400049</xdr:colOff>
      <xdr:row>38</xdr:row>
      <xdr:rowOff>19050</xdr:rowOff>
    </xdr:from>
    <xdr:to>
      <xdr:col>4</xdr:col>
      <xdr:colOff>485774</xdr:colOff>
      <xdr:row>51</xdr:row>
      <xdr:rowOff>133350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133349</xdr:colOff>
      <xdr:row>38</xdr:row>
      <xdr:rowOff>161925</xdr:rowOff>
    </xdr:from>
    <xdr:to>
      <xdr:col>11</xdr:col>
      <xdr:colOff>371474</xdr:colOff>
      <xdr:row>49</xdr:row>
      <xdr:rowOff>161923</xdr:rowOff>
    </xdr:to>
    <xdr:graphicFrame macro="">
      <xdr:nvGraphicFramePr>
        <xdr:cNvPr id="12" name="Graf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47627</xdr:colOff>
      <xdr:row>50</xdr:row>
      <xdr:rowOff>142876</xdr:rowOff>
    </xdr:from>
    <xdr:to>
      <xdr:col>10</xdr:col>
      <xdr:colOff>152400</xdr:colOff>
      <xdr:row>51</xdr:row>
      <xdr:rowOff>142876</xdr:rowOff>
    </xdr:to>
    <xdr:sp macro="" textlink="">
      <xdr:nvSpPr>
        <xdr:cNvPr id="13" name="Obdélník 12"/>
        <xdr:cNvSpPr/>
      </xdr:nvSpPr>
      <xdr:spPr>
        <a:xfrm>
          <a:off x="4876802" y="9896476"/>
          <a:ext cx="552448" cy="19050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</a:rPr>
            <a:t>maximum</a:t>
          </a:r>
        </a:p>
      </xdr:txBody>
    </xdr:sp>
    <xdr:clientData/>
  </xdr:twoCellAnchor>
  <xdr:twoCellAnchor>
    <xdr:from>
      <xdr:col>7</xdr:col>
      <xdr:colOff>295277</xdr:colOff>
      <xdr:row>50</xdr:row>
      <xdr:rowOff>142876</xdr:rowOff>
    </xdr:from>
    <xdr:to>
      <xdr:col>8</xdr:col>
      <xdr:colOff>400050</xdr:colOff>
      <xdr:row>51</xdr:row>
      <xdr:rowOff>142876</xdr:rowOff>
    </xdr:to>
    <xdr:sp macro="" textlink="">
      <xdr:nvSpPr>
        <xdr:cNvPr id="14" name="Obdélník 13"/>
        <xdr:cNvSpPr/>
      </xdr:nvSpPr>
      <xdr:spPr>
        <a:xfrm>
          <a:off x="4229102" y="9896476"/>
          <a:ext cx="552448" cy="1905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>
                  <a:lumMod val="95000"/>
                </a:schemeClr>
              </a:solidFill>
              <a:latin typeface="Arial Narrow" panose="020B0606020202030204" pitchFamily="34" charset="0"/>
            </a:rPr>
            <a:t>minimum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4</xdr:row>
      <xdr:rowOff>28575</xdr:rowOff>
    </xdr:from>
    <xdr:to>
      <xdr:col>3</xdr:col>
      <xdr:colOff>465744</xdr:colOff>
      <xdr:row>4</xdr:row>
      <xdr:rowOff>473232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562100" y="90487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19050</xdr:colOff>
      <xdr:row>4</xdr:row>
      <xdr:rowOff>47625</xdr:rowOff>
    </xdr:from>
    <xdr:to>
      <xdr:col>8</xdr:col>
      <xdr:colOff>465744</xdr:colOff>
      <xdr:row>4</xdr:row>
      <xdr:rowOff>488050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tx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33850" y="923925"/>
          <a:ext cx="446694" cy="440425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>
    <xdr:from>
      <xdr:col>0</xdr:col>
      <xdr:colOff>133350</xdr:colOff>
      <xdr:row>26</xdr:row>
      <xdr:rowOff>80962</xdr:rowOff>
    </xdr:from>
    <xdr:to>
      <xdr:col>10</xdr:col>
      <xdr:colOff>476250</xdr:colOff>
      <xdr:row>46</xdr:row>
      <xdr:rowOff>76200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95250</xdr:colOff>
      <xdr:row>31</xdr:row>
      <xdr:rowOff>132637</xdr:rowOff>
    </xdr:from>
    <xdr:to>
      <xdr:col>0</xdr:col>
      <xdr:colOff>406557</xdr:colOff>
      <xdr:row>33</xdr:row>
      <xdr:rowOff>140570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16200000">
          <a:off x="94537" y="7019925"/>
          <a:ext cx="312733" cy="31130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0</xdr:col>
      <xdr:colOff>314324</xdr:colOff>
      <xdr:row>2</xdr:row>
      <xdr:rowOff>3639</xdr:rowOff>
    </xdr:from>
    <xdr:to>
      <xdr:col>2</xdr:col>
      <xdr:colOff>285562</xdr:colOff>
      <xdr:row>4</xdr:row>
      <xdr:rowOff>390399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4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14324" y="413214"/>
          <a:ext cx="1276163" cy="8534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600075</xdr:colOff>
      <xdr:row>13</xdr:row>
      <xdr:rowOff>274222</xdr:rowOff>
    </xdr:from>
    <xdr:to>
      <xdr:col>2</xdr:col>
      <xdr:colOff>1542863</xdr:colOff>
      <xdr:row>15</xdr:row>
      <xdr:rowOff>142749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019675" y="4389022"/>
          <a:ext cx="942788" cy="630527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2</xdr:col>
      <xdr:colOff>582297</xdr:colOff>
      <xdr:row>18</xdr:row>
      <xdr:rowOff>333375</xdr:rowOff>
    </xdr:from>
    <xdr:to>
      <xdr:col>2</xdr:col>
      <xdr:colOff>1543048</xdr:colOff>
      <xdr:row>20</xdr:row>
      <xdr:rowOff>154563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001897" y="6353175"/>
          <a:ext cx="960751" cy="583188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2</xdr:col>
      <xdr:colOff>590550</xdr:colOff>
      <xdr:row>6</xdr:row>
      <xdr:rowOff>99000</xdr:rowOff>
    </xdr:from>
    <xdr:to>
      <xdr:col>2</xdr:col>
      <xdr:colOff>1544098</xdr:colOff>
      <xdr:row>7</xdr:row>
      <xdr:rowOff>276225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855" b="98046" l="715" r="98928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010150" y="1546800"/>
          <a:ext cx="953548" cy="558225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2</xdr:col>
      <xdr:colOff>590551</xdr:colOff>
      <xdr:row>8</xdr:row>
      <xdr:rowOff>275558</xdr:rowOff>
    </xdr:from>
    <xdr:to>
      <xdr:col>2</xdr:col>
      <xdr:colOff>1485901</xdr:colOff>
      <xdr:row>10</xdr:row>
      <xdr:rowOff>95250</xdr:rowOff>
    </xdr:to>
    <xdr:pic>
      <xdr:nvPicPr>
        <xdr:cNvPr id="9" name="Obrázek 8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1961" b="98039" l="1274" r="98089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1" y="2485358"/>
          <a:ext cx="895350" cy="581692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685800</xdr:colOff>
      <xdr:row>21</xdr:row>
      <xdr:rowOff>180385</xdr:rowOff>
    </xdr:from>
    <xdr:to>
      <xdr:col>2</xdr:col>
      <xdr:colOff>1447800</xdr:colOff>
      <xdr:row>22</xdr:row>
      <xdr:rowOff>200024</xdr:rowOff>
    </xdr:to>
    <xdr:pic>
      <xdr:nvPicPr>
        <xdr:cNvPr id="12" name="Obrázek 11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7343185"/>
          <a:ext cx="762000" cy="4006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847725</xdr:colOff>
      <xdr:row>4</xdr:row>
      <xdr:rowOff>133350</xdr:rowOff>
    </xdr:from>
    <xdr:to>
      <xdr:col>2</xdr:col>
      <xdr:colOff>1323975</xdr:colOff>
      <xdr:row>5</xdr:row>
      <xdr:rowOff>228600</xdr:rowOff>
    </xdr:to>
    <xdr:pic>
      <xdr:nvPicPr>
        <xdr:cNvPr id="13" name="Obrázek 12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819150"/>
          <a:ext cx="4762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5</xdr:row>
      <xdr:rowOff>1</xdr:rowOff>
    </xdr:from>
    <xdr:to>
      <xdr:col>3</xdr:col>
      <xdr:colOff>165011</xdr:colOff>
      <xdr:row>7</xdr:row>
      <xdr:rowOff>266701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87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933451"/>
          <a:ext cx="1079411" cy="89535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342900</xdr:colOff>
      <xdr:row>32</xdr:row>
      <xdr:rowOff>0</xdr:rowOff>
    </xdr:from>
    <xdr:to>
      <xdr:col>3</xdr:col>
      <xdr:colOff>174500</xdr:colOff>
      <xdr:row>34</xdr:row>
      <xdr:rowOff>295275</xdr:rowOff>
    </xdr:to>
    <xdr:pic>
      <xdr:nvPicPr>
        <xdr:cNvPr id="1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5743575"/>
          <a:ext cx="1307975" cy="923925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400050</xdr:colOff>
      <xdr:row>6</xdr:row>
      <xdr:rowOff>19050</xdr:rowOff>
    </xdr:from>
    <xdr:to>
      <xdr:col>5</xdr:col>
      <xdr:colOff>256194</xdr:colOff>
      <xdr:row>7</xdr:row>
      <xdr:rowOff>149382</xdr:rowOff>
    </xdr:to>
    <xdr:pic>
      <xdr:nvPicPr>
        <xdr:cNvPr id="21" name="Obrázek 20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6</xdr:row>
      <xdr:rowOff>28575</xdr:rowOff>
    </xdr:from>
    <xdr:to>
      <xdr:col>9</xdr:col>
      <xdr:colOff>227619</xdr:colOff>
      <xdr:row>7</xdr:row>
      <xdr:rowOff>158907</xdr:rowOff>
    </xdr:to>
    <xdr:pic>
      <xdr:nvPicPr>
        <xdr:cNvPr id="22" name="Obrázek 21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oneCellAnchor>
    <xdr:from>
      <xdr:col>4</xdr:col>
      <xdr:colOff>400050</xdr:colOff>
      <xdr:row>33</xdr:row>
      <xdr:rowOff>19050</xdr:rowOff>
    </xdr:from>
    <xdr:ext cx="446694" cy="444657"/>
    <xdr:pic>
      <xdr:nvPicPr>
        <xdr:cNvPr id="23" name="Obrázek 22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oneCellAnchor>
  <xdr:oneCellAnchor>
    <xdr:from>
      <xdr:col>8</xdr:col>
      <xdr:colOff>371475</xdr:colOff>
      <xdr:row>33</xdr:row>
      <xdr:rowOff>28575</xdr:rowOff>
    </xdr:from>
    <xdr:ext cx="446694" cy="444657"/>
    <xdr:pic>
      <xdr:nvPicPr>
        <xdr:cNvPr id="24" name="Obrázek 23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5</xdr:row>
      <xdr:rowOff>57150</xdr:rowOff>
    </xdr:from>
    <xdr:to>
      <xdr:col>2</xdr:col>
      <xdr:colOff>476249</xdr:colOff>
      <xdr:row>7</xdr:row>
      <xdr:rowOff>35087</xdr:rowOff>
    </xdr:to>
    <xdr:pic>
      <xdr:nvPicPr>
        <xdr:cNvPr id="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990600"/>
          <a:ext cx="800099" cy="606587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514350</xdr:colOff>
      <xdr:row>32</xdr:row>
      <xdr:rowOff>28575</xdr:rowOff>
    </xdr:from>
    <xdr:to>
      <xdr:col>3</xdr:col>
      <xdr:colOff>47625</xdr:colOff>
      <xdr:row>34</xdr:row>
      <xdr:rowOff>177472</xdr:rowOff>
    </xdr:to>
    <xdr:pic>
      <xdr:nvPicPr>
        <xdr:cNvPr id="1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07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772150"/>
          <a:ext cx="1009650" cy="777547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400050</xdr:colOff>
      <xdr:row>6</xdr:row>
      <xdr:rowOff>19050</xdr:rowOff>
    </xdr:from>
    <xdr:to>
      <xdr:col>5</xdr:col>
      <xdr:colOff>256194</xdr:colOff>
      <xdr:row>7</xdr:row>
      <xdr:rowOff>149382</xdr:rowOff>
    </xdr:to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6</xdr:row>
      <xdr:rowOff>28575</xdr:rowOff>
    </xdr:from>
    <xdr:to>
      <xdr:col>9</xdr:col>
      <xdr:colOff>227619</xdr:colOff>
      <xdr:row>7</xdr:row>
      <xdr:rowOff>158907</xdr:rowOff>
    </xdr:to>
    <xdr:pic>
      <xdr:nvPicPr>
        <xdr:cNvPr id="19" name="Obrázek 18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4</xdr:col>
      <xdr:colOff>400050</xdr:colOff>
      <xdr:row>33</xdr:row>
      <xdr:rowOff>19050</xdr:rowOff>
    </xdr:from>
    <xdr:to>
      <xdr:col>5</xdr:col>
      <xdr:colOff>256194</xdr:colOff>
      <xdr:row>34</xdr:row>
      <xdr:rowOff>149382</xdr:rowOff>
    </xdr:to>
    <xdr:pic>
      <xdr:nvPicPr>
        <xdr:cNvPr id="20" name="Obrázek 19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33</xdr:row>
      <xdr:rowOff>28575</xdr:rowOff>
    </xdr:from>
    <xdr:to>
      <xdr:col>9</xdr:col>
      <xdr:colOff>227619</xdr:colOff>
      <xdr:row>34</xdr:row>
      <xdr:rowOff>158907</xdr:rowOff>
    </xdr:to>
    <xdr:pic>
      <xdr:nvPicPr>
        <xdr:cNvPr id="21" name="Obrázek 20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5</xdr:row>
      <xdr:rowOff>85725</xdr:rowOff>
    </xdr:from>
    <xdr:to>
      <xdr:col>3</xdr:col>
      <xdr:colOff>0</xdr:colOff>
      <xdr:row>7</xdr:row>
      <xdr:rowOff>75534</xdr:rowOff>
    </xdr:to>
    <xdr:pic>
      <xdr:nvPicPr>
        <xdr:cNvPr id="6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019175"/>
          <a:ext cx="828675" cy="618459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533400</xdr:colOff>
      <xdr:row>32</xdr:row>
      <xdr:rowOff>9525</xdr:rowOff>
    </xdr:from>
    <xdr:to>
      <xdr:col>3</xdr:col>
      <xdr:colOff>76199</xdr:colOff>
      <xdr:row>35</xdr:row>
      <xdr:rowOff>113</xdr:rowOff>
    </xdr:to>
    <xdr:pic>
      <xdr:nvPicPr>
        <xdr:cNvPr id="7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778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5753100"/>
          <a:ext cx="1019174" cy="933563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400050</xdr:colOff>
      <xdr:row>6</xdr:row>
      <xdr:rowOff>19050</xdr:rowOff>
    </xdr:from>
    <xdr:to>
      <xdr:col>5</xdr:col>
      <xdr:colOff>256194</xdr:colOff>
      <xdr:row>7</xdr:row>
      <xdr:rowOff>149382</xdr:rowOff>
    </xdr:to>
    <xdr:pic>
      <xdr:nvPicPr>
        <xdr:cNvPr id="14" name="Obrázek 13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6</xdr:row>
      <xdr:rowOff>28575</xdr:rowOff>
    </xdr:from>
    <xdr:to>
      <xdr:col>9</xdr:col>
      <xdr:colOff>227619</xdr:colOff>
      <xdr:row>7</xdr:row>
      <xdr:rowOff>158907</xdr:rowOff>
    </xdr:to>
    <xdr:pic>
      <xdr:nvPicPr>
        <xdr:cNvPr id="15" name="Obrázek 14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4</xdr:col>
      <xdr:colOff>400050</xdr:colOff>
      <xdr:row>33</xdr:row>
      <xdr:rowOff>19050</xdr:rowOff>
    </xdr:from>
    <xdr:to>
      <xdr:col>5</xdr:col>
      <xdr:colOff>256194</xdr:colOff>
      <xdr:row>34</xdr:row>
      <xdr:rowOff>149382</xdr:rowOff>
    </xdr:to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33</xdr:row>
      <xdr:rowOff>28575</xdr:rowOff>
    </xdr:from>
    <xdr:to>
      <xdr:col>9</xdr:col>
      <xdr:colOff>227619</xdr:colOff>
      <xdr:row>34</xdr:row>
      <xdr:rowOff>158907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oneCellAnchor>
    <xdr:from>
      <xdr:col>4</xdr:col>
      <xdr:colOff>400050</xdr:colOff>
      <xdr:row>6</xdr:row>
      <xdr:rowOff>19050</xdr:rowOff>
    </xdr:from>
    <xdr:ext cx="446694" cy="444657"/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60769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102420</xdr:colOff>
      <xdr:row>4</xdr:row>
      <xdr:rowOff>152400</xdr:rowOff>
    </xdr:from>
    <xdr:to>
      <xdr:col>2</xdr:col>
      <xdr:colOff>541975</xdr:colOff>
      <xdr:row>8</xdr:row>
      <xdr:rowOff>0</xdr:rowOff>
    </xdr:to>
    <xdr:pic>
      <xdr:nvPicPr>
        <xdr:cNvPr id="4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070" y="923925"/>
          <a:ext cx="696730" cy="952500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485775</xdr:colOff>
      <xdr:row>32</xdr:row>
      <xdr:rowOff>47625</xdr:rowOff>
    </xdr:from>
    <xdr:to>
      <xdr:col>3</xdr:col>
      <xdr:colOff>9525</xdr:colOff>
      <xdr:row>34</xdr:row>
      <xdr:rowOff>68113</xdr:rowOff>
    </xdr:to>
    <xdr:pic>
      <xdr:nvPicPr>
        <xdr:cNvPr id="5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5791200"/>
          <a:ext cx="1000125" cy="649138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400050</xdr:colOff>
      <xdr:row>6</xdr:row>
      <xdr:rowOff>19050</xdr:rowOff>
    </xdr:from>
    <xdr:to>
      <xdr:col>5</xdr:col>
      <xdr:colOff>256194</xdr:colOff>
      <xdr:row>7</xdr:row>
      <xdr:rowOff>149382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6</xdr:row>
      <xdr:rowOff>28575</xdr:rowOff>
    </xdr:from>
    <xdr:to>
      <xdr:col>9</xdr:col>
      <xdr:colOff>227619</xdr:colOff>
      <xdr:row>7</xdr:row>
      <xdr:rowOff>158907</xdr:rowOff>
    </xdr:to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4</xdr:col>
      <xdr:colOff>400050</xdr:colOff>
      <xdr:row>33</xdr:row>
      <xdr:rowOff>19050</xdr:rowOff>
    </xdr:from>
    <xdr:to>
      <xdr:col>5</xdr:col>
      <xdr:colOff>256194</xdr:colOff>
      <xdr:row>34</xdr:row>
      <xdr:rowOff>149382</xdr:rowOff>
    </xdr:to>
    <xdr:pic>
      <xdr:nvPicPr>
        <xdr:cNvPr id="14" name="Obrázek 13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33</xdr:row>
      <xdr:rowOff>28575</xdr:rowOff>
    </xdr:from>
    <xdr:to>
      <xdr:col>9</xdr:col>
      <xdr:colOff>227619</xdr:colOff>
      <xdr:row>34</xdr:row>
      <xdr:rowOff>158907</xdr:rowOff>
    </xdr:to>
    <xdr:pic>
      <xdr:nvPicPr>
        <xdr:cNvPr id="15" name="Obrázek 14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32</xdr:row>
      <xdr:rowOff>133350</xdr:rowOff>
    </xdr:from>
    <xdr:to>
      <xdr:col>2</xdr:col>
      <xdr:colOff>352425</xdr:colOff>
      <xdr:row>33</xdr:row>
      <xdr:rowOff>135391</xdr:rowOff>
    </xdr:to>
    <xdr:pic>
      <xdr:nvPicPr>
        <xdr:cNvPr id="5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6452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5876925"/>
          <a:ext cx="428625" cy="316366"/>
        </a:xfrm>
        <a:prstGeom prst="rect">
          <a:avLst/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</xdr:colOff>
      <xdr:row>4</xdr:row>
      <xdr:rowOff>142875</xdr:rowOff>
    </xdr:from>
    <xdr:to>
      <xdr:col>2</xdr:col>
      <xdr:colOff>533400</xdr:colOff>
      <xdr:row>8</xdr:row>
      <xdr:rowOff>17372</xdr:rowOff>
    </xdr:to>
    <xdr:pic>
      <xdr:nvPicPr>
        <xdr:cNvPr id="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914400"/>
          <a:ext cx="771525" cy="979397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400050</xdr:colOff>
      <xdr:row>6</xdr:row>
      <xdr:rowOff>19050</xdr:rowOff>
    </xdr:from>
    <xdr:to>
      <xdr:col>5</xdr:col>
      <xdr:colOff>256194</xdr:colOff>
      <xdr:row>7</xdr:row>
      <xdr:rowOff>149382</xdr:rowOff>
    </xdr:to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6</xdr:row>
      <xdr:rowOff>28575</xdr:rowOff>
    </xdr:from>
    <xdr:to>
      <xdr:col>9</xdr:col>
      <xdr:colOff>227619</xdr:colOff>
      <xdr:row>7</xdr:row>
      <xdr:rowOff>158907</xdr:rowOff>
    </xdr:to>
    <xdr:pic>
      <xdr:nvPicPr>
        <xdr:cNvPr id="14" name="Obrázek 13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4</xdr:col>
      <xdr:colOff>400050</xdr:colOff>
      <xdr:row>33</xdr:row>
      <xdr:rowOff>19050</xdr:rowOff>
    </xdr:from>
    <xdr:to>
      <xdr:col>5</xdr:col>
      <xdr:colOff>256194</xdr:colOff>
      <xdr:row>34</xdr:row>
      <xdr:rowOff>149382</xdr:rowOff>
    </xdr:to>
    <xdr:pic>
      <xdr:nvPicPr>
        <xdr:cNvPr id="15" name="Obrázek 14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33</xdr:row>
      <xdr:rowOff>28575</xdr:rowOff>
    </xdr:from>
    <xdr:to>
      <xdr:col>9</xdr:col>
      <xdr:colOff>227619</xdr:colOff>
      <xdr:row>34</xdr:row>
      <xdr:rowOff>158907</xdr:rowOff>
    </xdr:to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457201</xdr:colOff>
      <xdr:row>5</xdr:row>
      <xdr:rowOff>9524</xdr:rowOff>
    </xdr:from>
    <xdr:to>
      <xdr:col>3</xdr:col>
      <xdr:colOff>123826</xdr:colOff>
      <xdr:row>7</xdr:row>
      <xdr:rowOff>266699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1" y="942974"/>
          <a:ext cx="1143000" cy="885825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552450</xdr:colOff>
      <xdr:row>31</xdr:row>
      <xdr:rowOff>123825</xdr:rowOff>
    </xdr:from>
    <xdr:to>
      <xdr:col>3</xdr:col>
      <xdr:colOff>152400</xdr:colOff>
      <xdr:row>34</xdr:row>
      <xdr:rowOff>259390</xdr:rowOff>
    </xdr:to>
    <xdr:pic>
      <xdr:nvPicPr>
        <xdr:cNvPr id="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5705475"/>
          <a:ext cx="1076325" cy="926140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400050</xdr:colOff>
      <xdr:row>6</xdr:row>
      <xdr:rowOff>19050</xdr:rowOff>
    </xdr:from>
    <xdr:to>
      <xdr:col>5</xdr:col>
      <xdr:colOff>256194</xdr:colOff>
      <xdr:row>7</xdr:row>
      <xdr:rowOff>149382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6</xdr:row>
      <xdr:rowOff>28575</xdr:rowOff>
    </xdr:from>
    <xdr:to>
      <xdr:col>9</xdr:col>
      <xdr:colOff>227619</xdr:colOff>
      <xdr:row>7</xdr:row>
      <xdr:rowOff>158907</xdr:rowOff>
    </xdr:to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4</xdr:col>
      <xdr:colOff>400050</xdr:colOff>
      <xdr:row>33</xdr:row>
      <xdr:rowOff>19050</xdr:rowOff>
    </xdr:from>
    <xdr:to>
      <xdr:col>5</xdr:col>
      <xdr:colOff>256194</xdr:colOff>
      <xdr:row>34</xdr:row>
      <xdr:rowOff>149382</xdr:rowOff>
    </xdr:to>
    <xdr:pic>
      <xdr:nvPicPr>
        <xdr:cNvPr id="14" name="Obrázek 13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33</xdr:row>
      <xdr:rowOff>28575</xdr:rowOff>
    </xdr:from>
    <xdr:to>
      <xdr:col>9</xdr:col>
      <xdr:colOff>227619</xdr:colOff>
      <xdr:row>34</xdr:row>
      <xdr:rowOff>158907</xdr:rowOff>
    </xdr:to>
    <xdr:pic>
      <xdr:nvPicPr>
        <xdr:cNvPr id="15" name="Obrázek 14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5</xdr:row>
      <xdr:rowOff>9525</xdr:rowOff>
    </xdr:from>
    <xdr:to>
      <xdr:col>3</xdr:col>
      <xdr:colOff>8290</xdr:colOff>
      <xdr:row>7</xdr:row>
      <xdr:rowOff>298449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2155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942975"/>
          <a:ext cx="979840" cy="917574"/>
        </a:xfrm>
        <a:prstGeom prst="rect">
          <a:avLst/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581025</xdr:colOff>
      <xdr:row>32</xdr:row>
      <xdr:rowOff>28575</xdr:rowOff>
    </xdr:from>
    <xdr:to>
      <xdr:col>3</xdr:col>
      <xdr:colOff>3499</xdr:colOff>
      <xdr:row>34</xdr:row>
      <xdr:rowOff>168903</xdr:rowOff>
    </xdr:to>
    <xdr:pic>
      <xdr:nvPicPr>
        <xdr:cNvPr id="5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2703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5772150"/>
          <a:ext cx="898849" cy="768978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400050</xdr:colOff>
      <xdr:row>6</xdr:row>
      <xdr:rowOff>19050</xdr:rowOff>
    </xdr:from>
    <xdr:to>
      <xdr:col>5</xdr:col>
      <xdr:colOff>256194</xdr:colOff>
      <xdr:row>7</xdr:row>
      <xdr:rowOff>149382</xdr:rowOff>
    </xdr:to>
    <xdr:pic>
      <xdr:nvPicPr>
        <xdr:cNvPr id="14" name="Obrázek 13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6</xdr:row>
      <xdr:rowOff>28575</xdr:rowOff>
    </xdr:from>
    <xdr:to>
      <xdr:col>9</xdr:col>
      <xdr:colOff>227619</xdr:colOff>
      <xdr:row>7</xdr:row>
      <xdr:rowOff>158907</xdr:rowOff>
    </xdr:to>
    <xdr:pic>
      <xdr:nvPicPr>
        <xdr:cNvPr id="15" name="Obrázek 14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4</xdr:col>
      <xdr:colOff>400050</xdr:colOff>
      <xdr:row>33</xdr:row>
      <xdr:rowOff>19050</xdr:rowOff>
    </xdr:from>
    <xdr:to>
      <xdr:col>5</xdr:col>
      <xdr:colOff>256194</xdr:colOff>
      <xdr:row>34</xdr:row>
      <xdr:rowOff>149382</xdr:rowOff>
    </xdr:to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33</xdr:row>
      <xdr:rowOff>28575</xdr:rowOff>
    </xdr:from>
    <xdr:to>
      <xdr:col>9</xdr:col>
      <xdr:colOff>227619</xdr:colOff>
      <xdr:row>34</xdr:row>
      <xdr:rowOff>158907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304799</xdr:colOff>
      <xdr:row>5</xdr:row>
      <xdr:rowOff>38100</xdr:rowOff>
    </xdr:from>
    <xdr:to>
      <xdr:col>5</xdr:col>
      <xdr:colOff>208568</xdr:colOff>
      <xdr:row>6</xdr:row>
      <xdr:rowOff>101757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95574" y="1066800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0</xdr:col>
      <xdr:colOff>19050</xdr:colOff>
      <xdr:row>3</xdr:row>
      <xdr:rowOff>21755</xdr:rowOff>
    </xdr:from>
    <xdr:to>
      <xdr:col>2</xdr:col>
      <xdr:colOff>485774</xdr:colOff>
      <xdr:row>7</xdr:row>
      <xdr:rowOff>14393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9050" y="659930"/>
          <a:ext cx="1666874" cy="101181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8</xdr:col>
      <xdr:colOff>371475</xdr:colOff>
      <xdr:row>5</xdr:row>
      <xdr:rowOff>66675</xdr:rowOff>
    </xdr:from>
    <xdr:to>
      <xdr:col>10</xdr:col>
      <xdr:colOff>117801</xdr:colOff>
      <xdr:row>6</xdr:row>
      <xdr:rowOff>93888</xdr:rowOff>
    </xdr:to>
    <xdr:pic>
      <xdr:nvPicPr>
        <xdr:cNvPr id="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109537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142875</xdr:colOff>
      <xdr:row>29</xdr:row>
      <xdr:rowOff>95250</xdr:rowOff>
    </xdr:from>
    <xdr:to>
      <xdr:col>9</xdr:col>
      <xdr:colOff>336876</xdr:colOff>
      <xdr:row>31</xdr:row>
      <xdr:rowOff>17688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5772150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200026</xdr:colOff>
      <xdr:row>33</xdr:row>
      <xdr:rowOff>19050</xdr:rowOff>
    </xdr:from>
    <xdr:to>
      <xdr:col>5</xdr:col>
      <xdr:colOff>85726</xdr:colOff>
      <xdr:row>51</xdr:row>
      <xdr:rowOff>85725</xdr:rowOff>
    </xdr:to>
    <xdr:graphicFrame macro="">
      <xdr:nvGraphicFramePr>
        <xdr:cNvPr id="16" name="Graf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38101</xdr:colOff>
      <xdr:row>33</xdr:row>
      <xdr:rowOff>38101</xdr:rowOff>
    </xdr:from>
    <xdr:to>
      <xdr:col>11</xdr:col>
      <xdr:colOff>419101</xdr:colOff>
      <xdr:row>51</xdr:row>
      <xdr:rowOff>114300</xdr:rowOff>
    </xdr:to>
    <xdr:graphicFrame macro="">
      <xdr:nvGraphicFramePr>
        <xdr:cNvPr id="17" name="Graf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2</xdr:col>
      <xdr:colOff>428624</xdr:colOff>
      <xdr:row>29</xdr:row>
      <xdr:rowOff>85725</xdr:rowOff>
    </xdr:from>
    <xdr:to>
      <xdr:col>3</xdr:col>
      <xdr:colOff>170468</xdr:colOff>
      <xdr:row>31</xdr:row>
      <xdr:rowOff>44607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28774" y="576262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304799</xdr:colOff>
      <xdr:row>5</xdr:row>
      <xdr:rowOff>28575</xdr:rowOff>
    </xdr:from>
    <xdr:to>
      <xdr:col>5</xdr:col>
      <xdr:colOff>208568</xdr:colOff>
      <xdr:row>6</xdr:row>
      <xdr:rowOff>92232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95574" y="10572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0</xdr:col>
      <xdr:colOff>19050</xdr:colOff>
      <xdr:row>3</xdr:row>
      <xdr:rowOff>21755</xdr:rowOff>
    </xdr:from>
    <xdr:to>
      <xdr:col>2</xdr:col>
      <xdr:colOff>485774</xdr:colOff>
      <xdr:row>7</xdr:row>
      <xdr:rowOff>14393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9050" y="659930"/>
          <a:ext cx="1666874" cy="101181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8</xdr:col>
      <xdr:colOff>371475</xdr:colOff>
      <xdr:row>5</xdr:row>
      <xdr:rowOff>66675</xdr:rowOff>
    </xdr:from>
    <xdr:to>
      <xdr:col>10</xdr:col>
      <xdr:colOff>117801</xdr:colOff>
      <xdr:row>6</xdr:row>
      <xdr:rowOff>93888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109537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142875</xdr:colOff>
      <xdr:row>29</xdr:row>
      <xdr:rowOff>95250</xdr:rowOff>
    </xdr:from>
    <xdr:to>
      <xdr:col>9</xdr:col>
      <xdr:colOff>336876</xdr:colOff>
      <xdr:row>31</xdr:row>
      <xdr:rowOff>17688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5772150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190501</xdr:colOff>
      <xdr:row>33</xdr:row>
      <xdr:rowOff>19050</xdr:rowOff>
    </xdr:from>
    <xdr:to>
      <xdr:col>5</xdr:col>
      <xdr:colOff>76201</xdr:colOff>
      <xdr:row>51</xdr:row>
      <xdr:rowOff>85725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38101</xdr:colOff>
      <xdr:row>33</xdr:row>
      <xdr:rowOff>38101</xdr:rowOff>
    </xdr:from>
    <xdr:to>
      <xdr:col>11</xdr:col>
      <xdr:colOff>419101</xdr:colOff>
      <xdr:row>51</xdr:row>
      <xdr:rowOff>114300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2</xdr:col>
      <xdr:colOff>428624</xdr:colOff>
      <xdr:row>29</xdr:row>
      <xdr:rowOff>85725</xdr:rowOff>
    </xdr:from>
    <xdr:to>
      <xdr:col>3</xdr:col>
      <xdr:colOff>170468</xdr:colOff>
      <xdr:row>31</xdr:row>
      <xdr:rowOff>44607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28774" y="576262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285749</xdr:colOff>
      <xdr:row>5</xdr:row>
      <xdr:rowOff>28575</xdr:rowOff>
    </xdr:from>
    <xdr:to>
      <xdr:col>5</xdr:col>
      <xdr:colOff>189518</xdr:colOff>
      <xdr:row>6</xdr:row>
      <xdr:rowOff>92232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76524" y="10572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0</xdr:col>
      <xdr:colOff>19050</xdr:colOff>
      <xdr:row>3</xdr:row>
      <xdr:rowOff>21755</xdr:rowOff>
    </xdr:from>
    <xdr:to>
      <xdr:col>2</xdr:col>
      <xdr:colOff>485774</xdr:colOff>
      <xdr:row>7</xdr:row>
      <xdr:rowOff>14393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9050" y="659930"/>
          <a:ext cx="1666874" cy="101181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8</xdr:col>
      <xdr:colOff>371475</xdr:colOff>
      <xdr:row>5</xdr:row>
      <xdr:rowOff>66675</xdr:rowOff>
    </xdr:from>
    <xdr:to>
      <xdr:col>10</xdr:col>
      <xdr:colOff>117801</xdr:colOff>
      <xdr:row>6</xdr:row>
      <xdr:rowOff>93888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109537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142875</xdr:colOff>
      <xdr:row>29</xdr:row>
      <xdr:rowOff>95250</xdr:rowOff>
    </xdr:from>
    <xdr:to>
      <xdr:col>9</xdr:col>
      <xdr:colOff>336876</xdr:colOff>
      <xdr:row>31</xdr:row>
      <xdr:rowOff>17688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5772150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219076</xdr:colOff>
      <xdr:row>33</xdr:row>
      <xdr:rowOff>19050</xdr:rowOff>
    </xdr:from>
    <xdr:to>
      <xdr:col>5</xdr:col>
      <xdr:colOff>104776</xdr:colOff>
      <xdr:row>51</xdr:row>
      <xdr:rowOff>85725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38101</xdr:colOff>
      <xdr:row>33</xdr:row>
      <xdr:rowOff>38101</xdr:rowOff>
    </xdr:from>
    <xdr:to>
      <xdr:col>11</xdr:col>
      <xdr:colOff>419101</xdr:colOff>
      <xdr:row>51</xdr:row>
      <xdr:rowOff>114300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2</xdr:col>
      <xdr:colOff>428624</xdr:colOff>
      <xdr:row>29</xdr:row>
      <xdr:rowOff>85725</xdr:rowOff>
    </xdr:from>
    <xdr:to>
      <xdr:col>3</xdr:col>
      <xdr:colOff>170468</xdr:colOff>
      <xdr:row>31</xdr:row>
      <xdr:rowOff>44607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28774" y="576262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5</xdr:row>
      <xdr:rowOff>0</xdr:rowOff>
    </xdr:from>
    <xdr:to>
      <xdr:col>3</xdr:col>
      <xdr:colOff>657225</xdr:colOff>
      <xdr:row>26</xdr:row>
      <xdr:rowOff>0</xdr:rowOff>
    </xdr:to>
    <xdr:pic>
      <xdr:nvPicPr>
        <xdr:cNvPr id="5" name="Obrázek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952500"/>
          <a:ext cx="5762625" cy="7143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304799</xdr:colOff>
      <xdr:row>5</xdr:row>
      <xdr:rowOff>38100</xdr:rowOff>
    </xdr:from>
    <xdr:to>
      <xdr:col>5</xdr:col>
      <xdr:colOff>208568</xdr:colOff>
      <xdr:row>6</xdr:row>
      <xdr:rowOff>101757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95574" y="1066800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0</xdr:col>
      <xdr:colOff>19050</xdr:colOff>
      <xdr:row>3</xdr:row>
      <xdr:rowOff>21755</xdr:rowOff>
    </xdr:from>
    <xdr:to>
      <xdr:col>2</xdr:col>
      <xdr:colOff>485774</xdr:colOff>
      <xdr:row>7</xdr:row>
      <xdr:rowOff>14393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9050" y="659930"/>
          <a:ext cx="1666874" cy="101181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8</xdr:col>
      <xdr:colOff>371475</xdr:colOff>
      <xdr:row>5</xdr:row>
      <xdr:rowOff>66675</xdr:rowOff>
    </xdr:from>
    <xdr:to>
      <xdr:col>10</xdr:col>
      <xdr:colOff>117801</xdr:colOff>
      <xdr:row>6</xdr:row>
      <xdr:rowOff>93888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109537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142875</xdr:colOff>
      <xdr:row>29</xdr:row>
      <xdr:rowOff>95250</xdr:rowOff>
    </xdr:from>
    <xdr:to>
      <xdr:col>9</xdr:col>
      <xdr:colOff>336876</xdr:colOff>
      <xdr:row>31</xdr:row>
      <xdr:rowOff>17688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5772150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190501</xdr:colOff>
      <xdr:row>33</xdr:row>
      <xdr:rowOff>19050</xdr:rowOff>
    </xdr:from>
    <xdr:to>
      <xdr:col>5</xdr:col>
      <xdr:colOff>76201</xdr:colOff>
      <xdr:row>51</xdr:row>
      <xdr:rowOff>85725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38101</xdr:colOff>
      <xdr:row>33</xdr:row>
      <xdr:rowOff>38101</xdr:rowOff>
    </xdr:from>
    <xdr:to>
      <xdr:col>11</xdr:col>
      <xdr:colOff>419101</xdr:colOff>
      <xdr:row>51</xdr:row>
      <xdr:rowOff>114300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2</xdr:col>
      <xdr:colOff>428624</xdr:colOff>
      <xdr:row>29</xdr:row>
      <xdr:rowOff>85725</xdr:rowOff>
    </xdr:from>
    <xdr:to>
      <xdr:col>3</xdr:col>
      <xdr:colOff>170468</xdr:colOff>
      <xdr:row>31</xdr:row>
      <xdr:rowOff>44607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28774" y="576262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4</xdr:row>
      <xdr:rowOff>47625</xdr:rowOff>
    </xdr:from>
    <xdr:to>
      <xdr:col>9</xdr:col>
      <xdr:colOff>475269</xdr:colOff>
      <xdr:row>4</xdr:row>
      <xdr:rowOff>492282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9239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0</xdr:col>
      <xdr:colOff>76200</xdr:colOff>
      <xdr:row>2</xdr:row>
      <xdr:rowOff>38100</xdr:rowOff>
    </xdr:from>
    <xdr:to>
      <xdr:col>2</xdr:col>
      <xdr:colOff>381000</xdr:colOff>
      <xdr:row>4</xdr:row>
      <xdr:rowOff>380825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6200" y="447675"/>
          <a:ext cx="1333500" cy="80945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2</xdr:row>
      <xdr:rowOff>38100</xdr:rowOff>
    </xdr:from>
    <xdr:to>
      <xdr:col>2</xdr:col>
      <xdr:colOff>381000</xdr:colOff>
      <xdr:row>4</xdr:row>
      <xdr:rowOff>380825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1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6200" y="447675"/>
          <a:ext cx="1333500" cy="80945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9</xdr:col>
      <xdr:colOff>38100</xdr:colOff>
      <xdr:row>4</xdr:row>
      <xdr:rowOff>57150</xdr:rowOff>
    </xdr:from>
    <xdr:to>
      <xdr:col>9</xdr:col>
      <xdr:colOff>484794</xdr:colOff>
      <xdr:row>4</xdr:row>
      <xdr:rowOff>497575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chemeClr val="tx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67250" y="933450"/>
          <a:ext cx="446694" cy="440425"/>
        </a:xfrm>
        <a:prstGeom prst="rect">
          <a:avLst/>
        </a:prstGeom>
        <a:solidFill>
          <a:schemeClr val="bg1"/>
        </a:solidFill>
        <a:effectLst/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514350</xdr:colOff>
      <xdr:row>12</xdr:row>
      <xdr:rowOff>9525</xdr:rowOff>
    </xdr:from>
    <xdr:to>
      <xdr:col>4</xdr:col>
      <xdr:colOff>523876</xdr:colOff>
      <xdr:row>19</xdr:row>
      <xdr:rowOff>0</xdr:rowOff>
    </xdr:to>
    <xdr:cxnSp macro="">
      <xdr:nvCxnSpPr>
        <xdr:cNvPr id="2" name="Přímá spojnice se šipkou 1"/>
        <xdr:cNvCxnSpPr/>
      </xdr:nvCxnSpPr>
      <xdr:spPr>
        <a:xfrm flipH="1">
          <a:off x="2714625" y="3609975"/>
          <a:ext cx="9526" cy="2190750"/>
        </a:xfrm>
        <a:prstGeom prst="straightConnector1">
          <a:avLst/>
        </a:prstGeom>
        <a:ln w="38100">
          <a:solidFill>
            <a:schemeClr val="accent5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22622</xdr:colOff>
      <xdr:row>5</xdr:row>
      <xdr:rowOff>3572</xdr:rowOff>
    </xdr:from>
    <xdr:to>
      <xdr:col>5</xdr:col>
      <xdr:colOff>25978</xdr:colOff>
      <xdr:row>9</xdr:row>
      <xdr:rowOff>303068</xdr:rowOff>
    </xdr:to>
    <xdr:cxnSp macro="">
      <xdr:nvCxnSpPr>
        <xdr:cNvPr id="9" name="Přímá spojnice se šipkou 8"/>
        <xdr:cNvCxnSpPr/>
      </xdr:nvCxnSpPr>
      <xdr:spPr>
        <a:xfrm>
          <a:off x="2803922" y="1403747"/>
          <a:ext cx="3356" cy="1556796"/>
        </a:xfrm>
        <a:prstGeom prst="straightConnector1">
          <a:avLst/>
        </a:prstGeom>
        <a:ln w="50800">
          <a:solidFill>
            <a:schemeClr val="accent5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482414</xdr:colOff>
      <xdr:row>21</xdr:row>
      <xdr:rowOff>20116</xdr:rowOff>
    </xdr:from>
    <xdr:to>
      <xdr:col>4</xdr:col>
      <xdr:colOff>498289</xdr:colOff>
      <xdr:row>31</xdr:row>
      <xdr:rowOff>19050</xdr:rowOff>
    </xdr:to>
    <xdr:cxnSp macro="">
      <xdr:nvCxnSpPr>
        <xdr:cNvPr id="10" name="Přímá spojnice se šipkou 9"/>
        <xdr:cNvCxnSpPr/>
      </xdr:nvCxnSpPr>
      <xdr:spPr>
        <a:xfrm flipV="1">
          <a:off x="2684370" y="6441087"/>
          <a:ext cx="15875" cy="2957287"/>
        </a:xfrm>
        <a:prstGeom prst="straightConnector1">
          <a:avLst/>
        </a:prstGeom>
        <a:ln w="19050">
          <a:solidFill>
            <a:schemeClr val="bg1">
              <a:lumMod val="5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</xdr:colOff>
      <xdr:row>5</xdr:row>
      <xdr:rowOff>7938</xdr:rowOff>
    </xdr:from>
    <xdr:to>
      <xdr:col>4</xdr:col>
      <xdr:colOff>492125</xdr:colOff>
      <xdr:row>5</xdr:row>
      <xdr:rowOff>9525</xdr:rowOff>
    </xdr:to>
    <xdr:cxnSp macro="">
      <xdr:nvCxnSpPr>
        <xdr:cNvPr id="14" name="Přímá spojnice se šipkou 13"/>
        <xdr:cNvCxnSpPr/>
      </xdr:nvCxnSpPr>
      <xdr:spPr>
        <a:xfrm flipH="1">
          <a:off x="1152526" y="1408113"/>
          <a:ext cx="1539874" cy="1587"/>
        </a:xfrm>
        <a:prstGeom prst="straightConnector1">
          <a:avLst/>
        </a:prstGeom>
        <a:ln w="50800">
          <a:solidFill>
            <a:schemeClr val="accent5">
              <a:lumMod val="75000"/>
            </a:schemeClr>
          </a:solidFill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</xdr:colOff>
      <xdr:row>5</xdr:row>
      <xdr:rowOff>8659</xdr:rowOff>
    </xdr:from>
    <xdr:to>
      <xdr:col>7</xdr:col>
      <xdr:colOff>502227</xdr:colOff>
      <xdr:row>5</xdr:row>
      <xdr:rowOff>9525</xdr:rowOff>
    </xdr:to>
    <xdr:cxnSp macro="">
      <xdr:nvCxnSpPr>
        <xdr:cNvPr id="15" name="Přímá spojnice se šipkou 14"/>
        <xdr:cNvCxnSpPr/>
      </xdr:nvCxnSpPr>
      <xdr:spPr>
        <a:xfrm flipH="1">
          <a:off x="2781301" y="1408834"/>
          <a:ext cx="1597601" cy="866"/>
        </a:xfrm>
        <a:prstGeom prst="straightConnector1">
          <a:avLst/>
        </a:prstGeom>
        <a:ln w="50800">
          <a:solidFill>
            <a:schemeClr val="accent5">
              <a:lumMod val="75000"/>
            </a:schemeClr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465426</xdr:colOff>
      <xdr:row>4</xdr:row>
      <xdr:rowOff>311944</xdr:rowOff>
    </xdr:from>
    <xdr:to>
      <xdr:col>4</xdr:col>
      <xdr:colOff>467916</xdr:colOff>
      <xdr:row>9</xdr:row>
      <xdr:rowOff>295130</xdr:rowOff>
    </xdr:to>
    <xdr:cxnSp macro="">
      <xdr:nvCxnSpPr>
        <xdr:cNvPr id="16" name="Přímá spojnice se šipkou 15"/>
        <xdr:cNvCxnSpPr/>
      </xdr:nvCxnSpPr>
      <xdr:spPr>
        <a:xfrm flipV="1">
          <a:off x="2665701" y="1397794"/>
          <a:ext cx="2490" cy="1554811"/>
        </a:xfrm>
        <a:prstGeom prst="straightConnector1">
          <a:avLst/>
        </a:prstGeom>
        <a:ln w="50800">
          <a:solidFill>
            <a:schemeClr val="accent5">
              <a:lumMod val="75000"/>
            </a:schemeClr>
          </a:solidFill>
          <a:prstDash val="sysDash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542925</xdr:colOff>
      <xdr:row>1</xdr:row>
      <xdr:rowOff>95250</xdr:rowOff>
    </xdr:from>
    <xdr:to>
      <xdr:col>8</xdr:col>
      <xdr:colOff>542926</xdr:colOff>
      <xdr:row>3</xdr:row>
      <xdr:rowOff>285750</xdr:rowOff>
    </xdr:to>
    <xdr:cxnSp macro="">
      <xdr:nvCxnSpPr>
        <xdr:cNvPr id="17" name="Přímá spojnice se šipkou 16"/>
        <xdr:cNvCxnSpPr/>
      </xdr:nvCxnSpPr>
      <xdr:spPr>
        <a:xfrm>
          <a:off x="4933950" y="238125"/>
          <a:ext cx="1" cy="819150"/>
        </a:xfrm>
        <a:prstGeom prst="straightConnector1">
          <a:avLst/>
        </a:prstGeom>
        <a:ln w="50800">
          <a:solidFill>
            <a:schemeClr val="accent5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528204</xdr:colOff>
      <xdr:row>1</xdr:row>
      <xdr:rowOff>95250</xdr:rowOff>
    </xdr:from>
    <xdr:to>
      <xdr:col>1</xdr:col>
      <xdr:colOff>533400</xdr:colOff>
      <xdr:row>3</xdr:row>
      <xdr:rowOff>285752</xdr:rowOff>
    </xdr:to>
    <xdr:cxnSp macro="">
      <xdr:nvCxnSpPr>
        <xdr:cNvPr id="18" name="Přímá spojnice se šipkou 17"/>
        <xdr:cNvCxnSpPr/>
      </xdr:nvCxnSpPr>
      <xdr:spPr>
        <a:xfrm flipH="1" flipV="1">
          <a:off x="585354" y="238125"/>
          <a:ext cx="5196" cy="819152"/>
        </a:xfrm>
        <a:prstGeom prst="straightConnector1">
          <a:avLst/>
        </a:prstGeom>
        <a:ln w="50800">
          <a:solidFill>
            <a:schemeClr val="accent5">
              <a:lumMod val="75000"/>
            </a:schemeClr>
          </a:solidFill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1028700</xdr:colOff>
      <xdr:row>10</xdr:row>
      <xdr:rowOff>266700</xdr:rowOff>
    </xdr:to>
    <xdr:cxnSp macro="">
      <xdr:nvCxnSpPr>
        <xdr:cNvPr id="19" name="Pravoúhlá spojnice 18"/>
        <xdr:cNvCxnSpPr/>
      </xdr:nvCxnSpPr>
      <xdr:spPr>
        <a:xfrm>
          <a:off x="1152525" y="2657475"/>
          <a:ext cx="1028700" cy="581025"/>
        </a:xfrm>
        <a:prstGeom prst="bentConnector3">
          <a:avLst/>
        </a:prstGeom>
        <a:ln w="31750">
          <a:solidFill>
            <a:schemeClr val="accent5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495300</xdr:colOff>
      <xdr:row>11</xdr:row>
      <xdr:rowOff>53975</xdr:rowOff>
    </xdr:from>
    <xdr:to>
      <xdr:col>3</xdr:col>
      <xdr:colOff>1012828</xdr:colOff>
      <xdr:row>13</xdr:row>
      <xdr:rowOff>9525</xdr:rowOff>
    </xdr:to>
    <xdr:cxnSp macro="">
      <xdr:nvCxnSpPr>
        <xdr:cNvPr id="20" name="Pravoúhlá spojnice 19"/>
        <xdr:cNvCxnSpPr/>
      </xdr:nvCxnSpPr>
      <xdr:spPr>
        <a:xfrm rot="10800000" flipV="1">
          <a:off x="1152525" y="3340100"/>
          <a:ext cx="1012828" cy="584200"/>
        </a:xfrm>
        <a:prstGeom prst="bentConnector3">
          <a:avLst>
            <a:gd name="adj1" fmla="val 50000"/>
          </a:avLst>
        </a:prstGeom>
        <a:ln w="31750">
          <a:solidFill>
            <a:schemeClr val="accent5">
              <a:lumMod val="75000"/>
            </a:schemeClr>
          </a:solidFill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8662</xdr:colOff>
      <xdr:row>7</xdr:row>
      <xdr:rowOff>304799</xdr:rowOff>
    </xdr:from>
    <xdr:to>
      <xdr:col>7</xdr:col>
      <xdr:colOff>504826</xdr:colOff>
      <xdr:row>10</xdr:row>
      <xdr:rowOff>259771</xdr:rowOff>
    </xdr:to>
    <xdr:cxnSp macro="">
      <xdr:nvCxnSpPr>
        <xdr:cNvPr id="21" name="Pravoúhlá spojnice 20"/>
        <xdr:cNvCxnSpPr/>
      </xdr:nvCxnSpPr>
      <xdr:spPr>
        <a:xfrm rot="10800000" flipV="1">
          <a:off x="3304312" y="2333624"/>
          <a:ext cx="1077189" cy="897947"/>
        </a:xfrm>
        <a:prstGeom prst="bentConnector3">
          <a:avLst>
            <a:gd name="adj1" fmla="val 50000"/>
          </a:avLst>
        </a:prstGeom>
        <a:ln w="12700">
          <a:solidFill>
            <a:schemeClr val="bg1">
              <a:lumMod val="75000"/>
            </a:schemeClr>
          </a:solidFill>
          <a:prstDash val="sysDash"/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11</xdr:row>
      <xdr:rowOff>38100</xdr:rowOff>
    </xdr:from>
    <xdr:to>
      <xdr:col>7</xdr:col>
      <xdr:colOff>495300</xdr:colOff>
      <xdr:row>14</xdr:row>
      <xdr:rowOff>19050</xdr:rowOff>
    </xdr:to>
    <xdr:cxnSp macro="">
      <xdr:nvCxnSpPr>
        <xdr:cNvPr id="22" name="Pravoúhlá spojnice 21"/>
        <xdr:cNvCxnSpPr/>
      </xdr:nvCxnSpPr>
      <xdr:spPr>
        <a:xfrm>
          <a:off x="3314700" y="3324225"/>
          <a:ext cx="1057275" cy="923925"/>
        </a:xfrm>
        <a:prstGeom prst="bentConnector3">
          <a:avLst/>
        </a:prstGeom>
        <a:ln w="12700">
          <a:solidFill>
            <a:schemeClr val="accent5">
              <a:lumMod val="75000"/>
            </a:schemeClr>
          </a:solidFill>
          <a:prstDash val="solid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309562</xdr:colOff>
      <xdr:row>19</xdr:row>
      <xdr:rowOff>127000</xdr:rowOff>
    </xdr:from>
    <xdr:to>
      <xdr:col>3</xdr:col>
      <xdr:colOff>674687</xdr:colOff>
      <xdr:row>20</xdr:row>
      <xdr:rowOff>190499</xdr:rowOff>
    </xdr:to>
    <xdr:sp macro="" textlink="">
      <xdr:nvSpPr>
        <xdr:cNvPr id="27" name="Obdélník 26"/>
        <xdr:cNvSpPr/>
      </xdr:nvSpPr>
      <xdr:spPr>
        <a:xfrm>
          <a:off x="1014412" y="5927725"/>
          <a:ext cx="812800" cy="377824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600">
              <a:solidFill>
                <a:schemeClr val="accent5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Přeshraniční</a:t>
          </a:r>
        </a:p>
        <a:p>
          <a:pPr algn="l"/>
          <a:r>
            <a:rPr lang="cs-CZ" sz="600">
              <a:solidFill>
                <a:schemeClr val="accent5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 plynovod </a:t>
          </a:r>
        </a:p>
        <a:p>
          <a:pPr algn="l"/>
          <a:r>
            <a:rPr lang="cs-CZ" sz="600">
              <a:solidFill>
                <a:schemeClr val="accent5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    (PPL)</a:t>
          </a:r>
        </a:p>
      </xdr:txBody>
    </xdr:sp>
    <xdr:clientData/>
  </xdr:twoCellAnchor>
  <xdr:twoCellAnchor>
    <xdr:from>
      <xdr:col>3</xdr:col>
      <xdr:colOff>15875</xdr:colOff>
      <xdr:row>18</xdr:row>
      <xdr:rowOff>7938</xdr:rowOff>
    </xdr:from>
    <xdr:to>
      <xdr:col>3</xdr:col>
      <xdr:colOff>1020330</xdr:colOff>
      <xdr:row>19</xdr:row>
      <xdr:rowOff>293688</xdr:rowOff>
    </xdr:to>
    <xdr:cxnSp macro="">
      <xdr:nvCxnSpPr>
        <xdr:cNvPr id="28" name="Pravoúhlá spojnice 27"/>
        <xdr:cNvCxnSpPr/>
      </xdr:nvCxnSpPr>
      <xdr:spPr>
        <a:xfrm>
          <a:off x="1168400" y="5494338"/>
          <a:ext cx="1004455" cy="600075"/>
        </a:xfrm>
        <a:prstGeom prst="bentConnector3">
          <a:avLst/>
        </a:prstGeom>
        <a:ln w="12700">
          <a:solidFill>
            <a:schemeClr val="accent5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20</xdr:row>
      <xdr:rowOff>55563</xdr:rowOff>
    </xdr:from>
    <xdr:to>
      <xdr:col>3</xdr:col>
      <xdr:colOff>1022348</xdr:colOff>
      <xdr:row>22</xdr:row>
      <xdr:rowOff>11113</xdr:rowOff>
    </xdr:to>
    <xdr:cxnSp macro="">
      <xdr:nvCxnSpPr>
        <xdr:cNvPr id="29" name="Pravoúhlá spojnice 28"/>
        <xdr:cNvCxnSpPr/>
      </xdr:nvCxnSpPr>
      <xdr:spPr>
        <a:xfrm rot="10800000" flipV="1">
          <a:off x="1152525" y="6170613"/>
          <a:ext cx="1022348" cy="584200"/>
        </a:xfrm>
        <a:prstGeom prst="bentConnector3">
          <a:avLst>
            <a:gd name="adj1" fmla="val 50000"/>
          </a:avLst>
        </a:prstGeom>
        <a:ln w="12700">
          <a:solidFill>
            <a:schemeClr val="accent5">
              <a:lumMod val="60000"/>
              <a:lumOff val="40000"/>
            </a:schemeClr>
          </a:solidFill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95250</xdr:colOff>
      <xdr:row>23</xdr:row>
      <xdr:rowOff>0</xdr:rowOff>
    </xdr:from>
    <xdr:to>
      <xdr:col>8</xdr:col>
      <xdr:colOff>19050</xdr:colOff>
      <xdr:row>23</xdr:row>
      <xdr:rowOff>0</xdr:rowOff>
    </xdr:to>
    <xdr:cxnSp macro="">
      <xdr:nvCxnSpPr>
        <xdr:cNvPr id="64" name="Přímá spojnice se šipkou 63"/>
        <xdr:cNvCxnSpPr/>
      </xdr:nvCxnSpPr>
      <xdr:spPr>
        <a:xfrm>
          <a:off x="3971925" y="7058025"/>
          <a:ext cx="438150" cy="0"/>
        </a:xfrm>
        <a:prstGeom prst="straightConnector1">
          <a:avLst/>
        </a:prstGeom>
        <a:ln w="19050">
          <a:solidFill>
            <a:schemeClr val="bg1">
              <a:lumMod val="5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247650</xdr:colOff>
      <xdr:row>12</xdr:row>
      <xdr:rowOff>47626</xdr:rowOff>
    </xdr:from>
    <xdr:to>
      <xdr:col>10</xdr:col>
      <xdr:colOff>228600</xdr:colOff>
      <xdr:row>27</xdr:row>
      <xdr:rowOff>295275</xdr:rowOff>
    </xdr:to>
    <xdr:sp macro="" textlink="">
      <xdr:nvSpPr>
        <xdr:cNvPr id="68" name="Obdélník 67"/>
        <xdr:cNvSpPr/>
      </xdr:nvSpPr>
      <xdr:spPr>
        <a:xfrm>
          <a:off x="4124325" y="3648076"/>
          <a:ext cx="1590675" cy="4962524"/>
        </a:xfrm>
        <a:prstGeom prst="rect">
          <a:avLst/>
        </a:prstGeom>
        <a:noFill/>
        <a:ln>
          <a:solidFill>
            <a:schemeClr val="accent5">
              <a:lumMod val="75000"/>
            </a:schemeClr>
          </a:solidFill>
          <a:prstDash val="sysDot"/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5</xdr:col>
      <xdr:colOff>501650</xdr:colOff>
      <xdr:row>17</xdr:row>
      <xdr:rowOff>0</xdr:rowOff>
    </xdr:from>
    <xdr:to>
      <xdr:col>7</xdr:col>
      <xdr:colOff>504825</xdr:colOff>
      <xdr:row>19</xdr:row>
      <xdr:rowOff>217488</xdr:rowOff>
    </xdr:to>
    <xdr:cxnSp macro="">
      <xdr:nvCxnSpPr>
        <xdr:cNvPr id="72" name="Pravoúhlá spojnice 71"/>
        <xdr:cNvCxnSpPr/>
      </xdr:nvCxnSpPr>
      <xdr:spPr>
        <a:xfrm flipV="1">
          <a:off x="3282950" y="5172075"/>
          <a:ext cx="1098550" cy="846138"/>
        </a:xfrm>
        <a:prstGeom prst="bentConnector3">
          <a:avLst/>
        </a:prstGeom>
        <a:ln w="12700">
          <a:solidFill>
            <a:schemeClr val="accent5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470647</xdr:colOff>
      <xdr:row>31</xdr:row>
      <xdr:rowOff>11205</xdr:rowOff>
    </xdr:from>
    <xdr:to>
      <xdr:col>7</xdr:col>
      <xdr:colOff>100853</xdr:colOff>
      <xdr:row>31</xdr:row>
      <xdr:rowOff>22411</xdr:rowOff>
    </xdr:to>
    <xdr:cxnSp macro="">
      <xdr:nvCxnSpPr>
        <xdr:cNvPr id="85" name="Přímá spojnice se šipkou 84"/>
        <xdr:cNvCxnSpPr/>
      </xdr:nvCxnSpPr>
      <xdr:spPr>
        <a:xfrm flipH="1">
          <a:off x="2672603" y="9390529"/>
          <a:ext cx="1311088" cy="11206"/>
        </a:xfrm>
        <a:prstGeom prst="straightConnector1">
          <a:avLst/>
        </a:prstGeom>
        <a:ln w="19050">
          <a:solidFill>
            <a:schemeClr val="bg1">
              <a:lumMod val="65000"/>
            </a:schemeClr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95250</xdr:colOff>
      <xdr:row>22</xdr:row>
      <xdr:rowOff>304802</xdr:rowOff>
    </xdr:from>
    <xdr:to>
      <xdr:col>7</xdr:col>
      <xdr:colOff>104775</xdr:colOff>
      <xdr:row>31</xdr:row>
      <xdr:rowOff>19050</xdr:rowOff>
    </xdr:to>
    <xdr:cxnSp macro="">
      <xdr:nvCxnSpPr>
        <xdr:cNvPr id="101" name="Přímá spojnice se šipkou 100"/>
        <xdr:cNvCxnSpPr/>
      </xdr:nvCxnSpPr>
      <xdr:spPr>
        <a:xfrm flipV="1">
          <a:off x="3971925" y="7048502"/>
          <a:ext cx="9525" cy="2362198"/>
        </a:xfrm>
        <a:prstGeom prst="straightConnector1">
          <a:avLst/>
        </a:prstGeom>
        <a:ln w="19050">
          <a:solidFill>
            <a:schemeClr val="bg1">
              <a:lumMod val="50000"/>
            </a:schemeClr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26</xdr:row>
      <xdr:rowOff>28575</xdr:rowOff>
    </xdr:from>
    <xdr:to>
      <xdr:col>8</xdr:col>
      <xdr:colOff>19050</xdr:colOff>
      <xdr:row>26</xdr:row>
      <xdr:rowOff>28575</xdr:rowOff>
    </xdr:to>
    <xdr:cxnSp macro="">
      <xdr:nvCxnSpPr>
        <xdr:cNvPr id="113" name="Přímá spojnice se šipkou 112"/>
        <xdr:cNvCxnSpPr/>
      </xdr:nvCxnSpPr>
      <xdr:spPr>
        <a:xfrm>
          <a:off x="3981450" y="8029575"/>
          <a:ext cx="428625" cy="0"/>
        </a:xfrm>
        <a:prstGeom prst="straightConnector1">
          <a:avLst/>
        </a:prstGeom>
        <a:ln w="19050">
          <a:solidFill>
            <a:schemeClr val="bg1">
              <a:lumMod val="5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503890</xdr:colOff>
      <xdr:row>20</xdr:row>
      <xdr:rowOff>140633</xdr:rowOff>
    </xdr:from>
    <xdr:to>
      <xdr:col>7</xdr:col>
      <xdr:colOff>507065</xdr:colOff>
      <xdr:row>23</xdr:row>
      <xdr:rowOff>44356</xdr:rowOff>
    </xdr:to>
    <xdr:cxnSp macro="">
      <xdr:nvCxnSpPr>
        <xdr:cNvPr id="134" name="Pravoúhlá spojnice 133"/>
        <xdr:cNvCxnSpPr/>
      </xdr:nvCxnSpPr>
      <xdr:spPr>
        <a:xfrm flipV="1">
          <a:off x="3288552" y="6247839"/>
          <a:ext cx="1101351" cy="845017"/>
        </a:xfrm>
        <a:prstGeom prst="bentConnector3">
          <a:avLst>
            <a:gd name="adj1" fmla="val 7266"/>
          </a:avLst>
        </a:prstGeom>
        <a:ln w="12700">
          <a:solidFill>
            <a:schemeClr val="accent5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16436</xdr:colOff>
      <xdr:row>21</xdr:row>
      <xdr:rowOff>27547</xdr:rowOff>
    </xdr:from>
    <xdr:to>
      <xdr:col>5</xdr:col>
      <xdr:colOff>509868</xdr:colOff>
      <xdr:row>22</xdr:row>
      <xdr:rowOff>302558</xdr:rowOff>
    </xdr:to>
    <xdr:cxnSp macro="">
      <xdr:nvCxnSpPr>
        <xdr:cNvPr id="137" name="Pravoúhlá spojnice 136"/>
        <xdr:cNvCxnSpPr/>
      </xdr:nvCxnSpPr>
      <xdr:spPr>
        <a:xfrm rot="16200000" flipH="1">
          <a:off x="2753426" y="6496190"/>
          <a:ext cx="588775" cy="493432"/>
        </a:xfrm>
        <a:prstGeom prst="bentConnector3">
          <a:avLst/>
        </a:prstGeom>
        <a:ln w="12700">
          <a:solidFill>
            <a:schemeClr val="accent5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498661</xdr:colOff>
      <xdr:row>20</xdr:row>
      <xdr:rowOff>16809</xdr:rowOff>
    </xdr:from>
    <xdr:to>
      <xdr:col>8</xdr:col>
      <xdr:colOff>4672</xdr:colOff>
      <xdr:row>20</xdr:row>
      <xdr:rowOff>19507</xdr:rowOff>
    </xdr:to>
    <xdr:cxnSp macro="">
      <xdr:nvCxnSpPr>
        <xdr:cNvPr id="139" name="Přímá spojnice se šipkou 138"/>
        <xdr:cNvCxnSpPr/>
      </xdr:nvCxnSpPr>
      <xdr:spPr>
        <a:xfrm flipV="1">
          <a:off x="3283323" y="6124015"/>
          <a:ext cx="1119658" cy="2698"/>
        </a:xfrm>
        <a:prstGeom prst="straightConnector1">
          <a:avLst/>
        </a:prstGeom>
        <a:ln w="38100">
          <a:solidFill>
            <a:schemeClr val="accent5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24</xdr:row>
      <xdr:rowOff>0</xdr:rowOff>
    </xdr:from>
    <xdr:to>
      <xdr:col>4</xdr:col>
      <xdr:colOff>161952</xdr:colOff>
      <xdr:row>32</xdr:row>
      <xdr:rowOff>6543</xdr:rowOff>
    </xdr:to>
    <xdr:pic>
      <xdr:nvPicPr>
        <xdr:cNvPr id="26" name="Obrázek 25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5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8800"/>
                  </a14:imgEffect>
                  <a14:imgEffect>
                    <a14:brightnessContrast bright="1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16200000">
          <a:off x="39605" y="7389895"/>
          <a:ext cx="2340168" cy="2305077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171451</xdr:colOff>
      <xdr:row>1</xdr:row>
      <xdr:rowOff>180976</xdr:rowOff>
    </xdr:from>
    <xdr:to>
      <xdr:col>7</xdr:col>
      <xdr:colOff>948771</xdr:colOff>
      <xdr:row>21</xdr:row>
      <xdr:rowOff>40882</xdr:rowOff>
    </xdr:to>
    <xdr:pic>
      <xdr:nvPicPr>
        <xdr:cNvPr id="8" name="Obrázek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6" y="342901"/>
          <a:ext cx="6663770" cy="37937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28575</xdr:colOff>
      <xdr:row>26</xdr:row>
      <xdr:rowOff>28575</xdr:rowOff>
    </xdr:from>
    <xdr:to>
      <xdr:col>4</xdr:col>
      <xdr:colOff>361950</xdr:colOff>
      <xdr:row>40</xdr:row>
      <xdr:rowOff>85724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304800</xdr:colOff>
      <xdr:row>26</xdr:row>
      <xdr:rowOff>28575</xdr:rowOff>
    </xdr:from>
    <xdr:to>
      <xdr:col>8</xdr:col>
      <xdr:colOff>857250</xdr:colOff>
      <xdr:row>40</xdr:row>
      <xdr:rowOff>76200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4</xdr:col>
      <xdr:colOff>800101</xdr:colOff>
      <xdr:row>23</xdr:row>
      <xdr:rowOff>9525</xdr:rowOff>
    </xdr:from>
    <xdr:to>
      <xdr:col>5</xdr:col>
      <xdr:colOff>3389</xdr:colOff>
      <xdr:row>24</xdr:row>
      <xdr:rowOff>161924</xdr:rowOff>
    </xdr:to>
    <xdr:pic>
      <xdr:nvPicPr>
        <xdr:cNvPr id="10" name="Obrázek 9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1" y="4267200"/>
          <a:ext cx="184363" cy="314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752476</xdr:colOff>
      <xdr:row>22</xdr:row>
      <xdr:rowOff>32649</xdr:rowOff>
    </xdr:from>
    <xdr:to>
      <xdr:col>6</xdr:col>
      <xdr:colOff>962026</xdr:colOff>
      <xdr:row>24</xdr:row>
      <xdr:rowOff>134211</xdr:rowOff>
    </xdr:to>
    <xdr:pic>
      <xdr:nvPicPr>
        <xdr:cNvPr id="11" name="Obrázek 10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6" y="4290324"/>
          <a:ext cx="209550" cy="425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754454</xdr:colOff>
      <xdr:row>21</xdr:row>
      <xdr:rowOff>133349</xdr:rowOff>
    </xdr:from>
    <xdr:to>
      <xdr:col>2</xdr:col>
      <xdr:colOff>963427</xdr:colOff>
      <xdr:row>25</xdr:row>
      <xdr:rowOff>9524</xdr:rowOff>
    </xdr:to>
    <xdr:pic>
      <xdr:nvPicPr>
        <xdr:cNvPr id="12" name="Obrázek 1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6604" y="4229099"/>
          <a:ext cx="208973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781050</xdr:colOff>
      <xdr:row>20</xdr:row>
      <xdr:rowOff>306388</xdr:rowOff>
    </xdr:from>
    <xdr:to>
      <xdr:col>0</xdr:col>
      <xdr:colOff>971550</xdr:colOff>
      <xdr:row>24</xdr:row>
      <xdr:rowOff>152400</xdr:rowOff>
    </xdr:to>
    <xdr:pic>
      <xdr:nvPicPr>
        <xdr:cNvPr id="13" name="Obrázek 12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4059238"/>
          <a:ext cx="190500" cy="6746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378142</xdr:colOff>
      <xdr:row>4</xdr:row>
      <xdr:rowOff>18485</xdr:rowOff>
    </xdr:from>
    <xdr:to>
      <xdr:col>5</xdr:col>
      <xdr:colOff>142024</xdr:colOff>
      <xdr:row>4</xdr:row>
      <xdr:rowOff>333375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111817" y="866210"/>
          <a:ext cx="316332" cy="314890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421675</xdr:colOff>
      <xdr:row>4</xdr:row>
      <xdr:rowOff>28275</xdr:rowOff>
    </xdr:from>
    <xdr:to>
      <xdr:col>9</xdr:col>
      <xdr:colOff>180975</xdr:colOff>
      <xdr:row>4</xdr:row>
      <xdr:rowOff>335650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tx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317525" y="876000"/>
          <a:ext cx="311750" cy="307375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0</xdr:col>
      <xdr:colOff>352425</xdr:colOff>
      <xdr:row>2</xdr:row>
      <xdr:rowOff>223464</xdr:rowOff>
    </xdr:from>
    <xdr:to>
      <xdr:col>2</xdr:col>
      <xdr:colOff>504825</xdr:colOff>
      <xdr:row>5</xdr:row>
      <xdr:rowOff>75568</xdr:rowOff>
    </xdr:to>
    <xdr:pic>
      <xdr:nvPicPr>
        <xdr:cNvPr id="6" name="Obrázek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516" b="99312" l="790" r="99013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585414"/>
          <a:ext cx="1485900" cy="852229"/>
        </a:xfrm>
        <a:prstGeom prst="rect">
          <a:avLst/>
        </a:prstGeom>
        <a:noFill/>
        <a:effectLst>
          <a:glow rad="63500">
            <a:schemeClr val="accent5">
              <a:satMod val="175000"/>
              <a:alpha val="40000"/>
            </a:schemeClr>
          </a:glo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4</xdr:row>
      <xdr:rowOff>38100</xdr:rowOff>
    </xdr:from>
    <xdr:to>
      <xdr:col>5</xdr:col>
      <xdr:colOff>456219</xdr:colOff>
      <xdr:row>4</xdr:row>
      <xdr:rowOff>482757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09825" y="91440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14</xdr:col>
      <xdr:colOff>38100</xdr:colOff>
      <xdr:row>4</xdr:row>
      <xdr:rowOff>57150</xdr:rowOff>
    </xdr:from>
    <xdr:to>
      <xdr:col>14</xdr:col>
      <xdr:colOff>484794</xdr:colOff>
      <xdr:row>4</xdr:row>
      <xdr:rowOff>497575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tx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991350" y="933450"/>
          <a:ext cx="446694" cy="440425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0</xdr:col>
      <xdr:colOff>209550</xdr:colOff>
      <xdr:row>2</xdr:row>
      <xdr:rowOff>180975</xdr:rowOff>
    </xdr:from>
    <xdr:to>
      <xdr:col>2</xdr:col>
      <xdr:colOff>153448</xdr:colOff>
      <xdr:row>4</xdr:row>
      <xdr:rowOff>272475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855" b="98046" l="715" r="98928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9550" y="590550"/>
          <a:ext cx="953548" cy="558225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4</xdr:row>
      <xdr:rowOff>38100</xdr:rowOff>
    </xdr:from>
    <xdr:to>
      <xdr:col>4</xdr:col>
      <xdr:colOff>494319</xdr:colOff>
      <xdr:row>4</xdr:row>
      <xdr:rowOff>482757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09825" y="91440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10</xdr:col>
      <xdr:colOff>38100</xdr:colOff>
      <xdr:row>4</xdr:row>
      <xdr:rowOff>19050</xdr:rowOff>
    </xdr:from>
    <xdr:to>
      <xdr:col>10</xdr:col>
      <xdr:colOff>484794</xdr:colOff>
      <xdr:row>4</xdr:row>
      <xdr:rowOff>459475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tx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010150" y="895350"/>
          <a:ext cx="446694" cy="440425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14</xdr:col>
      <xdr:colOff>466725</xdr:colOff>
      <xdr:row>4</xdr:row>
      <xdr:rowOff>133350</xdr:rowOff>
    </xdr:from>
    <xdr:to>
      <xdr:col>16</xdr:col>
      <xdr:colOff>222576</xdr:colOff>
      <xdr:row>4</xdr:row>
      <xdr:rowOff>474888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2425" y="1009650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18</xdr:col>
      <xdr:colOff>276225</xdr:colOff>
      <xdr:row>4</xdr:row>
      <xdr:rowOff>24245</xdr:rowOff>
    </xdr:from>
    <xdr:to>
      <xdr:col>19</xdr:col>
      <xdr:colOff>209550</xdr:colOff>
      <xdr:row>4</xdr:row>
      <xdr:rowOff>509155</xdr:rowOff>
    </xdr:to>
    <xdr:pic>
      <xdr:nvPicPr>
        <xdr:cNvPr id="7" name="Obrázek 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86825" y="900545"/>
          <a:ext cx="381000" cy="484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295275</xdr:colOff>
      <xdr:row>4</xdr:row>
      <xdr:rowOff>133350</xdr:rowOff>
    </xdr:from>
    <xdr:ext cx="446694" cy="444657"/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/>
        </a:blip>
        <a:stretch>
          <a:fillRect/>
        </a:stretch>
      </xdr:blipFill>
      <xdr:spPr>
        <a:xfrm>
          <a:off x="4714875" y="8477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oneCellAnchor>
  <xdr:oneCellAnchor>
    <xdr:from>
      <xdr:col>14</xdr:col>
      <xdr:colOff>295275</xdr:colOff>
      <xdr:row>4</xdr:row>
      <xdr:rowOff>180975</xdr:rowOff>
    </xdr:from>
    <xdr:ext cx="446694" cy="440425"/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tx2">
              <a:tint val="45000"/>
              <a:satMod val="400000"/>
            </a:schemeClr>
          </a:duotone>
          <a:extLst/>
        </a:blip>
        <a:stretch>
          <a:fillRect/>
        </a:stretch>
      </xdr:blipFill>
      <xdr:spPr>
        <a:xfrm>
          <a:off x="7800975" y="1057275"/>
          <a:ext cx="446694" cy="440425"/>
        </a:xfrm>
        <a:prstGeom prst="rect">
          <a:avLst/>
        </a:prstGeom>
        <a:solidFill>
          <a:schemeClr val="bg1"/>
        </a:solidFill>
        <a:effectLst/>
      </xdr:spPr>
    </xdr:pic>
    <xdr:clientData/>
  </xdr:oneCellAnchor>
  <xdr:twoCellAnchor>
    <xdr:from>
      <xdr:col>1</xdr:col>
      <xdr:colOff>57149</xdr:colOff>
      <xdr:row>26</xdr:row>
      <xdr:rowOff>38100</xdr:rowOff>
    </xdr:from>
    <xdr:to>
      <xdr:col>5</xdr:col>
      <xdr:colOff>447674</xdr:colOff>
      <xdr:row>34</xdr:row>
      <xdr:rowOff>76200</xdr:rowOff>
    </xdr:to>
    <xdr:graphicFrame macro="">
      <xdr:nvGraphicFramePr>
        <xdr:cNvPr id="11" name="Graf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76199</xdr:colOff>
      <xdr:row>26</xdr:row>
      <xdr:rowOff>66675</xdr:rowOff>
    </xdr:from>
    <xdr:to>
      <xdr:col>11</xdr:col>
      <xdr:colOff>466724</xdr:colOff>
      <xdr:row>35</xdr:row>
      <xdr:rowOff>109536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66675</xdr:colOff>
      <xdr:row>26</xdr:row>
      <xdr:rowOff>57150</xdr:rowOff>
    </xdr:from>
    <xdr:to>
      <xdr:col>17</xdr:col>
      <xdr:colOff>457200</xdr:colOff>
      <xdr:row>35</xdr:row>
      <xdr:rowOff>100011</xdr:rowOff>
    </xdr:to>
    <xdr:graphicFrame macro="">
      <xdr:nvGraphicFramePr>
        <xdr:cNvPr id="13" name="Graf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</xdr:col>
      <xdr:colOff>247650</xdr:colOff>
      <xdr:row>4</xdr:row>
      <xdr:rowOff>85725</xdr:rowOff>
    </xdr:from>
    <xdr:to>
      <xdr:col>4</xdr:col>
      <xdr:colOff>314325</xdr:colOff>
      <xdr:row>5</xdr:row>
      <xdr:rowOff>180975</xdr:rowOff>
    </xdr:to>
    <xdr:pic>
      <xdr:nvPicPr>
        <xdr:cNvPr id="10" name="Obrázek 9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800100"/>
          <a:ext cx="109537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0.00389</cdr:x>
      <cdr:y>0.00727</cdr:y>
    </cdr:from>
    <cdr:to>
      <cdr:x>0.19066</cdr:x>
      <cdr:y>0.97455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9526" y="9526"/>
          <a:ext cx="457200" cy="1266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square" rtlCol="0" anchor="t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800" b="0" i="0" baseline="0">
              <a:effectLst/>
              <a:latin typeface="Arial Narrow" panose="020B0606020202030204" pitchFamily="34" charset="0"/>
              <a:ea typeface="+mn-ea"/>
              <a:cs typeface="+mn-cs"/>
            </a:rPr>
            <a:t>podíl jednotlivých kategorií na celkovém počtu zákazníků</a:t>
          </a:r>
          <a:endParaRPr lang="cs-CZ" sz="800">
            <a:effectLst/>
            <a:latin typeface="Arial Narrow" panose="020B0606020202030204" pitchFamily="34" charset="0"/>
          </a:endParaRPr>
        </a:p>
        <a:p xmlns:a="http://schemas.openxmlformats.org/drawingml/2006/main">
          <a:endParaRPr lang="cs-CZ" sz="800">
            <a:latin typeface="Arial Narrow" panose="020B0606020202030204" pitchFamily="34" charset="0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390524</xdr:colOff>
      <xdr:row>5</xdr:row>
      <xdr:rowOff>28575</xdr:rowOff>
    </xdr:from>
    <xdr:to>
      <xdr:col>2</xdr:col>
      <xdr:colOff>227618</xdr:colOff>
      <xdr:row>6</xdr:row>
      <xdr:rowOff>177957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247774" y="1219200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3</xdr:col>
      <xdr:colOff>98135</xdr:colOff>
      <xdr:row>5</xdr:row>
      <xdr:rowOff>47625</xdr:rowOff>
    </xdr:from>
    <xdr:to>
      <xdr:col>3</xdr:col>
      <xdr:colOff>489275</xdr:colOff>
      <xdr:row>6</xdr:row>
      <xdr:rowOff>27213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7435" y="1238250"/>
          <a:ext cx="391140" cy="20818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oneCellAnchor>
    <xdr:from>
      <xdr:col>4</xdr:col>
      <xdr:colOff>390524</xdr:colOff>
      <xdr:row>5</xdr:row>
      <xdr:rowOff>28575</xdr:rowOff>
    </xdr:from>
    <xdr:ext cx="418119" cy="377982"/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247774" y="1257300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oneCellAnchor>
  <xdr:oneCellAnchor>
    <xdr:from>
      <xdr:col>6</xdr:col>
      <xdr:colOff>98135</xdr:colOff>
      <xdr:row>5</xdr:row>
      <xdr:rowOff>47625</xdr:rowOff>
    </xdr:from>
    <xdr:ext cx="391140" cy="208188"/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7435" y="1276350"/>
          <a:ext cx="391140" cy="20818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oneCellAnchor>
    <xdr:from>
      <xdr:col>7</xdr:col>
      <xdr:colOff>390524</xdr:colOff>
      <xdr:row>5</xdr:row>
      <xdr:rowOff>28575</xdr:rowOff>
    </xdr:from>
    <xdr:ext cx="418119" cy="377982"/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247774" y="1257300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oneCellAnchor>
  <xdr:oneCellAnchor>
    <xdr:from>
      <xdr:col>9</xdr:col>
      <xdr:colOff>98135</xdr:colOff>
      <xdr:row>5</xdr:row>
      <xdr:rowOff>47625</xdr:rowOff>
    </xdr:from>
    <xdr:ext cx="391140" cy="208188"/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7435" y="1276350"/>
          <a:ext cx="391140" cy="20818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twoCellAnchor>
    <xdr:from>
      <xdr:col>1</xdr:col>
      <xdr:colOff>66674</xdr:colOff>
      <xdr:row>45</xdr:row>
      <xdr:rowOff>0</xdr:rowOff>
    </xdr:from>
    <xdr:to>
      <xdr:col>3</xdr:col>
      <xdr:colOff>495299</xdr:colOff>
      <xdr:row>54</xdr:row>
      <xdr:rowOff>76200</xdr:rowOff>
    </xdr:to>
    <xdr:graphicFrame macro="">
      <xdr:nvGraphicFramePr>
        <xdr:cNvPr id="13" name="Graf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76200</xdr:colOff>
      <xdr:row>45</xdr:row>
      <xdr:rowOff>0</xdr:rowOff>
    </xdr:from>
    <xdr:to>
      <xdr:col>6</xdr:col>
      <xdr:colOff>504825</xdr:colOff>
      <xdr:row>54</xdr:row>
      <xdr:rowOff>142875</xdr:rowOff>
    </xdr:to>
    <xdr:graphicFrame macro="">
      <xdr:nvGraphicFramePr>
        <xdr:cNvPr id="16" name="Graf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76200</xdr:colOff>
      <xdr:row>45</xdr:row>
      <xdr:rowOff>0</xdr:rowOff>
    </xdr:from>
    <xdr:to>
      <xdr:col>9</xdr:col>
      <xdr:colOff>504825</xdr:colOff>
      <xdr:row>54</xdr:row>
      <xdr:rowOff>142875</xdr:rowOff>
    </xdr:to>
    <xdr:graphicFrame macro="">
      <xdr:nvGraphicFramePr>
        <xdr:cNvPr id="17" name="Graf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tabSelected="1" view="pageBreakPreview" zoomScaleNormal="100" zoomScaleSheetLayoutView="100" workbookViewId="0"/>
  </sheetViews>
  <sheetFormatPr defaultRowHeight="12.75" x14ac:dyDescent="0.2"/>
  <cols>
    <col min="1" max="1" width="11.42578125" style="3" customWidth="1"/>
    <col min="2" max="2" width="4.140625" style="3" customWidth="1"/>
    <col min="3" max="3" width="7" style="3" customWidth="1"/>
    <col min="4" max="4" width="8.7109375" style="3" customWidth="1"/>
    <col min="5" max="5" width="5.5703125" style="3" customWidth="1"/>
    <col min="6" max="6" width="15.5703125" style="3" customWidth="1"/>
    <col min="7" max="7" width="11.28515625" style="3" customWidth="1"/>
    <col min="8" max="8" width="8.7109375" style="3" customWidth="1"/>
    <col min="9" max="9" width="5.140625" style="3" customWidth="1"/>
    <col min="10" max="10" width="17.140625" style="3" customWidth="1"/>
    <col min="11" max="11" width="3.7109375" style="3" customWidth="1"/>
    <col min="12" max="12" width="11.42578125" style="3" bestFit="1" customWidth="1"/>
    <col min="13" max="16384" width="9.140625" style="3"/>
  </cols>
  <sheetData>
    <row r="1" spans="1:20" ht="36" customHeight="1" x14ac:dyDescent="0.2">
      <c r="A1" s="29"/>
      <c r="B1" s="28"/>
      <c r="C1" s="54"/>
      <c r="D1" s="49"/>
      <c r="E1" s="28"/>
      <c r="F1" s="54"/>
      <c r="G1" s="41"/>
      <c r="H1" s="49"/>
      <c r="I1" s="65"/>
      <c r="J1" s="22"/>
    </row>
    <row r="2" spans="1:20" ht="36" customHeight="1" x14ac:dyDescent="0.2">
      <c r="A2" s="957" t="s">
        <v>147</v>
      </c>
      <c r="B2" s="41"/>
      <c r="C2" s="72"/>
      <c r="D2" s="50"/>
      <c r="E2" s="28"/>
      <c r="F2" s="67"/>
      <c r="G2" s="31"/>
      <c r="H2" s="50"/>
      <c r="I2" s="22"/>
      <c r="J2" s="22"/>
    </row>
    <row r="3" spans="1:20" ht="36" customHeight="1" x14ac:dyDescent="0.2">
      <c r="A3" s="66" t="s">
        <v>148</v>
      </c>
      <c r="B3" s="31"/>
      <c r="C3" s="72"/>
      <c r="D3" s="31"/>
      <c r="E3" s="41"/>
      <c r="F3" s="52"/>
      <c r="G3" s="52"/>
      <c r="H3" s="53"/>
      <c r="I3" s="22"/>
      <c r="J3" s="22"/>
    </row>
    <row r="4" spans="1:20" ht="36" customHeight="1" x14ac:dyDescent="0.2">
      <c r="A4" s="66" t="s">
        <v>149</v>
      </c>
      <c r="B4" s="31"/>
      <c r="C4" s="72"/>
      <c r="D4" s="33"/>
      <c r="E4" s="50"/>
      <c r="F4" s="28"/>
      <c r="G4" s="28"/>
      <c r="H4" s="28"/>
      <c r="I4" s="22"/>
      <c r="J4" s="22"/>
      <c r="T4" s="68"/>
    </row>
    <row r="5" spans="1:20" ht="36" customHeight="1" x14ac:dyDescent="0.2">
      <c r="A5" s="66" t="s">
        <v>150</v>
      </c>
      <c r="B5" s="31"/>
      <c r="C5" s="72"/>
      <c r="D5" s="52"/>
      <c r="E5" s="53"/>
      <c r="F5" s="28"/>
      <c r="G5" s="28"/>
      <c r="H5" s="28"/>
      <c r="I5" s="22"/>
      <c r="J5" s="22"/>
    </row>
    <row r="6" spans="1:20" ht="36" customHeight="1" x14ac:dyDescent="0.2">
      <c r="A6" s="63"/>
      <c r="B6" s="48"/>
      <c r="C6" s="51"/>
      <c r="D6" s="22"/>
      <c r="E6" s="22"/>
      <c r="F6" s="22"/>
      <c r="G6" s="22"/>
      <c r="H6" s="22"/>
      <c r="I6" s="22"/>
      <c r="J6" s="22"/>
    </row>
    <row r="7" spans="1:20" ht="36" customHeight="1" x14ac:dyDescent="0.2">
      <c r="A7" s="958" t="s">
        <v>255</v>
      </c>
      <c r="B7" s="958"/>
      <c r="C7" s="958"/>
      <c r="D7" s="958"/>
      <c r="E7" s="958"/>
      <c r="F7" s="958"/>
      <c r="G7" s="958"/>
      <c r="H7" s="958"/>
      <c r="I7" s="958"/>
      <c r="J7" s="958"/>
    </row>
    <row r="8" spans="1:20" ht="36" customHeight="1" x14ac:dyDescent="0.2">
      <c r="A8" s="958"/>
      <c r="B8" s="958"/>
      <c r="C8" s="958"/>
      <c r="D8" s="958"/>
      <c r="E8" s="958"/>
      <c r="F8" s="958"/>
      <c r="G8" s="958"/>
      <c r="H8" s="958"/>
      <c r="I8" s="958"/>
      <c r="J8" s="958"/>
    </row>
    <row r="9" spans="1:20" ht="36" customHeight="1" x14ac:dyDescent="0.2">
      <c r="A9" s="22"/>
      <c r="B9" s="22"/>
      <c r="C9" s="22"/>
      <c r="D9" s="22"/>
      <c r="E9" s="22"/>
      <c r="F9" s="22"/>
      <c r="G9" s="22"/>
      <c r="H9" s="22"/>
      <c r="I9" s="22"/>
      <c r="J9" s="22"/>
    </row>
    <row r="10" spans="1:20" ht="36" customHeight="1" x14ac:dyDescent="0.2">
      <c r="A10" s="22"/>
      <c r="B10" s="22"/>
      <c r="C10" s="22"/>
      <c r="D10" s="22"/>
      <c r="E10" s="22"/>
      <c r="F10" s="22"/>
      <c r="G10" s="22"/>
      <c r="H10" s="22"/>
      <c r="I10" s="22"/>
      <c r="J10" s="22"/>
    </row>
    <row r="11" spans="1:20" ht="36" customHeight="1" x14ac:dyDescent="0.2">
      <c r="A11" s="22"/>
      <c r="B11" s="22"/>
      <c r="C11" s="22"/>
      <c r="D11" s="22"/>
      <c r="E11" s="22"/>
      <c r="F11" s="22"/>
      <c r="G11" s="22"/>
      <c r="H11" s="22"/>
      <c r="I11" s="22"/>
      <c r="J11" s="22"/>
    </row>
    <row r="12" spans="1:20" ht="36" customHeight="1" x14ac:dyDescent="0.2">
      <c r="A12" s="22"/>
      <c r="B12" s="22"/>
      <c r="C12" s="22"/>
      <c r="D12" s="22"/>
      <c r="E12" s="22"/>
      <c r="F12" s="22"/>
      <c r="G12" s="22"/>
      <c r="H12" s="22"/>
      <c r="I12" s="22"/>
      <c r="J12" s="22"/>
    </row>
    <row r="13" spans="1:20" ht="36" customHeight="1" x14ac:dyDescent="0.2">
      <c r="A13" s="22"/>
      <c r="B13" s="22"/>
      <c r="C13" s="22"/>
      <c r="D13" s="22"/>
      <c r="E13" s="22"/>
      <c r="F13" s="22"/>
      <c r="G13" s="22"/>
      <c r="H13" s="22"/>
      <c r="I13" s="22"/>
      <c r="J13" s="22"/>
    </row>
    <row r="14" spans="1:20" ht="36" customHeight="1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2"/>
    </row>
    <row r="15" spans="1:20" ht="36" customHeight="1" x14ac:dyDescent="0.2">
      <c r="A15" s="22"/>
      <c r="B15" s="22"/>
      <c r="C15" s="22"/>
      <c r="D15" s="22"/>
      <c r="E15" s="22"/>
      <c r="F15" s="22"/>
      <c r="G15" s="22"/>
      <c r="H15" s="22"/>
      <c r="I15" s="22"/>
      <c r="J15" s="22"/>
    </row>
    <row r="16" spans="1:20" ht="36" customHeight="1" x14ac:dyDescent="0.2">
      <c r="A16" s="22"/>
      <c r="B16" s="22"/>
      <c r="C16" s="22"/>
      <c r="D16" s="22"/>
      <c r="E16" s="22"/>
      <c r="F16" s="22"/>
      <c r="G16" s="22"/>
      <c r="H16" s="22"/>
      <c r="I16" s="22"/>
      <c r="J16" s="22"/>
    </row>
    <row r="17" spans="1:11" ht="36" customHeight="1" x14ac:dyDescent="0.2">
      <c r="A17" s="25"/>
      <c r="B17" s="25"/>
      <c r="C17" s="24"/>
      <c r="D17" s="69"/>
      <c r="E17" s="961" t="s">
        <v>151</v>
      </c>
      <c r="F17" s="961"/>
      <c r="G17" s="956">
        <v>2016</v>
      </c>
      <c r="H17" s="24"/>
      <c r="I17" s="25"/>
      <c r="J17" s="25"/>
    </row>
    <row r="18" spans="1:11" ht="23.25" customHeight="1" x14ac:dyDescent="0.2">
      <c r="A18" s="25"/>
      <c r="B18" s="25"/>
      <c r="C18" s="24"/>
      <c r="D18" s="69"/>
      <c r="E18" s="70"/>
      <c r="F18" s="70"/>
      <c r="G18" s="71"/>
      <c r="H18" s="24"/>
      <c r="I18" s="25"/>
      <c r="J18" s="25"/>
    </row>
    <row r="19" spans="1:11" ht="15" customHeight="1" x14ac:dyDescent="0.2">
      <c r="A19" s="22"/>
      <c r="B19" s="22"/>
      <c r="C19" s="22"/>
      <c r="D19" s="22"/>
      <c r="E19" s="27"/>
      <c r="F19" s="27"/>
      <c r="G19" s="22"/>
      <c r="H19" s="22"/>
      <c r="I19" s="58"/>
      <c r="J19" s="506"/>
    </row>
    <row r="20" spans="1:11" ht="15" customHeight="1" x14ac:dyDescent="0.2">
      <c r="A20" s="4"/>
      <c r="B20" s="4"/>
      <c r="C20" s="4"/>
      <c r="D20" s="30"/>
      <c r="E20" s="30">
        <v>1</v>
      </c>
      <c r="F20" s="64">
        <v>0</v>
      </c>
      <c r="G20" s="30"/>
      <c r="H20" s="4"/>
      <c r="I20" s="58"/>
      <c r="J20" s="505" t="s">
        <v>27</v>
      </c>
    </row>
    <row r="21" spans="1:11" ht="15" customHeight="1" x14ac:dyDescent="0.2">
      <c r="A21" s="4"/>
      <c r="B21" s="4"/>
      <c r="C21" s="4"/>
      <c r="D21" s="30"/>
      <c r="E21" s="59">
        <v>6</v>
      </c>
      <c r="F21" s="56">
        <v>2</v>
      </c>
      <c r="G21" s="56"/>
      <c r="H21" s="55"/>
      <c r="I21" s="35"/>
      <c r="J21" s="505" t="s">
        <v>28</v>
      </c>
    </row>
    <row r="22" spans="1:11" ht="15" customHeight="1" x14ac:dyDescent="0.2">
      <c r="A22" s="4"/>
      <c r="B22" s="4"/>
      <c r="C22" s="4"/>
      <c r="D22" s="30"/>
      <c r="E22" s="60">
        <v>0</v>
      </c>
      <c r="F22" s="36">
        <v>2</v>
      </c>
      <c r="G22" s="36"/>
      <c r="H22" s="35"/>
      <c r="I22" s="35"/>
      <c r="J22" s="505" t="s">
        <v>29</v>
      </c>
    </row>
    <row r="23" spans="1:11" ht="15" customHeight="1" x14ac:dyDescent="0.2">
      <c r="A23" s="4"/>
      <c r="B23" s="4"/>
      <c r="C23" s="4"/>
      <c r="D23" s="30"/>
      <c r="E23" s="60">
        <v>6</v>
      </c>
      <c r="F23" s="36">
        <v>10</v>
      </c>
      <c r="G23" s="36"/>
      <c r="H23" s="35"/>
      <c r="I23" s="35"/>
      <c r="J23" s="47"/>
    </row>
    <row r="24" spans="1:11" ht="15" customHeight="1" x14ac:dyDescent="0.2">
      <c r="A24" s="23"/>
      <c r="B24" s="23"/>
      <c r="C24" s="22"/>
      <c r="D24" s="57"/>
      <c r="E24" s="37">
        <v>8</v>
      </c>
      <c r="F24" s="37">
        <v>10</v>
      </c>
      <c r="G24" s="32"/>
      <c r="H24" s="32"/>
      <c r="I24" s="45"/>
      <c r="J24" s="4"/>
    </row>
    <row r="25" spans="1:11" ht="15" customHeight="1" x14ac:dyDescent="0.2">
      <c r="A25" s="22"/>
      <c r="B25" s="22"/>
      <c r="C25" s="22"/>
      <c r="D25" s="44"/>
      <c r="E25" s="37">
        <v>6</v>
      </c>
      <c r="F25" s="37">
        <v>15</v>
      </c>
      <c r="G25" s="38"/>
      <c r="H25" s="39"/>
      <c r="I25" s="40"/>
      <c r="J25" s="43"/>
      <c r="K25" s="26"/>
    </row>
    <row r="26" spans="1:11" ht="15" customHeight="1" x14ac:dyDescent="0.2">
      <c r="A26" s="22"/>
      <c r="B26" s="57"/>
      <c r="C26" s="42"/>
      <c r="D26" s="32"/>
      <c r="E26" s="37">
        <v>10</v>
      </c>
      <c r="F26" s="34"/>
      <c r="G26" s="32"/>
      <c r="H26" s="32"/>
      <c r="I26" s="40"/>
      <c r="J26" s="62"/>
      <c r="K26" s="26"/>
    </row>
    <row r="27" spans="1:11" ht="15" customHeight="1" x14ac:dyDescent="0.2">
      <c r="A27" s="4"/>
      <c r="B27" s="63"/>
      <c r="C27" s="32"/>
      <c r="D27" s="32"/>
      <c r="E27" s="32"/>
      <c r="F27" s="32"/>
      <c r="G27" s="40"/>
      <c r="H27" s="40"/>
      <c r="I27" s="40"/>
      <c r="J27" s="75"/>
      <c r="K27" s="26"/>
    </row>
    <row r="28" spans="1:11" ht="15" customHeight="1" x14ac:dyDescent="0.2">
      <c r="A28" s="4"/>
      <c r="B28" s="22"/>
      <c r="C28" s="63"/>
      <c r="D28" s="48"/>
      <c r="E28" s="32"/>
      <c r="F28" s="32"/>
      <c r="G28" s="61"/>
      <c r="H28" s="61"/>
      <c r="I28" s="62"/>
      <c r="J28" s="76"/>
      <c r="K28" s="26"/>
    </row>
    <row r="29" spans="1:11" ht="15" customHeight="1" x14ac:dyDescent="0.2">
      <c r="A29" s="959" t="s">
        <v>146</v>
      </c>
      <c r="B29" s="960"/>
      <c r="C29" s="74"/>
      <c r="D29" s="74"/>
      <c r="E29" s="73"/>
      <c r="F29" s="73"/>
      <c r="G29" s="73"/>
      <c r="H29" s="73"/>
      <c r="I29" s="73"/>
      <c r="J29" s="4"/>
    </row>
    <row r="30" spans="1:11" ht="15" customHeight="1" x14ac:dyDescent="0.2">
      <c r="A30" s="77"/>
      <c r="B30" s="78"/>
      <c r="C30" s="46"/>
      <c r="D30" s="46"/>
      <c r="E30" s="46"/>
      <c r="F30" s="47"/>
      <c r="G30" s="4"/>
      <c r="H30" s="4"/>
      <c r="I30" s="4"/>
      <c r="J30" s="4"/>
    </row>
  </sheetData>
  <mergeCells count="3">
    <mergeCell ref="A7:J8"/>
    <mergeCell ref="A29:B29"/>
    <mergeCell ref="E17:F1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6"/>
  <sheetViews>
    <sheetView view="pageBreakPreview" topLeftCell="A4" zoomScaleNormal="100" zoomScaleSheetLayoutView="100" workbookViewId="0">
      <selection activeCell="A31" sqref="A31:B37"/>
    </sheetView>
  </sheetViews>
  <sheetFormatPr defaultRowHeight="12.75" x14ac:dyDescent="0.2"/>
  <cols>
    <col min="1" max="1" width="9.42578125" style="121" customWidth="1"/>
    <col min="2" max="2" width="3.85546875" style="121" customWidth="1"/>
    <col min="3" max="11" width="8.85546875" style="121" customWidth="1"/>
    <col min="12" max="12" width="1.7109375" style="121" customWidth="1"/>
    <col min="13" max="14" width="9.140625" style="121"/>
    <col min="15" max="15" width="11.140625" style="121" customWidth="1"/>
    <col min="16" max="16384" width="9.140625" style="121"/>
  </cols>
  <sheetData>
    <row r="1" spans="1:17" ht="13.5" x14ac:dyDescent="0.25">
      <c r="K1" s="1068" t="s">
        <v>268</v>
      </c>
      <c r="L1" s="1068"/>
    </row>
    <row r="2" spans="1:17" ht="6.75" customHeight="1" x14ac:dyDescent="0.2"/>
    <row r="3" spans="1:17" ht="30" customHeight="1" x14ac:dyDescent="0.2">
      <c r="A3" s="1081" t="s">
        <v>199</v>
      </c>
      <c r="B3" s="1081"/>
      <c r="C3" s="1081"/>
      <c r="D3" s="1081"/>
      <c r="E3" s="1081"/>
      <c r="F3" s="1081"/>
      <c r="G3" s="1081"/>
      <c r="H3" s="1081"/>
      <c r="I3" s="1081"/>
      <c r="J3" s="1081"/>
      <c r="K3" s="1081"/>
      <c r="L3" s="1081"/>
    </row>
    <row r="4" spans="1:17" ht="10.5" customHeight="1" x14ac:dyDescent="0.2">
      <c r="B4" s="122"/>
      <c r="C4" s="122"/>
      <c r="D4" s="177"/>
      <c r="E4" s="177"/>
      <c r="F4" s="124"/>
      <c r="G4" s="122"/>
      <c r="H4" s="122"/>
      <c r="I4" s="122"/>
    </row>
    <row r="5" spans="1:17" ht="12.95" customHeight="1" x14ac:dyDescent="0.2">
      <c r="A5" s="1069" t="s">
        <v>4</v>
      </c>
      <c r="B5" s="1069"/>
      <c r="C5" s="1069"/>
      <c r="D5" s="1070"/>
      <c r="E5" s="170"/>
      <c r="F5" s="125"/>
      <c r="G5" s="125"/>
      <c r="H5" s="125"/>
      <c r="I5" s="125"/>
      <c r="J5" s="126"/>
      <c r="K5" s="176"/>
      <c r="L5" s="126"/>
    </row>
    <row r="6" spans="1:17" ht="24.95" customHeight="1" x14ac:dyDescent="0.25">
      <c r="E6" s="1071">
        <f>T!G17</f>
        <v>2016</v>
      </c>
      <c r="F6" s="1072"/>
      <c r="G6" s="1072"/>
      <c r="H6" s="904"/>
      <c r="I6" s="1073">
        <f>E6-1</f>
        <v>2015</v>
      </c>
      <c r="J6" s="1074"/>
      <c r="K6" s="1075"/>
      <c r="L6" s="126"/>
    </row>
    <row r="7" spans="1:17" ht="24.95" customHeight="1" x14ac:dyDescent="0.25">
      <c r="A7" s="129"/>
      <c r="B7" s="130"/>
      <c r="C7" s="131"/>
      <c r="D7" s="131"/>
      <c r="E7" s="132"/>
      <c r="F7" s="133"/>
      <c r="G7" s="175"/>
      <c r="H7" s="1045" t="s">
        <v>112</v>
      </c>
      <c r="I7" s="905"/>
      <c r="J7" s="194"/>
      <c r="K7" s="906"/>
      <c r="L7" s="155"/>
    </row>
    <row r="8" spans="1:17" ht="24.95" customHeight="1" x14ac:dyDescent="0.25">
      <c r="A8" s="129"/>
      <c r="B8" s="169"/>
      <c r="C8" s="169"/>
      <c r="D8" s="1077" t="s">
        <v>0</v>
      </c>
      <c r="E8" s="1044" t="s">
        <v>41</v>
      </c>
      <c r="F8" s="1045"/>
      <c r="G8" s="202" t="s">
        <v>111</v>
      </c>
      <c r="H8" s="1045"/>
      <c r="I8" s="1079" t="s">
        <v>41</v>
      </c>
      <c r="J8" s="1080"/>
      <c r="K8" s="205" t="s">
        <v>111</v>
      </c>
      <c r="L8" s="155"/>
    </row>
    <row r="9" spans="1:17" ht="12.95" customHeight="1" x14ac:dyDescent="0.25">
      <c r="A9" s="1076" t="s">
        <v>164</v>
      </c>
      <c r="B9" s="1076"/>
      <c r="C9" s="171" t="s">
        <v>48</v>
      </c>
      <c r="D9" s="1078"/>
      <c r="E9" s="134" t="s">
        <v>154</v>
      </c>
      <c r="F9" s="134" t="s">
        <v>1</v>
      </c>
      <c r="G9" s="203" t="s">
        <v>69</v>
      </c>
      <c r="H9" s="1076"/>
      <c r="I9" s="907" t="s">
        <v>165</v>
      </c>
      <c r="J9" s="196" t="s">
        <v>1</v>
      </c>
      <c r="K9" s="206" t="s">
        <v>69</v>
      </c>
      <c r="L9" s="159"/>
    </row>
    <row r="10" spans="1:17" ht="12.95" customHeight="1" x14ac:dyDescent="0.2">
      <c r="A10" s="1054" t="str">
        <f>T!J20</f>
        <v>leden</v>
      </c>
      <c r="B10" s="1055"/>
      <c r="C10" s="160" t="s">
        <v>6</v>
      </c>
      <c r="D10" s="135">
        <v>1596</v>
      </c>
      <c r="E10" s="136">
        <v>410048.42874170234</v>
      </c>
      <c r="F10" s="136">
        <v>4373379.7340900013</v>
      </c>
      <c r="G10" s="207">
        <f>E10/$E$16</f>
        <v>0.34537226288281347</v>
      </c>
      <c r="H10" s="145">
        <f>(E10-I10)/I10</f>
        <v>6.3314976982128748E-2</v>
      </c>
      <c r="I10" s="908">
        <v>385632.13875298784</v>
      </c>
      <c r="J10" s="199">
        <v>4099153.2515729992</v>
      </c>
      <c r="K10" s="212">
        <f>I10/$I$16</f>
        <v>0.35664386219026406</v>
      </c>
      <c r="L10" s="155"/>
    </row>
    <row r="11" spans="1:17" ht="12.95" customHeight="1" x14ac:dyDescent="0.2">
      <c r="A11" s="1056"/>
      <c r="B11" s="1057"/>
      <c r="C11" s="161" t="s">
        <v>7</v>
      </c>
      <c r="D11" s="135">
        <v>6808</v>
      </c>
      <c r="E11" s="136">
        <v>119777.75897209193</v>
      </c>
      <c r="F11" s="136">
        <v>1277617.6483800001</v>
      </c>
      <c r="G11" s="208">
        <f t="shared" ref="G11:G15" si="0">E11/$E$16</f>
        <v>0.10088543879113869</v>
      </c>
      <c r="H11" s="145">
        <f t="shared" ref="H11:H15" si="1">(E11-I11)/I11</f>
        <v>9.4456792942827258E-2</v>
      </c>
      <c r="I11" s="909">
        <v>109440.37237872847</v>
      </c>
      <c r="J11" s="197">
        <v>1162924.4275710003</v>
      </c>
      <c r="K11" s="213">
        <f t="shared" ref="K11:K16" si="2">I11/$I$16</f>
        <v>0.10121365198166592</v>
      </c>
      <c r="L11" s="156"/>
      <c r="M11" s="137"/>
      <c r="O11" s="137"/>
      <c r="P11" s="137"/>
      <c r="Q11" s="137"/>
    </row>
    <row r="12" spans="1:17" ht="12.95" customHeight="1" x14ac:dyDescent="0.2">
      <c r="A12" s="1056"/>
      <c r="B12" s="1057"/>
      <c r="C12" s="161" t="s">
        <v>8</v>
      </c>
      <c r="D12" s="135">
        <v>199759</v>
      </c>
      <c r="E12" s="136">
        <v>206724.99725668522</v>
      </c>
      <c r="F12" s="136">
        <v>2205229.7391700619</v>
      </c>
      <c r="G12" s="208">
        <f t="shared" si="0"/>
        <v>0.17411865304807503</v>
      </c>
      <c r="H12" s="145">
        <f t="shared" si="1"/>
        <v>0.11468648695857468</v>
      </c>
      <c r="I12" s="909">
        <v>185455.73098381679</v>
      </c>
      <c r="J12" s="197">
        <v>1970961.7956427305</v>
      </c>
      <c r="K12" s="213">
        <f t="shared" si="2"/>
        <v>0.17151487523127135</v>
      </c>
      <c r="L12" s="156"/>
      <c r="M12" s="137"/>
      <c r="O12" s="137"/>
      <c r="P12" s="137"/>
      <c r="Q12" s="137"/>
    </row>
    <row r="13" spans="1:17" ht="12.95" customHeight="1" x14ac:dyDescent="0.2">
      <c r="A13" s="1056"/>
      <c r="B13" s="1057"/>
      <c r="C13" s="161" t="s">
        <v>9</v>
      </c>
      <c r="D13" s="135">
        <v>2635433</v>
      </c>
      <c r="E13" s="136">
        <v>433296.81916669046</v>
      </c>
      <c r="F13" s="136">
        <v>4622334.3786490923</v>
      </c>
      <c r="G13" s="208">
        <f t="shared" si="0"/>
        <v>0.36495372850164437</v>
      </c>
      <c r="H13" s="145">
        <f t="shared" si="1"/>
        <v>0.13997720742953815</v>
      </c>
      <c r="I13" s="909">
        <v>380092.52846704173</v>
      </c>
      <c r="J13" s="197">
        <v>4040091.8949251254</v>
      </c>
      <c r="K13" s="213">
        <f t="shared" si="2"/>
        <v>0.35152066884388627</v>
      </c>
      <c r="L13" s="156"/>
      <c r="M13" s="137"/>
      <c r="O13" s="137"/>
      <c r="P13" s="137"/>
      <c r="Q13" s="137"/>
    </row>
    <row r="14" spans="1:17" ht="12.95" customHeight="1" x14ac:dyDescent="0.2">
      <c r="A14" s="1056"/>
      <c r="B14" s="1057"/>
      <c r="C14" s="229" t="s">
        <v>261</v>
      </c>
      <c r="D14" s="230">
        <v>2843596</v>
      </c>
      <c r="E14" s="231">
        <v>1169848.00413717</v>
      </c>
      <c r="F14" s="231">
        <v>12478561.500289157</v>
      </c>
      <c r="G14" s="232">
        <f>E14/$E$16</f>
        <v>0.98533008322367166</v>
      </c>
      <c r="H14" s="233">
        <f>(E14-I14)/I14</f>
        <v>0.1029842490210701</v>
      </c>
      <c r="I14" s="910">
        <v>1060620.7705825749</v>
      </c>
      <c r="J14" s="234">
        <v>11273131.369711855</v>
      </c>
      <c r="K14" s="235">
        <f t="shared" si="2"/>
        <v>0.98089305824708761</v>
      </c>
      <c r="L14" s="156"/>
      <c r="M14" s="137"/>
      <c r="O14" s="137"/>
      <c r="P14" s="137"/>
      <c r="Q14" s="137"/>
    </row>
    <row r="15" spans="1:17" ht="12.95" customHeight="1" x14ac:dyDescent="0.2">
      <c r="A15" s="1056"/>
      <c r="B15" s="1057"/>
      <c r="C15" s="161" t="s">
        <v>96</v>
      </c>
      <c r="D15" s="922">
        <v>0</v>
      </c>
      <c r="E15" s="136">
        <v>17417.079975371562</v>
      </c>
      <c r="F15" s="136">
        <v>185829.29387999998</v>
      </c>
      <c r="G15" s="208">
        <f t="shared" si="0"/>
        <v>1.4669916776328434E-2</v>
      </c>
      <c r="H15" s="145">
        <f t="shared" si="1"/>
        <v>-0.15696481729944664</v>
      </c>
      <c r="I15" s="909">
        <v>20659.968092408926</v>
      </c>
      <c r="J15" s="197">
        <v>219626.95818000002</v>
      </c>
      <c r="K15" s="213">
        <f t="shared" si="2"/>
        <v>1.9106941752912322E-2</v>
      </c>
      <c r="L15" s="156"/>
      <c r="M15" s="137"/>
      <c r="O15" s="137"/>
      <c r="P15" s="137"/>
      <c r="Q15" s="137"/>
    </row>
    <row r="16" spans="1:17" ht="12.95" customHeight="1" x14ac:dyDescent="0.2">
      <c r="A16" s="1058"/>
      <c r="B16" s="1059"/>
      <c r="C16" s="163" t="s">
        <v>2</v>
      </c>
      <c r="D16" s="151">
        <v>2843596</v>
      </c>
      <c r="E16" s="152">
        <v>1187265.0841125415</v>
      </c>
      <c r="F16" s="153">
        <v>12664390.794169158</v>
      </c>
      <c r="G16" s="209">
        <f>SUM(G14:G15)</f>
        <v>1</v>
      </c>
      <c r="H16" s="154">
        <f>(E16-I16)/I16</f>
        <v>9.8017417352159936E-2</v>
      </c>
      <c r="I16" s="911">
        <v>1081280.7386749838</v>
      </c>
      <c r="J16" s="198">
        <v>11492758.327891855</v>
      </c>
      <c r="K16" s="676">
        <f t="shared" si="2"/>
        <v>1</v>
      </c>
      <c r="L16" s="174"/>
      <c r="M16" s="137"/>
    </row>
    <row r="17" spans="1:21" ht="12.95" customHeight="1" x14ac:dyDescent="0.2">
      <c r="A17" s="1060" t="str">
        <f>T!J21</f>
        <v>únor</v>
      </c>
      <c r="B17" s="1061"/>
      <c r="C17" s="160" t="s">
        <v>6</v>
      </c>
      <c r="D17" s="135">
        <v>1596</v>
      </c>
      <c r="E17" s="136">
        <v>334152.87814183428</v>
      </c>
      <c r="F17" s="136">
        <v>3564298.7434200002</v>
      </c>
      <c r="G17" s="207">
        <f>E17/$E$23</f>
        <v>0.37336439861248588</v>
      </c>
      <c r="H17" s="145">
        <f>(E17-I17)/I17</f>
        <v>-5.4301562543502511E-2</v>
      </c>
      <c r="I17" s="908">
        <v>353339.78032210236</v>
      </c>
      <c r="J17" s="199">
        <v>3757396.2138940003</v>
      </c>
      <c r="K17" s="212">
        <f>I17/$I$23</f>
        <v>0.35695684033317382</v>
      </c>
      <c r="L17" s="156"/>
      <c r="M17" s="137"/>
      <c r="N17" s="137"/>
    </row>
    <row r="18" spans="1:21" ht="12.95" customHeight="1" x14ac:dyDescent="0.2">
      <c r="A18" s="1060"/>
      <c r="B18" s="1061"/>
      <c r="C18" s="161" t="s">
        <v>7</v>
      </c>
      <c r="D18" s="135">
        <v>6807</v>
      </c>
      <c r="E18" s="136">
        <v>93520.438530384097</v>
      </c>
      <c r="F18" s="136">
        <v>997528.87078000023</v>
      </c>
      <c r="G18" s="208">
        <f t="shared" ref="G18:G23" si="3">E18/$E$23</f>
        <v>0.10449469262105796</v>
      </c>
      <c r="H18" s="145">
        <f t="shared" ref="H18:H20" si="4">(E18-I18)/I18</f>
        <v>-7.8327600517951401E-2</v>
      </c>
      <c r="I18" s="909">
        <v>101468.19909431995</v>
      </c>
      <c r="J18" s="197">
        <v>1078717.8574569998</v>
      </c>
      <c r="K18" s="213">
        <f t="shared" ref="K18:K23" si="5">I18/$I$23</f>
        <v>0.10250690627018601</v>
      </c>
      <c r="L18" s="157"/>
      <c r="M18" s="140"/>
      <c r="N18" s="137"/>
    </row>
    <row r="19" spans="1:21" ht="12.95" customHeight="1" x14ac:dyDescent="0.2">
      <c r="A19" s="1060"/>
      <c r="B19" s="1061"/>
      <c r="C19" s="161" t="s">
        <v>8</v>
      </c>
      <c r="D19" s="135">
        <v>199746</v>
      </c>
      <c r="E19" s="136">
        <v>146908.78887661986</v>
      </c>
      <c r="F19" s="136">
        <v>1567043.8816616514</v>
      </c>
      <c r="G19" s="208">
        <f t="shared" si="3"/>
        <v>0.16414795501634441</v>
      </c>
      <c r="H19" s="145">
        <f t="shared" si="4"/>
        <v>-0.13060238613729419</v>
      </c>
      <c r="I19" s="909">
        <v>168977.67665120313</v>
      </c>
      <c r="J19" s="197">
        <v>1796596.5963848589</v>
      </c>
      <c r="K19" s="213">
        <f t="shared" si="5"/>
        <v>0.17070746319383828</v>
      </c>
      <c r="L19" s="156"/>
      <c r="M19" s="137"/>
      <c r="N19" s="137"/>
      <c r="O19" s="137"/>
      <c r="P19" s="137"/>
    </row>
    <row r="20" spans="1:21" ht="12.95" customHeight="1" x14ac:dyDescent="0.2">
      <c r="A20" s="1060"/>
      <c r="B20" s="1061"/>
      <c r="C20" s="161" t="s">
        <v>9</v>
      </c>
      <c r="D20" s="135">
        <v>2635257</v>
      </c>
      <c r="E20" s="136">
        <v>307050.76959802728</v>
      </c>
      <c r="F20" s="136">
        <v>3275442.5148613444</v>
      </c>
      <c r="G20" s="208">
        <f t="shared" si="3"/>
        <v>0.34308196467428792</v>
      </c>
      <c r="H20" s="145">
        <f t="shared" si="4"/>
        <v>-0.11185882167422991</v>
      </c>
      <c r="I20" s="909">
        <v>345722.92906950554</v>
      </c>
      <c r="J20" s="197">
        <v>3676213.3806149885</v>
      </c>
      <c r="K20" s="213">
        <f t="shared" si="5"/>
        <v>0.34926201708418608</v>
      </c>
      <c r="L20" s="156"/>
      <c r="M20" s="137"/>
      <c r="N20" s="137"/>
      <c r="O20" s="137"/>
      <c r="P20" s="137"/>
    </row>
    <row r="21" spans="1:21" ht="12.95" customHeight="1" x14ac:dyDescent="0.2">
      <c r="A21" s="1060"/>
      <c r="B21" s="1061"/>
      <c r="C21" s="229" t="s">
        <v>261</v>
      </c>
      <c r="D21" s="230">
        <v>2843406</v>
      </c>
      <c r="E21" s="231">
        <v>881632.87514686561</v>
      </c>
      <c r="F21" s="231">
        <v>9404314.0107229967</v>
      </c>
      <c r="G21" s="232">
        <f t="shared" si="3"/>
        <v>0.98508901092417622</v>
      </c>
      <c r="H21" s="233">
        <f>(E21-I21)/I21</f>
        <v>-9.0639434593388205E-2</v>
      </c>
      <c r="I21" s="910">
        <v>969508.58513713093</v>
      </c>
      <c r="J21" s="234">
        <v>10308924.048350848</v>
      </c>
      <c r="K21" s="235">
        <f t="shared" si="5"/>
        <v>0.97943322688138412</v>
      </c>
      <c r="L21" s="156"/>
      <c r="M21" s="137"/>
      <c r="N21" s="137"/>
      <c r="O21" s="137"/>
      <c r="P21" s="137"/>
    </row>
    <row r="22" spans="1:21" ht="12.95" customHeight="1" x14ac:dyDescent="0.2">
      <c r="A22" s="1060"/>
      <c r="B22" s="1061"/>
      <c r="C22" s="161" t="s">
        <v>96</v>
      </c>
      <c r="D22" s="922">
        <v>0</v>
      </c>
      <c r="E22" s="136">
        <v>13345.005399937332</v>
      </c>
      <c r="F22" s="136">
        <v>142439.10641000004</v>
      </c>
      <c r="G22" s="208">
        <f t="shared" si="3"/>
        <v>1.4910989075823819E-2</v>
      </c>
      <c r="H22" s="145">
        <f t="shared" ref="H22" si="6">(E22-I22)/I22</f>
        <v>-0.34449535925315594</v>
      </c>
      <c r="I22" s="909">
        <v>20358.369064683975</v>
      </c>
      <c r="J22" s="197">
        <v>216477.32603215217</v>
      </c>
      <c r="K22" s="213">
        <f t="shared" si="5"/>
        <v>2.0566773118615791E-2</v>
      </c>
      <c r="L22" s="156"/>
      <c r="M22" s="137"/>
      <c r="N22" s="137"/>
      <c r="O22" s="137"/>
      <c r="P22" s="137"/>
    </row>
    <row r="23" spans="1:21" ht="12.95" customHeight="1" x14ac:dyDescent="0.2">
      <c r="A23" s="1060"/>
      <c r="B23" s="1061"/>
      <c r="C23" s="163" t="s">
        <v>2</v>
      </c>
      <c r="D23" s="151">
        <v>2843406</v>
      </c>
      <c r="E23" s="152">
        <v>894977.88054680289</v>
      </c>
      <c r="F23" s="153">
        <v>9546753.1171329971</v>
      </c>
      <c r="G23" s="678">
        <f t="shared" si="3"/>
        <v>1</v>
      </c>
      <c r="H23" s="154">
        <f>(E23-I23)/I23</f>
        <v>-9.5860431800682169E-2</v>
      </c>
      <c r="I23" s="911">
        <v>989866.95420181495</v>
      </c>
      <c r="J23" s="198">
        <v>10525401.374383001</v>
      </c>
      <c r="K23" s="676">
        <f t="shared" si="5"/>
        <v>1</v>
      </c>
      <c r="L23" s="174"/>
      <c r="M23" s="137"/>
      <c r="N23" s="137"/>
      <c r="O23" s="137"/>
      <c r="P23" s="137"/>
    </row>
    <row r="24" spans="1:21" ht="12.95" customHeight="1" x14ac:dyDescent="0.2">
      <c r="A24" s="1060" t="str">
        <f>T!J22</f>
        <v>březen</v>
      </c>
      <c r="B24" s="1061"/>
      <c r="C24" s="160" t="s">
        <v>6</v>
      </c>
      <c r="D24" s="135">
        <v>1597</v>
      </c>
      <c r="E24" s="136">
        <v>335697.1384853702</v>
      </c>
      <c r="F24" s="136">
        <v>3587381.5599300005</v>
      </c>
      <c r="G24" s="207">
        <f>E24/$E$30</f>
        <v>0.37511081602155083</v>
      </c>
      <c r="H24" s="145">
        <f>(E24-I24)/I24</f>
        <v>-3.0827498397258034E-2</v>
      </c>
      <c r="I24" s="908">
        <v>346375.01366394572</v>
      </c>
      <c r="J24" s="199">
        <v>3682586.3261610013</v>
      </c>
      <c r="K24" s="212">
        <f>I24/$I$30</f>
        <v>0.4001869268131576</v>
      </c>
      <c r="L24" s="183"/>
      <c r="M24" s="136"/>
      <c r="N24" s="136"/>
      <c r="O24" s="136"/>
      <c r="P24" s="136"/>
      <c r="Q24" s="136"/>
      <c r="R24" s="136"/>
      <c r="S24" s="136"/>
      <c r="T24" s="136"/>
      <c r="U24" s="136"/>
    </row>
    <row r="25" spans="1:21" ht="12.95" customHeight="1" x14ac:dyDescent="0.2">
      <c r="A25" s="1060"/>
      <c r="B25" s="1061"/>
      <c r="C25" s="161" t="s">
        <v>7</v>
      </c>
      <c r="D25" s="135">
        <v>6751</v>
      </c>
      <c r="E25" s="136">
        <v>90115.793678307207</v>
      </c>
      <c r="F25" s="136">
        <v>963159.80461500015</v>
      </c>
      <c r="G25" s="208">
        <f t="shared" ref="G25:G29" si="7">E25/$E$30</f>
        <v>0.1006961484855573</v>
      </c>
      <c r="H25" s="145">
        <f t="shared" ref="H25:H27" si="8">(E25-I25)/I25</f>
        <v>4.821676419186139E-2</v>
      </c>
      <c r="I25" s="909">
        <v>85970.570932228264</v>
      </c>
      <c r="J25" s="197">
        <v>913843.7780990001</v>
      </c>
      <c r="K25" s="213">
        <f t="shared" ref="K25:K30" si="9">I25/$I$30</f>
        <v>9.9326733224239377E-2</v>
      </c>
      <c r="L25" s="158"/>
      <c r="M25" s="136"/>
      <c r="N25" s="136"/>
      <c r="O25" s="136"/>
      <c r="P25" s="136"/>
      <c r="Q25" s="136"/>
      <c r="R25" s="136"/>
      <c r="S25" s="136"/>
      <c r="T25" s="136"/>
      <c r="U25" s="136"/>
    </row>
    <row r="26" spans="1:21" ht="12.95" customHeight="1" x14ac:dyDescent="0.2">
      <c r="A26" s="1060"/>
      <c r="B26" s="1061"/>
      <c r="C26" s="161" t="s">
        <v>8</v>
      </c>
      <c r="D26" s="135">
        <v>199788</v>
      </c>
      <c r="E26" s="136">
        <v>149163.67654209246</v>
      </c>
      <c r="F26" s="136">
        <v>1594197.7366123218</v>
      </c>
      <c r="G26" s="208">
        <f t="shared" si="7"/>
        <v>0.16667675119583247</v>
      </c>
      <c r="H26" s="145">
        <f t="shared" si="8"/>
        <v>8.9283913457194539E-2</v>
      </c>
      <c r="I26" s="909">
        <v>136937.37206553738</v>
      </c>
      <c r="J26" s="197">
        <v>1455689.2118568793</v>
      </c>
      <c r="K26" s="213">
        <f t="shared" si="9"/>
        <v>0.15821160283214025</v>
      </c>
      <c r="L26" s="158"/>
      <c r="M26" s="136"/>
      <c r="N26" s="136"/>
      <c r="O26" s="136"/>
      <c r="P26" s="136"/>
      <c r="Q26" s="136"/>
      <c r="R26" s="136"/>
      <c r="S26" s="136"/>
      <c r="T26" s="136"/>
      <c r="U26" s="136"/>
    </row>
    <row r="27" spans="1:21" ht="12.95" customHeight="1" x14ac:dyDescent="0.2">
      <c r="A27" s="1060"/>
      <c r="B27" s="1061"/>
      <c r="C27" s="161" t="s">
        <v>9</v>
      </c>
      <c r="D27" s="135">
        <v>2634272</v>
      </c>
      <c r="E27" s="136">
        <v>306497.07245048461</v>
      </c>
      <c r="F27" s="136">
        <v>3275671.2325936132</v>
      </c>
      <c r="G27" s="208">
        <f t="shared" si="7"/>
        <v>0.34248241576872457</v>
      </c>
      <c r="H27" s="145">
        <f t="shared" si="8"/>
        <v>9.6768897878875632E-2</v>
      </c>
      <c r="I27" s="909">
        <v>279454.56243630039</v>
      </c>
      <c r="J27" s="197">
        <v>2970953.6981429555</v>
      </c>
      <c r="K27" s="213">
        <f t="shared" si="9"/>
        <v>0.32286988989858412</v>
      </c>
      <c r="L27" s="158"/>
      <c r="M27" s="136"/>
      <c r="N27" s="136"/>
      <c r="O27" s="136"/>
      <c r="P27" s="136"/>
      <c r="Q27" s="136"/>
      <c r="R27" s="136"/>
      <c r="S27" s="136"/>
      <c r="T27" s="136"/>
      <c r="U27" s="136"/>
    </row>
    <row r="28" spans="1:21" ht="12.95" customHeight="1" x14ac:dyDescent="0.2">
      <c r="A28" s="1060"/>
      <c r="B28" s="1061"/>
      <c r="C28" s="229" t="s">
        <v>261</v>
      </c>
      <c r="D28" s="230">
        <v>2842408</v>
      </c>
      <c r="E28" s="231">
        <v>881473.68115625449</v>
      </c>
      <c r="F28" s="231">
        <v>9420410.3337509353</v>
      </c>
      <c r="G28" s="232">
        <f t="shared" si="7"/>
        <v>0.98496613147166523</v>
      </c>
      <c r="H28" s="233">
        <f>(E28-I28)/I28</f>
        <v>3.8570419383642633E-2</v>
      </c>
      <c r="I28" s="910">
        <v>848737.51909801178</v>
      </c>
      <c r="J28" s="234">
        <v>9023073.0142598357</v>
      </c>
      <c r="K28" s="235">
        <f t="shared" si="9"/>
        <v>0.98059515276812137</v>
      </c>
      <c r="L28" s="158"/>
      <c r="M28" s="136"/>
      <c r="N28" s="136"/>
      <c r="O28" s="136"/>
      <c r="P28" s="136"/>
      <c r="Q28" s="136"/>
      <c r="R28" s="136"/>
      <c r="S28" s="136"/>
      <c r="T28" s="136"/>
      <c r="U28" s="136"/>
    </row>
    <row r="29" spans="1:21" ht="12.95" customHeight="1" x14ac:dyDescent="0.2">
      <c r="A29" s="1060"/>
      <c r="B29" s="1061"/>
      <c r="C29" s="161" t="s">
        <v>96</v>
      </c>
      <c r="D29" s="922">
        <v>0</v>
      </c>
      <c r="E29" s="136">
        <v>13454.228536660818</v>
      </c>
      <c r="F29" s="136">
        <v>143879.05645000003</v>
      </c>
      <c r="G29" s="208">
        <f t="shared" si="7"/>
        <v>1.5033868528334857E-2</v>
      </c>
      <c r="H29" s="145">
        <f t="shared" ref="H29" si="10">(E29-I29)/I29</f>
        <v>-0.19894024471577357</v>
      </c>
      <c r="I29" s="909">
        <v>16795.53672233488</v>
      </c>
      <c r="J29" s="197">
        <v>178829.83849000002</v>
      </c>
      <c r="K29" s="213">
        <f t="shared" si="9"/>
        <v>1.9404847231878599E-2</v>
      </c>
      <c r="L29" s="158"/>
      <c r="M29" s="136"/>
      <c r="N29" s="136"/>
      <c r="O29" s="136"/>
      <c r="P29" s="136"/>
      <c r="Q29" s="136"/>
      <c r="R29" s="136"/>
      <c r="S29" s="136"/>
      <c r="T29" s="136"/>
      <c r="U29" s="136"/>
    </row>
    <row r="30" spans="1:21" ht="12.95" customHeight="1" thickBot="1" x14ac:dyDescent="0.25">
      <c r="A30" s="1062"/>
      <c r="B30" s="1063"/>
      <c r="C30" s="162" t="s">
        <v>2</v>
      </c>
      <c r="D30" s="147">
        <v>2842408</v>
      </c>
      <c r="E30" s="148">
        <v>894927.90969291527</v>
      </c>
      <c r="F30" s="149">
        <v>9564289.3902009353</v>
      </c>
      <c r="G30" s="678">
        <f>E30/$E$30</f>
        <v>1</v>
      </c>
      <c r="H30" s="150">
        <f>(E30-I30)/I30</f>
        <v>3.3961561230851346E-2</v>
      </c>
      <c r="I30" s="912">
        <v>865533.05582034669</v>
      </c>
      <c r="J30" s="227">
        <v>9201902.8527498357</v>
      </c>
      <c r="K30" s="677">
        <f t="shared" si="9"/>
        <v>1</v>
      </c>
      <c r="L30" s="189"/>
    </row>
    <row r="31" spans="1:21" ht="12.95" customHeight="1" thickTop="1" x14ac:dyDescent="0.2">
      <c r="A31" s="1064" t="str">
        <f>T!E17</f>
        <v>I. čtvrtletí</v>
      </c>
      <c r="B31" s="1065"/>
      <c r="C31" s="190" t="s">
        <v>6</v>
      </c>
      <c r="D31" s="191">
        <f>D24</f>
        <v>1597</v>
      </c>
      <c r="E31" s="192">
        <f>E10+E17+E24</f>
        <v>1079898.4453689069</v>
      </c>
      <c r="F31" s="192">
        <f>F10+F17+F24</f>
        <v>11525060.037440002</v>
      </c>
      <c r="G31" s="236">
        <f>E31/$E$37</f>
        <v>0.362726390571673</v>
      </c>
      <c r="H31" s="193">
        <f>(E31-I31)/I31</f>
        <v>-5.0200421688011776E-3</v>
      </c>
      <c r="I31" s="913">
        <v>1085346.9327390359</v>
      </c>
      <c r="J31" s="237">
        <v>11539135.791628001</v>
      </c>
      <c r="K31" s="213">
        <f>I31/$I$37</f>
        <v>0.36958288136037554</v>
      </c>
      <c r="L31" s="155"/>
    </row>
    <row r="32" spans="1:21" ht="12.95" customHeight="1" x14ac:dyDescent="0.2">
      <c r="A32" s="1066"/>
      <c r="B32" s="1067"/>
      <c r="C32" s="161" t="s">
        <v>7</v>
      </c>
      <c r="D32" s="135">
        <f t="shared" ref="D32:D34" si="11">D25</f>
        <v>6751</v>
      </c>
      <c r="E32" s="136">
        <f>E11+E18+E25</f>
        <v>303413.99118078325</v>
      </c>
      <c r="F32" s="136">
        <f t="shared" ref="F32" si="12">F11+F18+F25</f>
        <v>3238306.3237750009</v>
      </c>
      <c r="G32" s="208">
        <f t="shared" ref="G32:G37" si="13">E32/$E$37</f>
        <v>0.10191352931557775</v>
      </c>
      <c r="H32" s="145">
        <f t="shared" ref="H32:H34" si="14">(E32-I32)/I32</f>
        <v>2.2011815052287262E-2</v>
      </c>
      <c r="I32" s="909">
        <v>296879.14240527665</v>
      </c>
      <c r="J32" s="197">
        <v>3155486.0631270004</v>
      </c>
      <c r="K32" s="213">
        <f t="shared" ref="K32:K37" si="15">I32/$I$37</f>
        <v>0.10109343432614754</v>
      </c>
      <c r="L32" s="155"/>
    </row>
    <row r="33" spans="1:12" ht="12.95" customHeight="1" x14ac:dyDescent="0.2">
      <c r="A33" s="1066"/>
      <c r="B33" s="1067"/>
      <c r="C33" s="161" t="s">
        <v>8</v>
      </c>
      <c r="D33" s="135">
        <f t="shared" si="11"/>
        <v>199788</v>
      </c>
      <c r="E33" s="136">
        <f t="shared" ref="E33:F33" si="16">E12+E19+E26</f>
        <v>502797.46267539752</v>
      </c>
      <c r="F33" s="136">
        <f t="shared" si="16"/>
        <v>5366471.3574440349</v>
      </c>
      <c r="G33" s="208">
        <f t="shared" si="13"/>
        <v>0.1688843146380675</v>
      </c>
      <c r="H33" s="145">
        <f t="shared" si="14"/>
        <v>2.3254705910277521E-2</v>
      </c>
      <c r="I33" s="909">
        <v>491370.77970055729</v>
      </c>
      <c r="J33" s="197">
        <v>5223247.6038844688</v>
      </c>
      <c r="K33" s="213">
        <f t="shared" si="15"/>
        <v>0.16732182410994226</v>
      </c>
      <c r="L33" s="155"/>
    </row>
    <row r="34" spans="1:12" ht="12.95" customHeight="1" x14ac:dyDescent="0.2">
      <c r="A34" s="1066"/>
      <c r="B34" s="1067"/>
      <c r="C34" s="161" t="s">
        <v>9</v>
      </c>
      <c r="D34" s="135">
        <f t="shared" si="11"/>
        <v>2634272</v>
      </c>
      <c r="E34" s="136">
        <f t="shared" ref="E34:F36" si="17">E13+E20+E27</f>
        <v>1046844.6612152024</v>
      </c>
      <c r="F34" s="136">
        <f t="shared" si="17"/>
        <v>11173448.126104049</v>
      </c>
      <c r="G34" s="208">
        <f t="shared" si="13"/>
        <v>0.35162397638427906</v>
      </c>
      <c r="H34" s="145">
        <f t="shared" si="14"/>
        <v>4.1356690656583803E-2</v>
      </c>
      <c r="I34" s="909">
        <v>1005270.0199728475</v>
      </c>
      <c r="J34" s="197">
        <v>10687258.973683069</v>
      </c>
      <c r="K34" s="213">
        <f t="shared" si="15"/>
        <v>0.34231505090188447</v>
      </c>
      <c r="L34" s="155"/>
    </row>
    <row r="35" spans="1:12" ht="12.95" customHeight="1" x14ac:dyDescent="0.2">
      <c r="A35" s="1066"/>
      <c r="B35" s="1067"/>
      <c r="C35" s="229" t="s">
        <v>261</v>
      </c>
      <c r="D35" s="230">
        <f>SUM(D31:D34)</f>
        <v>2842408</v>
      </c>
      <c r="E35" s="231">
        <f t="shared" ref="E35" si="18">SUM(E31:E34)</f>
        <v>2932954.5604402898</v>
      </c>
      <c r="F35" s="231">
        <f t="shared" ref="F35" si="19">SUM(F31:F34)</f>
        <v>31303285.844763085</v>
      </c>
      <c r="G35" s="232">
        <f t="shared" si="13"/>
        <v>0.98514821090959726</v>
      </c>
      <c r="H35" s="233">
        <f>(E35-I35)/I35</f>
        <v>1.8787838401175344E-2</v>
      </c>
      <c r="I35" s="910">
        <v>2878866.8748177178</v>
      </c>
      <c r="J35" s="234">
        <v>30605128.432322539</v>
      </c>
      <c r="K35" s="235">
        <f t="shared" si="15"/>
        <v>0.98031319069834999</v>
      </c>
      <c r="L35" s="155"/>
    </row>
    <row r="36" spans="1:12" ht="12.95" customHeight="1" x14ac:dyDescent="0.2">
      <c r="A36" s="1066"/>
      <c r="B36" s="1067"/>
      <c r="C36" s="161" t="s">
        <v>96</v>
      </c>
      <c r="D36" s="135"/>
      <c r="E36" s="136">
        <f t="shared" si="17"/>
        <v>44216.313911969715</v>
      </c>
      <c r="F36" s="136">
        <f t="shared" si="17"/>
        <v>472147.45674000005</v>
      </c>
      <c r="G36" s="208">
        <f t="shared" si="13"/>
        <v>1.4851789090402754E-2</v>
      </c>
      <c r="H36" s="145">
        <f t="shared" ref="H36" si="20">(E36-I36)/I36</f>
        <v>-0.23519544799603126</v>
      </c>
      <c r="I36" s="909">
        <v>57813.873879427782</v>
      </c>
      <c r="J36" s="197">
        <v>614934.12270215224</v>
      </c>
      <c r="K36" s="213">
        <f t="shared" si="15"/>
        <v>1.9686809301650114E-2</v>
      </c>
      <c r="L36" s="155"/>
    </row>
    <row r="37" spans="1:12" ht="12.95" customHeight="1" x14ac:dyDescent="0.2">
      <c r="A37" s="1066"/>
      <c r="B37" s="1067"/>
      <c r="C37" s="164" t="s">
        <v>2</v>
      </c>
      <c r="D37" s="165">
        <f>SUM(D31:D34)</f>
        <v>2842408</v>
      </c>
      <c r="E37" s="166">
        <f>SUM(E35:E36)</f>
        <v>2977170.8743522596</v>
      </c>
      <c r="F37" s="167">
        <f>SUM(F35:F36)</f>
        <v>31775433.301503085</v>
      </c>
      <c r="G37" s="211">
        <f t="shared" si="13"/>
        <v>1</v>
      </c>
      <c r="H37" s="168">
        <f>(E37-I37)/I37</f>
        <v>1.378771787606725E-2</v>
      </c>
      <c r="I37" s="914">
        <v>2936680.7486971454</v>
      </c>
      <c r="J37" s="201">
        <v>31220062.555024691</v>
      </c>
      <c r="K37" s="216">
        <f t="shared" si="15"/>
        <v>1</v>
      </c>
      <c r="L37" s="159"/>
    </row>
    <row r="38" spans="1:12" ht="5.0999999999999996" customHeight="1" x14ac:dyDescent="0.2">
      <c r="A38" s="138"/>
      <c r="B38" s="139"/>
      <c r="C38" s="172"/>
      <c r="D38" s="143"/>
      <c r="E38" s="144"/>
      <c r="F38" s="144"/>
      <c r="G38" s="217"/>
      <c r="H38" s="146"/>
      <c r="I38" s="915"/>
      <c r="J38" s="219"/>
      <c r="K38" s="222"/>
      <c r="L38" s="155"/>
    </row>
    <row r="39" spans="1:12" ht="20.100000000000001" customHeight="1" x14ac:dyDescent="0.2">
      <c r="A39" s="138"/>
      <c r="B39" s="139"/>
      <c r="C39" s="142"/>
      <c r="D39" s="144"/>
      <c r="E39" s="144"/>
      <c r="F39" s="144"/>
      <c r="G39" s="173"/>
      <c r="H39" s="122"/>
      <c r="I39" s="219"/>
      <c r="J39" s="219"/>
      <c r="K39" s="221"/>
      <c r="L39" s="155"/>
    </row>
    <row r="40" spans="1:12" ht="15" customHeight="1" x14ac:dyDescent="0.25">
      <c r="A40" s="1048" t="s">
        <v>188</v>
      </c>
      <c r="B40" s="1048"/>
      <c r="C40" s="1048"/>
      <c r="D40" s="1048"/>
      <c r="E40" s="1048"/>
      <c r="F40" s="141"/>
      <c r="G40" s="1048" t="s">
        <v>189</v>
      </c>
      <c r="H40" s="1048"/>
      <c r="I40" s="1048"/>
      <c r="J40" s="1048"/>
      <c r="K40" s="1051"/>
      <c r="L40" s="155"/>
    </row>
    <row r="41" spans="1:12" ht="15" customHeight="1" x14ac:dyDescent="0.2">
      <c r="A41" s="1049" t="str">
        <f>A31</f>
        <v>I. čtvrtletí</v>
      </c>
      <c r="B41" s="1050"/>
      <c r="C41" s="1050"/>
      <c r="D41" s="1050"/>
      <c r="E41" s="1050"/>
      <c r="F41" s="141"/>
      <c r="G41" s="1052" t="str">
        <f>A31</f>
        <v>I. čtvrtletí</v>
      </c>
      <c r="H41" s="1052"/>
      <c r="I41" s="1052"/>
      <c r="J41" s="1052"/>
      <c r="K41" s="1053"/>
      <c r="L41" s="155"/>
    </row>
    <row r="42" spans="1:12" ht="15" customHeight="1" x14ac:dyDescent="0.2">
      <c r="A42" s="141"/>
      <c r="B42" s="141"/>
      <c r="C42" s="141"/>
      <c r="G42" s="141"/>
      <c r="H42" s="141"/>
      <c r="I42" s="141"/>
      <c r="J42" s="141"/>
      <c r="K42" s="141"/>
      <c r="L42" s="155"/>
    </row>
    <row r="43" spans="1:12" ht="15" customHeight="1" x14ac:dyDescent="0.2">
      <c r="A43" s="141"/>
      <c r="B43" s="141"/>
      <c r="C43" s="141"/>
      <c r="G43" s="141"/>
      <c r="H43" s="141"/>
      <c r="I43" s="141"/>
      <c r="J43" s="141"/>
      <c r="K43" s="141"/>
      <c r="L43" s="155"/>
    </row>
    <row r="44" spans="1:12" ht="15" customHeight="1" x14ac:dyDescent="0.2">
      <c r="A44" s="141"/>
      <c r="B44" s="141"/>
      <c r="C44" s="141"/>
      <c r="G44" s="141"/>
      <c r="H44" s="141"/>
      <c r="I44" s="141"/>
      <c r="J44" s="141"/>
      <c r="K44" s="141"/>
      <c r="L44" s="155"/>
    </row>
    <row r="45" spans="1:12" ht="15" customHeight="1" x14ac:dyDescent="0.2">
      <c r="A45" s="141"/>
      <c r="B45" s="141"/>
      <c r="C45" s="141">
        <f>E6</f>
        <v>2016</v>
      </c>
      <c r="D45" s="141">
        <f>I6</f>
        <v>2015</v>
      </c>
      <c r="H45" s="141"/>
      <c r="I45" s="141">
        <f>E6</f>
        <v>2016</v>
      </c>
      <c r="J45" s="141">
        <f>I6</f>
        <v>2015</v>
      </c>
      <c r="K45" s="141"/>
      <c r="L45" s="155"/>
    </row>
    <row r="46" spans="1:12" ht="15" customHeight="1" x14ac:dyDescent="0.2">
      <c r="A46" s="141"/>
      <c r="B46" s="141" t="str">
        <f>A10</f>
        <v>leden</v>
      </c>
      <c r="C46" s="439">
        <f>E16</f>
        <v>1187265.0841125415</v>
      </c>
      <c r="D46" s="439">
        <f>I16</f>
        <v>1081280.7386749838</v>
      </c>
      <c r="H46" s="141" t="str">
        <f>A10</f>
        <v>leden</v>
      </c>
      <c r="I46" s="440">
        <f>E16/E37</f>
        <v>0.39878970143789738</v>
      </c>
      <c r="J46" s="440">
        <f>I16/I37</f>
        <v>0.3681982589202768</v>
      </c>
      <c r="K46" s="141"/>
      <c r="L46" s="155"/>
    </row>
    <row r="47" spans="1:12" ht="15" customHeight="1" x14ac:dyDescent="0.2">
      <c r="A47" s="141"/>
      <c r="B47" s="141" t="str">
        <f>A17</f>
        <v>únor</v>
      </c>
      <c r="C47" s="439">
        <f>E23</f>
        <v>894977.88054680289</v>
      </c>
      <c r="D47" s="439">
        <f>I23</f>
        <v>989866.95420181495</v>
      </c>
      <c r="H47" s="141" t="str">
        <f>A17</f>
        <v>únor</v>
      </c>
      <c r="I47" s="440">
        <f>E23/E37</f>
        <v>0.30061354161995235</v>
      </c>
      <c r="J47" s="440">
        <f>I23/I37</f>
        <v>0.33706999122767028</v>
      </c>
      <c r="K47" s="141"/>
      <c r="L47" s="155"/>
    </row>
    <row r="48" spans="1:12" ht="15" customHeight="1" x14ac:dyDescent="0.2">
      <c r="A48" s="141"/>
      <c r="B48" s="141" t="str">
        <f>A24</f>
        <v>březen</v>
      </c>
      <c r="C48" s="439">
        <f>E30</f>
        <v>894927.90969291527</v>
      </c>
      <c r="D48" s="439">
        <f>I30</f>
        <v>865533.05582034669</v>
      </c>
      <c r="H48" s="141" t="str">
        <f>A24</f>
        <v>březen</v>
      </c>
      <c r="I48" s="440">
        <f>E30/E37</f>
        <v>0.30059675694215032</v>
      </c>
      <c r="J48" s="440">
        <f>I30/I37</f>
        <v>0.29473174985205297</v>
      </c>
      <c r="K48" s="141"/>
      <c r="L48" s="155"/>
    </row>
    <row r="49" spans="1:12" ht="15" customHeight="1" x14ac:dyDescent="0.2">
      <c r="A49" s="141"/>
      <c r="B49" s="141"/>
      <c r="C49" s="439">
        <f>SUM(C46:C48)</f>
        <v>2977170.8743522596</v>
      </c>
      <c r="D49" s="439">
        <f>SUM(D46:D48)</f>
        <v>2936680.7486971454</v>
      </c>
      <c r="E49" s="141"/>
      <c r="F49" s="141"/>
      <c r="G49" s="141"/>
      <c r="H49" s="141"/>
      <c r="I49" s="309">
        <f>SUM(I46:I48)</f>
        <v>1</v>
      </c>
      <c r="J49" s="309">
        <f>SUM(J46:J48)</f>
        <v>1</v>
      </c>
      <c r="K49" s="141"/>
      <c r="L49" s="155"/>
    </row>
    <row r="50" spans="1:12" ht="15" customHeight="1" x14ac:dyDescent="0.2">
      <c r="A50" s="141"/>
      <c r="B50" s="141"/>
      <c r="C50" s="141"/>
      <c r="D50" s="141"/>
      <c r="E50" s="141"/>
      <c r="F50" s="141"/>
      <c r="G50" s="141"/>
      <c r="H50" s="141"/>
      <c r="I50" s="141"/>
      <c r="J50" s="141"/>
      <c r="K50" s="141"/>
      <c r="L50" s="155"/>
    </row>
    <row r="51" spans="1:12" ht="15" customHeight="1" x14ac:dyDescent="0.2">
      <c r="A51" s="141"/>
      <c r="B51" s="141"/>
      <c r="C51" s="141"/>
      <c r="D51" s="141"/>
      <c r="E51" s="141"/>
      <c r="F51" s="141"/>
      <c r="G51" s="141"/>
      <c r="H51" s="141"/>
      <c r="I51" s="141"/>
      <c r="J51" s="141"/>
      <c r="K51" s="141"/>
      <c r="L51" s="155"/>
    </row>
    <row r="52" spans="1:12" ht="15" customHeight="1" x14ac:dyDescent="0.2">
      <c r="A52" s="141"/>
      <c r="B52" s="141"/>
      <c r="C52" s="141"/>
      <c r="D52" s="141"/>
      <c r="E52" s="141"/>
      <c r="F52" s="141"/>
      <c r="G52" s="141"/>
      <c r="H52" s="141"/>
      <c r="I52" s="141"/>
      <c r="J52" s="141"/>
      <c r="K52" s="141"/>
      <c r="L52" s="155"/>
    </row>
    <row r="53" spans="1:12" ht="15" customHeight="1" x14ac:dyDescent="0.2">
      <c r="A53" s="141"/>
      <c r="B53" s="141"/>
      <c r="C53" s="141"/>
      <c r="D53" s="141"/>
      <c r="E53" s="141"/>
      <c r="F53" s="141"/>
      <c r="G53" s="141"/>
      <c r="H53" s="141"/>
      <c r="I53" s="141"/>
      <c r="J53" s="141"/>
      <c r="K53" s="141"/>
      <c r="L53" s="155"/>
    </row>
    <row r="54" spans="1:12" ht="15" customHeight="1" x14ac:dyDescent="0.2">
      <c r="A54" s="141"/>
      <c r="B54" s="141"/>
      <c r="C54" s="141"/>
      <c r="D54" s="141"/>
      <c r="E54" s="141"/>
      <c r="F54" s="141"/>
      <c r="G54" s="141"/>
      <c r="H54" s="141"/>
      <c r="I54" s="141"/>
      <c r="J54" s="141"/>
      <c r="K54" s="141"/>
      <c r="L54" s="155"/>
    </row>
    <row r="55" spans="1:12" ht="15" customHeight="1" x14ac:dyDescent="0.2">
      <c r="A55" s="141"/>
      <c r="B55" s="141"/>
      <c r="C55" s="141"/>
      <c r="D55" s="141"/>
      <c r="E55" s="141"/>
      <c r="F55" s="141"/>
      <c r="G55" s="141"/>
      <c r="H55" s="141"/>
      <c r="I55" s="141"/>
      <c r="J55" s="141"/>
      <c r="K55" s="141"/>
      <c r="L55" s="155"/>
    </row>
    <row r="56" spans="1:12" ht="15" customHeight="1" x14ac:dyDescent="0.2">
      <c r="A56" s="259"/>
      <c r="B56" s="259"/>
      <c r="C56" s="259"/>
      <c r="D56" s="259"/>
      <c r="E56" s="259"/>
      <c r="F56" s="259"/>
      <c r="G56" s="259"/>
      <c r="H56" s="259"/>
      <c r="I56" s="259"/>
      <c r="J56" s="259"/>
      <c r="K56" s="259"/>
      <c r="L56" s="159"/>
    </row>
    <row r="57" spans="1:12" ht="15" customHeight="1" x14ac:dyDescent="0.2">
      <c r="A57" s="141"/>
      <c r="B57" s="141"/>
      <c r="C57" s="141"/>
      <c r="D57" s="141"/>
      <c r="E57" s="141"/>
      <c r="F57" s="141"/>
      <c r="G57" s="141"/>
      <c r="H57" s="141"/>
      <c r="I57" s="141"/>
      <c r="J57" s="141"/>
      <c r="K57" s="141"/>
      <c r="L57" s="155"/>
    </row>
    <row r="58" spans="1:12" ht="15" customHeight="1" x14ac:dyDescent="0.2">
      <c r="A58" s="141"/>
      <c r="B58" s="141"/>
      <c r="C58" s="141"/>
      <c r="D58" s="141"/>
      <c r="E58" s="141"/>
      <c r="F58" s="141"/>
      <c r="G58" s="141"/>
      <c r="H58" s="141"/>
      <c r="I58" s="141"/>
      <c r="J58" s="141"/>
      <c r="K58" s="141"/>
    </row>
    <row r="59" spans="1:12" ht="15" customHeight="1" x14ac:dyDescent="0.2">
      <c r="A59" s="141"/>
      <c r="B59" s="141"/>
      <c r="C59" s="141"/>
      <c r="D59" s="141"/>
      <c r="E59" s="141"/>
      <c r="F59" s="141"/>
      <c r="G59" s="141"/>
      <c r="H59" s="141"/>
      <c r="I59" s="141"/>
      <c r="J59" s="141"/>
      <c r="K59" s="141"/>
    </row>
    <row r="60" spans="1:12" ht="15" customHeight="1" x14ac:dyDescent="0.2">
      <c r="A60" s="141"/>
      <c r="B60" s="141"/>
      <c r="C60" s="141"/>
      <c r="D60" s="141"/>
      <c r="E60" s="141"/>
      <c r="F60" s="141"/>
      <c r="G60" s="141"/>
      <c r="H60" s="141"/>
      <c r="I60" s="141"/>
      <c r="J60" s="141"/>
      <c r="K60" s="141"/>
    </row>
    <row r="61" spans="1:12" ht="15" customHeight="1" x14ac:dyDescent="0.2">
      <c r="A61" s="141"/>
      <c r="B61" s="141"/>
      <c r="C61" s="141"/>
      <c r="D61" s="141"/>
      <c r="E61" s="141"/>
      <c r="F61" s="141"/>
      <c r="G61" s="141"/>
      <c r="H61" s="141"/>
      <c r="I61" s="141"/>
      <c r="J61" s="141"/>
      <c r="K61" s="141"/>
    </row>
    <row r="62" spans="1:12" ht="15" customHeight="1" x14ac:dyDescent="0.2">
      <c r="A62" s="141"/>
      <c r="B62" s="141"/>
      <c r="C62" s="141"/>
      <c r="D62" s="141"/>
      <c r="E62" s="141"/>
      <c r="F62" s="141"/>
      <c r="G62" s="141"/>
      <c r="H62" s="141"/>
      <c r="I62" s="141"/>
      <c r="J62" s="141"/>
      <c r="K62" s="141"/>
    </row>
    <row r="63" spans="1:12" ht="15" customHeight="1" x14ac:dyDescent="0.2">
      <c r="A63" s="141"/>
      <c r="B63" s="141"/>
      <c r="C63" s="141"/>
      <c r="D63" s="141"/>
      <c r="E63" s="141"/>
      <c r="F63" s="141"/>
      <c r="G63" s="141"/>
      <c r="H63" s="141"/>
      <c r="I63" s="141"/>
      <c r="J63" s="141"/>
      <c r="K63" s="141"/>
    </row>
    <row r="64" spans="1:12" ht="15" customHeight="1" x14ac:dyDescent="0.2">
      <c r="A64" s="141"/>
      <c r="B64" s="141"/>
      <c r="C64" s="141"/>
      <c r="D64" s="141"/>
      <c r="E64" s="141"/>
      <c r="F64" s="141"/>
      <c r="G64" s="141"/>
      <c r="H64" s="141"/>
      <c r="I64" s="141"/>
      <c r="J64" s="141"/>
      <c r="K64" s="141"/>
    </row>
    <row r="65" spans="1:11" ht="15" customHeight="1" x14ac:dyDescent="0.2">
      <c r="A65" s="141"/>
      <c r="B65" s="141"/>
      <c r="C65" s="141"/>
      <c r="D65" s="141"/>
      <c r="E65" s="141"/>
      <c r="F65" s="141"/>
      <c r="G65" s="141"/>
      <c r="H65" s="141"/>
      <c r="I65" s="141"/>
      <c r="J65" s="141"/>
      <c r="K65" s="141"/>
    </row>
    <row r="66" spans="1:11" ht="15" customHeight="1" x14ac:dyDescent="0.2">
      <c r="A66" s="141"/>
      <c r="B66" s="141"/>
      <c r="C66" s="141"/>
      <c r="D66" s="141"/>
      <c r="E66" s="141"/>
      <c r="F66" s="141"/>
      <c r="G66" s="141"/>
      <c r="H66" s="141"/>
      <c r="I66" s="141"/>
      <c r="J66" s="141"/>
      <c r="K66" s="141"/>
    </row>
    <row r="67" spans="1:11" ht="15" customHeight="1" x14ac:dyDescent="0.2">
      <c r="A67" s="141"/>
      <c r="B67" s="141"/>
      <c r="C67" s="141"/>
      <c r="D67" s="141"/>
      <c r="E67" s="141"/>
      <c r="F67" s="141"/>
      <c r="G67" s="141"/>
      <c r="H67" s="141"/>
      <c r="I67" s="141"/>
      <c r="J67" s="141"/>
      <c r="K67" s="141"/>
    </row>
    <row r="68" spans="1:11" ht="15" customHeight="1" x14ac:dyDescent="0.2">
      <c r="A68" s="141"/>
      <c r="B68" s="141"/>
      <c r="C68" s="141"/>
      <c r="D68" s="141"/>
      <c r="E68" s="141"/>
      <c r="F68" s="141"/>
      <c r="G68" s="141"/>
      <c r="H68" s="141"/>
      <c r="I68" s="141"/>
      <c r="J68" s="141"/>
      <c r="K68" s="141"/>
    </row>
    <row r="69" spans="1:11" ht="15" customHeight="1" x14ac:dyDescent="0.2">
      <c r="A69" s="141"/>
      <c r="B69" s="141"/>
      <c r="C69" s="141"/>
      <c r="D69" s="141"/>
      <c r="E69" s="141"/>
      <c r="F69" s="141"/>
      <c r="G69" s="141"/>
      <c r="H69" s="141"/>
      <c r="I69" s="141"/>
      <c r="J69" s="141"/>
      <c r="K69" s="141"/>
    </row>
    <row r="70" spans="1:11" ht="15" customHeight="1" x14ac:dyDescent="0.2">
      <c r="A70" s="141"/>
      <c r="B70" s="141"/>
      <c r="C70" s="141"/>
      <c r="D70" s="141"/>
      <c r="E70" s="141"/>
      <c r="F70" s="141"/>
      <c r="G70" s="141"/>
      <c r="H70" s="141"/>
      <c r="I70" s="141"/>
      <c r="J70" s="141"/>
      <c r="K70" s="141"/>
    </row>
    <row r="71" spans="1:11" ht="15" customHeight="1" x14ac:dyDescent="0.2">
      <c r="A71" s="141"/>
      <c r="B71" s="141"/>
      <c r="C71" s="141"/>
      <c r="D71" s="141"/>
      <c r="E71" s="141"/>
      <c r="F71" s="141"/>
      <c r="G71" s="141"/>
      <c r="H71" s="141"/>
      <c r="I71" s="141"/>
      <c r="J71" s="141"/>
      <c r="K71" s="141"/>
    </row>
    <row r="72" spans="1:11" ht="15" customHeight="1" x14ac:dyDescent="0.2">
      <c r="A72" s="141"/>
      <c r="B72" s="141"/>
      <c r="C72" s="141"/>
      <c r="D72" s="141"/>
      <c r="E72" s="141"/>
      <c r="F72" s="141"/>
      <c r="G72" s="141"/>
      <c r="H72" s="141"/>
      <c r="I72" s="141"/>
      <c r="J72" s="141"/>
      <c r="K72" s="141"/>
    </row>
    <row r="73" spans="1:11" ht="15" customHeight="1" x14ac:dyDescent="0.2">
      <c r="A73" s="141"/>
      <c r="B73" s="141"/>
      <c r="C73" s="141"/>
      <c r="D73" s="141"/>
      <c r="E73" s="141"/>
      <c r="F73" s="141"/>
      <c r="G73" s="141"/>
      <c r="H73" s="141"/>
      <c r="I73" s="141"/>
      <c r="J73" s="141"/>
      <c r="K73" s="141"/>
    </row>
    <row r="74" spans="1:11" ht="15" customHeight="1" x14ac:dyDescent="0.2">
      <c r="A74" s="141"/>
      <c r="B74" s="141"/>
      <c r="C74" s="141"/>
      <c r="D74" s="141"/>
      <c r="E74" s="141"/>
      <c r="F74" s="141"/>
      <c r="G74" s="141"/>
      <c r="H74" s="141"/>
      <c r="I74" s="141"/>
      <c r="J74" s="141"/>
      <c r="K74" s="141"/>
    </row>
    <row r="75" spans="1:11" ht="15" customHeight="1" x14ac:dyDescent="0.2">
      <c r="A75" s="141"/>
      <c r="B75" s="141"/>
      <c r="C75" s="141"/>
      <c r="D75" s="141"/>
      <c r="E75" s="141"/>
      <c r="F75" s="141"/>
      <c r="G75" s="141"/>
      <c r="H75" s="141"/>
      <c r="I75" s="141"/>
      <c r="J75" s="141"/>
      <c r="K75" s="141"/>
    </row>
    <row r="76" spans="1:11" ht="15" customHeight="1" x14ac:dyDescent="0.2">
      <c r="A76" s="141"/>
      <c r="B76" s="141"/>
      <c r="C76" s="141"/>
      <c r="D76" s="141"/>
      <c r="E76" s="141"/>
      <c r="F76" s="141"/>
      <c r="G76" s="141"/>
      <c r="H76" s="141"/>
      <c r="I76" s="141"/>
      <c r="J76" s="141"/>
      <c r="K76" s="141"/>
    </row>
    <row r="77" spans="1:11" ht="15" customHeight="1" x14ac:dyDescent="0.2">
      <c r="A77" s="141"/>
      <c r="B77" s="141"/>
      <c r="C77" s="141"/>
      <c r="D77" s="141"/>
      <c r="E77" s="141"/>
      <c r="F77" s="141"/>
      <c r="G77" s="141"/>
      <c r="H77" s="141"/>
      <c r="I77" s="141"/>
      <c r="J77" s="141"/>
      <c r="K77" s="141"/>
    </row>
    <row r="78" spans="1:11" ht="15" customHeight="1" x14ac:dyDescent="0.2">
      <c r="A78" s="141"/>
      <c r="B78" s="141"/>
      <c r="C78" s="141"/>
      <c r="D78" s="141"/>
      <c r="E78" s="141"/>
      <c r="F78" s="141"/>
      <c r="G78" s="141"/>
      <c r="H78" s="141"/>
      <c r="I78" s="141"/>
      <c r="J78" s="141"/>
      <c r="K78" s="141"/>
    </row>
    <row r="79" spans="1:11" ht="15" customHeight="1" x14ac:dyDescent="0.2">
      <c r="A79" s="141"/>
      <c r="B79" s="141"/>
      <c r="C79" s="141"/>
      <c r="D79" s="141"/>
      <c r="E79" s="141"/>
      <c r="F79" s="141"/>
      <c r="G79" s="141"/>
      <c r="H79" s="141"/>
      <c r="I79" s="141"/>
      <c r="J79" s="141"/>
      <c r="K79" s="141"/>
    </row>
    <row r="80" spans="1:11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</sheetData>
  <mergeCells count="18">
    <mergeCell ref="K1:L1"/>
    <mergeCell ref="A5:D5"/>
    <mergeCell ref="E6:G6"/>
    <mergeCell ref="I6:K6"/>
    <mergeCell ref="H7:H9"/>
    <mergeCell ref="D8:D9"/>
    <mergeCell ref="E8:F8"/>
    <mergeCell ref="I8:J8"/>
    <mergeCell ref="A9:B9"/>
    <mergeCell ref="A3:L3"/>
    <mergeCell ref="A40:E40"/>
    <mergeCell ref="A41:E41"/>
    <mergeCell ref="G40:K40"/>
    <mergeCell ref="G41:K41"/>
    <mergeCell ref="A10:B16"/>
    <mergeCell ref="A17:B23"/>
    <mergeCell ref="A24:B30"/>
    <mergeCell ref="A31:B3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&amp;C9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6"/>
  <sheetViews>
    <sheetView view="pageBreakPreview" topLeftCell="A4" zoomScaleNormal="100" zoomScaleSheetLayoutView="100" workbookViewId="0"/>
  </sheetViews>
  <sheetFormatPr defaultRowHeight="12.75" x14ac:dyDescent="0.2"/>
  <cols>
    <col min="1" max="1" width="9.42578125" style="121" customWidth="1"/>
    <col min="2" max="2" width="3.85546875" style="121" customWidth="1"/>
    <col min="3" max="11" width="8.85546875" style="121" customWidth="1"/>
    <col min="12" max="12" width="1.7109375" style="121" customWidth="1"/>
    <col min="13" max="14" width="9.140625" style="121"/>
    <col min="15" max="15" width="11.140625" style="121" customWidth="1"/>
    <col min="16" max="16384" width="9.140625" style="121"/>
  </cols>
  <sheetData>
    <row r="1" spans="1:17" ht="13.5" x14ac:dyDescent="0.25">
      <c r="K1" s="1068" t="s">
        <v>269</v>
      </c>
      <c r="L1" s="1068"/>
    </row>
    <row r="2" spans="1:17" ht="6.75" customHeight="1" x14ac:dyDescent="0.2"/>
    <row r="3" spans="1:17" ht="30" customHeight="1" x14ac:dyDescent="0.2">
      <c r="A3" s="1081" t="s">
        <v>233</v>
      </c>
      <c r="B3" s="1081"/>
      <c r="C3" s="1081"/>
      <c r="D3" s="1081"/>
      <c r="E3" s="1081"/>
      <c r="F3" s="1081"/>
      <c r="G3" s="1081"/>
      <c r="H3" s="1081"/>
      <c r="I3" s="1081"/>
      <c r="J3" s="1081"/>
      <c r="K3" s="1081"/>
      <c r="L3" s="1081"/>
    </row>
    <row r="4" spans="1:17" ht="10.5" customHeight="1" x14ac:dyDescent="0.2">
      <c r="B4" s="122"/>
      <c r="C4" s="122"/>
      <c r="D4" s="177"/>
      <c r="E4" s="177"/>
      <c r="F4" s="124"/>
      <c r="G4" s="122"/>
      <c r="H4" s="122"/>
      <c r="I4" s="122"/>
    </row>
    <row r="5" spans="1:17" ht="12.95" customHeight="1" x14ac:dyDescent="0.2">
      <c r="A5" s="1069" t="s">
        <v>10</v>
      </c>
      <c r="B5" s="1069"/>
      <c r="C5" s="1069"/>
      <c r="D5" s="1070"/>
      <c r="E5" s="170"/>
      <c r="F5" s="125"/>
      <c r="G5" s="125"/>
      <c r="H5" s="125"/>
      <c r="I5" s="125"/>
      <c r="J5" s="126"/>
      <c r="K5" s="176"/>
      <c r="L5" s="126"/>
    </row>
    <row r="6" spans="1:17" ht="24.95" customHeight="1" x14ac:dyDescent="0.25">
      <c r="E6" s="1071">
        <f>T!G17</f>
        <v>2016</v>
      </c>
      <c r="F6" s="1072"/>
      <c r="G6" s="1072"/>
      <c r="H6" s="904"/>
      <c r="I6" s="1073">
        <f>E6-1</f>
        <v>2015</v>
      </c>
      <c r="J6" s="1074"/>
      <c r="K6" s="1075"/>
      <c r="L6" s="126"/>
    </row>
    <row r="7" spans="1:17" ht="24.95" customHeight="1" x14ac:dyDescent="0.25">
      <c r="A7" s="129"/>
      <c r="B7" s="130"/>
      <c r="C7" s="131"/>
      <c r="D7" s="131"/>
      <c r="E7" s="132"/>
      <c r="F7" s="133"/>
      <c r="G7" s="175"/>
      <c r="H7" s="1045" t="s">
        <v>112</v>
      </c>
      <c r="I7" s="905"/>
      <c r="J7" s="194"/>
      <c r="K7" s="906"/>
      <c r="L7" s="155"/>
    </row>
    <row r="8" spans="1:17" ht="24.95" customHeight="1" x14ac:dyDescent="0.25">
      <c r="A8" s="129"/>
      <c r="B8" s="169"/>
      <c r="C8" s="169"/>
      <c r="D8" s="1077" t="s">
        <v>0</v>
      </c>
      <c r="E8" s="1044" t="s">
        <v>41</v>
      </c>
      <c r="F8" s="1045"/>
      <c r="G8" s="202" t="s">
        <v>111</v>
      </c>
      <c r="H8" s="1045"/>
      <c r="I8" s="1079" t="s">
        <v>41</v>
      </c>
      <c r="J8" s="1080"/>
      <c r="K8" s="205" t="s">
        <v>111</v>
      </c>
      <c r="L8" s="155"/>
    </row>
    <row r="9" spans="1:17" ht="12.95" customHeight="1" x14ac:dyDescent="0.25">
      <c r="A9" s="1076" t="s">
        <v>164</v>
      </c>
      <c r="B9" s="1076"/>
      <c r="C9" s="171" t="s">
        <v>48</v>
      </c>
      <c r="D9" s="1078"/>
      <c r="E9" s="383" t="s">
        <v>154</v>
      </c>
      <c r="F9" s="383" t="s">
        <v>1</v>
      </c>
      <c r="G9" s="203" t="s">
        <v>69</v>
      </c>
      <c r="H9" s="1076"/>
      <c r="I9" s="907" t="s">
        <v>165</v>
      </c>
      <c r="J9" s="196" t="s">
        <v>1</v>
      </c>
      <c r="K9" s="206" t="s">
        <v>69</v>
      </c>
      <c r="L9" s="159"/>
    </row>
    <row r="10" spans="1:17" ht="12.95" customHeight="1" x14ac:dyDescent="0.2">
      <c r="A10" s="1054" t="str">
        <f>T!J20</f>
        <v>leden</v>
      </c>
      <c r="B10" s="1055"/>
      <c r="C10" s="160" t="s">
        <v>6</v>
      </c>
      <c r="D10" s="135">
        <v>186</v>
      </c>
      <c r="E10" s="136">
        <v>35181.377741702294</v>
      </c>
      <c r="F10" s="136">
        <v>374952.22100000002</v>
      </c>
      <c r="G10" s="207">
        <f>E10/$E$16</f>
        <v>0.23414468772197808</v>
      </c>
      <c r="H10" s="145">
        <f>(E10-I10)/I10</f>
        <v>0.14825016451463227</v>
      </c>
      <c r="I10" s="908">
        <v>30639.122752987834</v>
      </c>
      <c r="J10" s="199">
        <v>324841.30200000003</v>
      </c>
      <c r="K10" s="212">
        <f>I10/$I$16</f>
        <v>0.22515450527924591</v>
      </c>
      <c r="L10" s="155"/>
    </row>
    <row r="11" spans="1:17" ht="12.95" customHeight="1" x14ac:dyDescent="0.2">
      <c r="A11" s="1056"/>
      <c r="B11" s="1057"/>
      <c r="C11" s="161" t="s">
        <v>7</v>
      </c>
      <c r="D11" s="135">
        <v>1632</v>
      </c>
      <c r="E11" s="136">
        <v>26990.068972091922</v>
      </c>
      <c r="F11" s="136">
        <v>287651.78100000002</v>
      </c>
      <c r="G11" s="208">
        <f t="shared" ref="G11:G15" si="0">E11/$E$16</f>
        <v>0.17962858980289986</v>
      </c>
      <c r="H11" s="145">
        <f t="shared" ref="H11:H15" si="1">(E11-I11)/I11</f>
        <v>7.9797754000043228E-2</v>
      </c>
      <c r="I11" s="909">
        <v>24995.48537872847</v>
      </c>
      <c r="J11" s="197">
        <v>265006.484</v>
      </c>
      <c r="K11" s="213">
        <f t="shared" ref="K11:K16" si="2">I11/$I$16</f>
        <v>0.18368169970249631</v>
      </c>
      <c r="L11" s="156"/>
      <c r="M11" s="137"/>
      <c r="O11" s="137"/>
      <c r="P11" s="137"/>
      <c r="Q11" s="137"/>
    </row>
    <row r="12" spans="1:17" ht="12.95" customHeight="1" x14ac:dyDescent="0.2">
      <c r="A12" s="1056"/>
      <c r="B12" s="1057"/>
      <c r="C12" s="161" t="s">
        <v>8</v>
      </c>
      <c r="D12" s="135">
        <v>38726</v>
      </c>
      <c r="E12" s="136">
        <v>31458.087888685212</v>
      </c>
      <c r="F12" s="136">
        <v>335270.54033806239</v>
      </c>
      <c r="G12" s="208">
        <f t="shared" si="0"/>
        <v>0.20936485828113957</v>
      </c>
      <c r="H12" s="145">
        <f t="shared" si="1"/>
        <v>5.6269961259727971E-4</v>
      </c>
      <c r="I12" s="909">
        <v>31440.396389816757</v>
      </c>
      <c r="J12" s="197">
        <v>333336.55164473061</v>
      </c>
      <c r="K12" s="213">
        <f t="shared" si="2"/>
        <v>0.23104274074695116</v>
      </c>
      <c r="L12" s="156"/>
      <c r="M12" s="137"/>
      <c r="O12" s="137"/>
      <c r="P12" s="137"/>
      <c r="Q12" s="137"/>
    </row>
    <row r="13" spans="1:17" ht="12.95" customHeight="1" x14ac:dyDescent="0.2">
      <c r="A13" s="1056"/>
      <c r="B13" s="1057"/>
      <c r="C13" s="161" t="s">
        <v>9</v>
      </c>
      <c r="D13" s="135">
        <v>388191</v>
      </c>
      <c r="E13" s="136">
        <v>53121.212534690465</v>
      </c>
      <c r="F13" s="136">
        <v>566149.40148109209</v>
      </c>
      <c r="G13" s="208">
        <f t="shared" si="0"/>
        <v>0.3535407229263926</v>
      </c>
      <c r="H13" s="145">
        <f t="shared" si="1"/>
        <v>0.15400251954901617</v>
      </c>
      <c r="I13" s="909">
        <v>46032.14606104172</v>
      </c>
      <c r="J13" s="197">
        <v>488040.81992312468</v>
      </c>
      <c r="K13" s="213">
        <f t="shared" si="2"/>
        <v>0.33827159990424782</v>
      </c>
      <c r="L13" s="156"/>
      <c r="M13" s="137"/>
      <c r="O13" s="137"/>
      <c r="P13" s="137"/>
      <c r="Q13" s="137"/>
    </row>
    <row r="14" spans="1:17" ht="12.95" customHeight="1" x14ac:dyDescent="0.2">
      <c r="A14" s="1056"/>
      <c r="B14" s="1057"/>
      <c r="C14" s="229" t="s">
        <v>261</v>
      </c>
      <c r="D14" s="230">
        <v>428735</v>
      </c>
      <c r="E14" s="231">
        <v>146750.74713716988</v>
      </c>
      <c r="F14" s="231">
        <v>1564023.9438191545</v>
      </c>
      <c r="G14" s="232">
        <f>E14/$E$16</f>
        <v>0.97667885873241</v>
      </c>
      <c r="H14" s="233">
        <f>(E14-I14)/I14</f>
        <v>0.10250085359712602</v>
      </c>
      <c r="I14" s="910">
        <v>133107.15058257477</v>
      </c>
      <c r="J14" s="234">
        <v>1411225.1575678554</v>
      </c>
      <c r="K14" s="235">
        <f t="shared" si="2"/>
        <v>0.97815054563294113</v>
      </c>
      <c r="L14" s="156"/>
      <c r="M14" s="137"/>
      <c r="O14" s="137"/>
      <c r="P14" s="137"/>
      <c r="Q14" s="137"/>
    </row>
    <row r="15" spans="1:17" ht="12.95" customHeight="1" x14ac:dyDescent="0.2">
      <c r="A15" s="1056"/>
      <c r="B15" s="1057"/>
      <c r="C15" s="161" t="s">
        <v>96</v>
      </c>
      <c r="D15" s="922">
        <v>0</v>
      </c>
      <c r="E15" s="136">
        <v>3504.1148628445735</v>
      </c>
      <c r="F15" s="136">
        <v>37345.769</v>
      </c>
      <c r="G15" s="208">
        <f t="shared" si="0"/>
        <v>2.3321141267589971E-2</v>
      </c>
      <c r="H15" s="145">
        <f t="shared" si="1"/>
        <v>0.17853382714747779</v>
      </c>
      <c r="I15" s="909">
        <v>2973.2832288114546</v>
      </c>
      <c r="J15" s="197">
        <v>31523.266000000003</v>
      </c>
      <c r="K15" s="213">
        <f t="shared" si="2"/>
        <v>2.1849454367058842E-2</v>
      </c>
      <c r="L15" s="156"/>
      <c r="M15" s="137"/>
      <c r="O15" s="137"/>
      <c r="P15" s="137"/>
      <c r="Q15" s="137"/>
    </row>
    <row r="16" spans="1:17" ht="12.95" customHeight="1" x14ac:dyDescent="0.2">
      <c r="A16" s="1058"/>
      <c r="B16" s="1059"/>
      <c r="C16" s="163" t="s">
        <v>2</v>
      </c>
      <c r="D16" s="151">
        <v>428735</v>
      </c>
      <c r="E16" s="152">
        <v>150254.86200001446</v>
      </c>
      <c r="F16" s="153">
        <v>1601369.7128191546</v>
      </c>
      <c r="G16" s="209">
        <f>SUM(G14:G15)</f>
        <v>1</v>
      </c>
      <c r="H16" s="154">
        <f>(E16-I16)/I16</f>
        <v>0.10416213258310623</v>
      </c>
      <c r="I16" s="911">
        <v>136080.43381138623</v>
      </c>
      <c r="J16" s="198">
        <v>1442748.4235678555</v>
      </c>
      <c r="K16" s="676">
        <f t="shared" si="2"/>
        <v>1</v>
      </c>
      <c r="L16" s="174"/>
      <c r="M16" s="137"/>
    </row>
    <row r="17" spans="1:21" ht="12.95" customHeight="1" x14ac:dyDescent="0.2">
      <c r="A17" s="1060" t="str">
        <f>T!J21</f>
        <v>únor</v>
      </c>
      <c r="B17" s="1061"/>
      <c r="C17" s="160" t="s">
        <v>6</v>
      </c>
      <c r="D17" s="135">
        <v>186</v>
      </c>
      <c r="E17" s="136">
        <v>26049.546141834318</v>
      </c>
      <c r="F17" s="136">
        <v>277607.86900000001</v>
      </c>
      <c r="G17" s="207">
        <f>E17/$E$23</f>
        <v>0.23181226163208074</v>
      </c>
      <c r="H17" s="145">
        <f>(E17-I17)/I17</f>
        <v>-0.10167635795513692</v>
      </c>
      <c r="I17" s="908">
        <v>28997.952322102396</v>
      </c>
      <c r="J17" s="199">
        <v>307775.07500000001</v>
      </c>
      <c r="K17" s="212">
        <f>I17/$I$23</f>
        <v>0.22814722802827686</v>
      </c>
      <c r="L17" s="156"/>
      <c r="M17" s="137"/>
      <c r="N17" s="137"/>
    </row>
    <row r="18" spans="1:21" ht="12.95" customHeight="1" x14ac:dyDescent="0.2">
      <c r="A18" s="1060"/>
      <c r="B18" s="1061"/>
      <c r="C18" s="161" t="s">
        <v>7</v>
      </c>
      <c r="D18" s="135">
        <v>1632</v>
      </c>
      <c r="E18" s="136">
        <v>21153.329530384079</v>
      </c>
      <c r="F18" s="136">
        <v>225429.37700000001</v>
      </c>
      <c r="G18" s="208">
        <f t="shared" ref="G18:G23" si="3">E18/$E$23</f>
        <v>0.18824132799811302</v>
      </c>
      <c r="H18" s="145">
        <f t="shared" ref="H18:H20" si="4">(E18-I18)/I18</f>
        <v>-9.5324627475462817E-2</v>
      </c>
      <c r="I18" s="909">
        <v>23382.232094319937</v>
      </c>
      <c r="J18" s="197">
        <v>248156.929</v>
      </c>
      <c r="K18" s="213">
        <f t="shared" ref="K18:K23" si="5">I18/$I$23</f>
        <v>0.1839644185278162</v>
      </c>
      <c r="L18" s="157"/>
      <c r="M18" s="140"/>
      <c r="N18" s="137"/>
    </row>
    <row r="19" spans="1:21" ht="12.95" customHeight="1" x14ac:dyDescent="0.2">
      <c r="A19" s="1060"/>
      <c r="B19" s="1061"/>
      <c r="C19" s="161" t="s">
        <v>8</v>
      </c>
      <c r="D19" s="135">
        <v>38792</v>
      </c>
      <c r="E19" s="136">
        <v>23308.830440619848</v>
      </c>
      <c r="F19" s="136">
        <v>248400.3814756514</v>
      </c>
      <c r="G19" s="208">
        <f t="shared" si="3"/>
        <v>0.20742291136356419</v>
      </c>
      <c r="H19" s="145">
        <f t="shared" si="4"/>
        <v>-0.20261460578940901</v>
      </c>
      <c r="I19" s="909">
        <v>29231.574355203127</v>
      </c>
      <c r="J19" s="197">
        <v>310236.32357085904</v>
      </c>
      <c r="K19" s="213">
        <f t="shared" si="5"/>
        <v>0.22998529640863064</v>
      </c>
      <c r="L19" s="156"/>
      <c r="M19" s="137"/>
      <c r="N19" s="137"/>
      <c r="O19" s="137"/>
      <c r="P19" s="137"/>
    </row>
    <row r="20" spans="1:21" ht="12.95" customHeight="1" x14ac:dyDescent="0.2">
      <c r="A20" s="1060"/>
      <c r="B20" s="1061"/>
      <c r="C20" s="161" t="s">
        <v>9</v>
      </c>
      <c r="D20" s="135">
        <v>388280</v>
      </c>
      <c r="E20" s="136">
        <v>38930.207034027342</v>
      </c>
      <c r="F20" s="136">
        <v>414876.16904734407</v>
      </c>
      <c r="G20" s="208">
        <f t="shared" si="3"/>
        <v>0.34643595282722045</v>
      </c>
      <c r="H20" s="145">
        <f t="shared" si="4"/>
        <v>-8.6979788792236903E-2</v>
      </c>
      <c r="I20" s="909">
        <v>42638.932365505483</v>
      </c>
      <c r="J20" s="197">
        <v>452529.35942898894</v>
      </c>
      <c r="K20" s="213">
        <f t="shared" si="5"/>
        <v>0.33547038484715885</v>
      </c>
      <c r="L20" s="156"/>
      <c r="M20" s="137"/>
      <c r="N20" s="137"/>
      <c r="O20" s="137"/>
      <c r="P20" s="137"/>
    </row>
    <row r="21" spans="1:21" ht="12.95" customHeight="1" x14ac:dyDescent="0.2">
      <c r="A21" s="1060"/>
      <c r="B21" s="1061"/>
      <c r="C21" s="229" t="s">
        <v>261</v>
      </c>
      <c r="D21" s="230">
        <v>428890</v>
      </c>
      <c r="E21" s="231">
        <v>109441.91314686558</v>
      </c>
      <c r="F21" s="231">
        <v>1166313.7965229955</v>
      </c>
      <c r="G21" s="232">
        <f t="shared" si="3"/>
        <v>0.97391245382097835</v>
      </c>
      <c r="H21" s="233">
        <f>(E21-I21)/I21</f>
        <v>-0.11918467297635764</v>
      </c>
      <c r="I21" s="910">
        <v>124250.69113713095</v>
      </c>
      <c r="J21" s="234">
        <v>1318697.6869998479</v>
      </c>
      <c r="K21" s="235">
        <f t="shared" si="5"/>
        <v>0.9775673278118826</v>
      </c>
      <c r="L21" s="156"/>
      <c r="M21" s="137"/>
      <c r="N21" s="137"/>
      <c r="O21" s="137"/>
      <c r="P21" s="137"/>
    </row>
    <row r="22" spans="1:21" ht="12.95" customHeight="1" x14ac:dyDescent="0.2">
      <c r="A22" s="1060"/>
      <c r="B22" s="1061"/>
      <c r="C22" s="161" t="s">
        <v>96</v>
      </c>
      <c r="D22" s="922">
        <v>0</v>
      </c>
      <c r="E22" s="136">
        <v>2931.547853133975</v>
      </c>
      <c r="F22" s="136">
        <v>31241.276000000002</v>
      </c>
      <c r="G22" s="208">
        <f t="shared" si="3"/>
        <v>2.6087546179021634E-2</v>
      </c>
      <c r="H22" s="145">
        <f t="shared" ref="H22" si="6">(E22-I22)/I22</f>
        <v>2.816743129210587E-2</v>
      </c>
      <c r="I22" s="909">
        <v>2851.2358628690235</v>
      </c>
      <c r="J22" s="197">
        <v>30242.109292152119</v>
      </c>
      <c r="K22" s="213">
        <f t="shared" si="5"/>
        <v>2.243267218811737E-2</v>
      </c>
      <c r="L22" s="156"/>
      <c r="M22" s="137"/>
      <c r="N22" s="137"/>
      <c r="O22" s="137"/>
      <c r="P22" s="137"/>
    </row>
    <row r="23" spans="1:21" ht="12.95" customHeight="1" x14ac:dyDescent="0.2">
      <c r="A23" s="1060"/>
      <c r="B23" s="1061"/>
      <c r="C23" s="163" t="s">
        <v>2</v>
      </c>
      <c r="D23" s="151">
        <v>428890</v>
      </c>
      <c r="E23" s="152">
        <v>112373.46099999956</v>
      </c>
      <c r="F23" s="153">
        <v>1197555.0725229955</v>
      </c>
      <c r="G23" s="678">
        <f t="shared" si="3"/>
        <v>1</v>
      </c>
      <c r="H23" s="154">
        <f>(E23-I23)/I23</f>
        <v>-0.11587917152507392</v>
      </c>
      <c r="I23" s="911">
        <v>127101.92699999998</v>
      </c>
      <c r="J23" s="198">
        <v>1348939.796292</v>
      </c>
      <c r="K23" s="676">
        <f t="shared" si="5"/>
        <v>1</v>
      </c>
      <c r="L23" s="174"/>
      <c r="M23" s="137"/>
      <c r="N23" s="137"/>
      <c r="O23" s="137"/>
      <c r="P23" s="137"/>
    </row>
    <row r="24" spans="1:21" ht="12.95" customHeight="1" x14ac:dyDescent="0.2">
      <c r="A24" s="1060" t="str">
        <f>T!J22</f>
        <v>březen</v>
      </c>
      <c r="B24" s="1061"/>
      <c r="C24" s="160" t="s">
        <v>6</v>
      </c>
      <c r="D24" s="135">
        <v>186</v>
      </c>
      <c r="E24" s="136">
        <v>26603.93648537021</v>
      </c>
      <c r="F24" s="136">
        <v>284466.15399999998</v>
      </c>
      <c r="G24" s="207">
        <f>E24/$E$30</f>
        <v>0.23655867481852835</v>
      </c>
      <c r="H24" s="145">
        <f>(E24-I24)/I24</f>
        <v>5.0821871465245118E-2</v>
      </c>
      <c r="I24" s="908">
        <v>25317.265663945698</v>
      </c>
      <c r="J24" s="199">
        <v>268824.717</v>
      </c>
      <c r="K24" s="212">
        <f>I24/$I$30</f>
        <v>0.24312821446831837</v>
      </c>
      <c r="L24" s="183"/>
      <c r="M24" s="136"/>
      <c r="N24" s="136"/>
      <c r="O24" s="136"/>
      <c r="P24" s="136"/>
      <c r="Q24" s="136"/>
      <c r="R24" s="136"/>
      <c r="S24" s="136"/>
      <c r="T24" s="136"/>
      <c r="U24" s="136"/>
    </row>
    <row r="25" spans="1:21" ht="12.95" customHeight="1" x14ac:dyDescent="0.2">
      <c r="A25" s="1060"/>
      <c r="B25" s="1061"/>
      <c r="C25" s="161" t="s">
        <v>7</v>
      </c>
      <c r="D25" s="135">
        <v>1626</v>
      </c>
      <c r="E25" s="136">
        <v>21042.017678307206</v>
      </c>
      <c r="F25" s="136">
        <v>224994.56200000001</v>
      </c>
      <c r="G25" s="208">
        <f t="shared" ref="G25:G29" si="7">E25/$E$30</f>
        <v>0.18710283044863207</v>
      </c>
      <c r="H25" s="145">
        <f t="shared" ref="H25:H27" si="8">(E25-I25)/I25</f>
        <v>9.0347553933188815E-2</v>
      </c>
      <c r="I25" s="909">
        <v>19298.449932228268</v>
      </c>
      <c r="J25" s="197">
        <v>204915.435</v>
      </c>
      <c r="K25" s="213">
        <f t="shared" ref="K25:K30" si="9">I25/$I$30</f>
        <v>0.18532797879159474</v>
      </c>
      <c r="L25" s="158"/>
      <c r="M25" s="136"/>
      <c r="N25" s="136"/>
      <c r="O25" s="136"/>
      <c r="P25" s="136"/>
      <c r="Q25" s="136"/>
      <c r="R25" s="136"/>
      <c r="S25" s="136"/>
      <c r="T25" s="136"/>
      <c r="U25" s="136"/>
    </row>
    <row r="26" spans="1:21" ht="12.95" customHeight="1" x14ac:dyDescent="0.2">
      <c r="A26" s="1060"/>
      <c r="B26" s="1061"/>
      <c r="C26" s="161" t="s">
        <v>8</v>
      </c>
      <c r="D26" s="135">
        <v>38722</v>
      </c>
      <c r="E26" s="136">
        <v>24321.551542092442</v>
      </c>
      <c r="F26" s="136">
        <v>260061.41236232175</v>
      </c>
      <c r="G26" s="208">
        <f t="shared" si="7"/>
        <v>0.21626401060955094</v>
      </c>
      <c r="H26" s="145">
        <f t="shared" si="8"/>
        <v>5.9298962324481501E-2</v>
      </c>
      <c r="I26" s="909">
        <v>22960.04471553738</v>
      </c>
      <c r="J26" s="197">
        <v>243795.10100687933</v>
      </c>
      <c r="K26" s="213">
        <f t="shared" si="9"/>
        <v>0.22049121535865576</v>
      </c>
      <c r="L26" s="158"/>
      <c r="M26" s="136"/>
      <c r="N26" s="136"/>
      <c r="O26" s="136"/>
      <c r="P26" s="136"/>
      <c r="Q26" s="136"/>
      <c r="R26" s="136"/>
      <c r="S26" s="136"/>
      <c r="T26" s="136"/>
      <c r="U26" s="136"/>
    </row>
    <row r="27" spans="1:21" ht="12.95" customHeight="1" x14ac:dyDescent="0.2">
      <c r="A27" s="1060"/>
      <c r="B27" s="1061"/>
      <c r="C27" s="161" t="s">
        <v>9</v>
      </c>
      <c r="D27" s="135">
        <v>387980</v>
      </c>
      <c r="E27" s="136">
        <v>37568.620450484654</v>
      </c>
      <c r="F27" s="136">
        <v>401707.45184361265</v>
      </c>
      <c r="G27" s="208">
        <f t="shared" si="7"/>
        <v>0.33405519041943549</v>
      </c>
      <c r="H27" s="145">
        <f t="shared" si="8"/>
        <v>0.10390345089856783</v>
      </c>
      <c r="I27" s="909">
        <v>34032.523786300444</v>
      </c>
      <c r="J27" s="197">
        <v>361365.26199295558</v>
      </c>
      <c r="K27" s="213">
        <f t="shared" si="9"/>
        <v>0.32682308002151977</v>
      </c>
      <c r="L27" s="158"/>
      <c r="M27" s="136"/>
      <c r="N27" s="136"/>
      <c r="O27" s="136"/>
      <c r="P27" s="136"/>
      <c r="Q27" s="136"/>
      <c r="R27" s="136"/>
      <c r="S27" s="136"/>
      <c r="T27" s="136"/>
      <c r="U27" s="136"/>
    </row>
    <row r="28" spans="1:21" ht="12.95" customHeight="1" x14ac:dyDescent="0.2">
      <c r="A28" s="1060"/>
      <c r="B28" s="1061"/>
      <c r="C28" s="229" t="s">
        <v>261</v>
      </c>
      <c r="D28" s="230">
        <v>428514</v>
      </c>
      <c r="E28" s="231">
        <v>109536.12615625451</v>
      </c>
      <c r="F28" s="231">
        <v>1171229.5802059344</v>
      </c>
      <c r="G28" s="232">
        <f t="shared" si="7"/>
        <v>0.97398070629614686</v>
      </c>
      <c r="H28" s="233">
        <f>(E28-I28)/I28</f>
        <v>7.8023579756503814E-2</v>
      </c>
      <c r="I28" s="910">
        <v>101608.28409801179</v>
      </c>
      <c r="J28" s="234">
        <v>1078900.5149998348</v>
      </c>
      <c r="K28" s="235">
        <f t="shared" si="9"/>
        <v>0.97577048864008864</v>
      </c>
      <c r="L28" s="158"/>
      <c r="M28" s="136"/>
      <c r="N28" s="136"/>
      <c r="O28" s="136"/>
      <c r="P28" s="136"/>
      <c r="Q28" s="136"/>
      <c r="R28" s="136"/>
      <c r="S28" s="136"/>
      <c r="T28" s="136"/>
      <c r="U28" s="136"/>
    </row>
    <row r="29" spans="1:21" ht="12.95" customHeight="1" x14ac:dyDescent="0.2">
      <c r="A29" s="1060"/>
      <c r="B29" s="1061"/>
      <c r="C29" s="161" t="s">
        <v>96</v>
      </c>
      <c r="D29" s="922">
        <v>0</v>
      </c>
      <c r="E29" s="136">
        <v>2926.1900356117726</v>
      </c>
      <c r="F29" s="136">
        <v>31289.636999999999</v>
      </c>
      <c r="G29" s="208">
        <f t="shared" si="7"/>
        <v>2.6019293703853186E-2</v>
      </c>
      <c r="H29" s="145">
        <f t="shared" ref="H29" si="10">(E29-I29)/I29</f>
        <v>0.15978218426140214</v>
      </c>
      <c r="I29" s="909">
        <v>2523.0513757850945</v>
      </c>
      <c r="J29" s="197">
        <v>26790.347000000002</v>
      </c>
      <c r="K29" s="213">
        <f t="shared" si="9"/>
        <v>2.4229511359911284E-2</v>
      </c>
      <c r="L29" s="158"/>
      <c r="M29" s="136"/>
      <c r="N29" s="136"/>
      <c r="O29" s="136"/>
      <c r="P29" s="136"/>
      <c r="Q29" s="136"/>
      <c r="R29" s="136"/>
      <c r="S29" s="136"/>
      <c r="T29" s="136"/>
      <c r="U29" s="136"/>
    </row>
    <row r="30" spans="1:21" ht="12.95" customHeight="1" thickBot="1" x14ac:dyDescent="0.25">
      <c r="A30" s="1062"/>
      <c r="B30" s="1063"/>
      <c r="C30" s="162" t="s">
        <v>2</v>
      </c>
      <c r="D30" s="147">
        <v>428514</v>
      </c>
      <c r="E30" s="148">
        <v>112462.31619186628</v>
      </c>
      <c r="F30" s="149">
        <v>1202519.2172059345</v>
      </c>
      <c r="G30" s="678">
        <f>E30/$E$30</f>
        <v>1</v>
      </c>
      <c r="H30" s="150">
        <f>(E30-I30)/I30</f>
        <v>8.0004550793125642E-2</v>
      </c>
      <c r="I30" s="912">
        <v>104131.33547379689</v>
      </c>
      <c r="J30" s="227">
        <v>1105690.8619998349</v>
      </c>
      <c r="K30" s="677">
        <f t="shared" si="9"/>
        <v>1</v>
      </c>
      <c r="L30" s="189"/>
    </row>
    <row r="31" spans="1:21" ht="12.95" customHeight="1" thickTop="1" x14ac:dyDescent="0.2">
      <c r="A31" s="1082" t="str">
        <f>T!E17</f>
        <v>I. čtvrtletí</v>
      </c>
      <c r="B31" s="1083"/>
      <c r="C31" s="190" t="s">
        <v>6</v>
      </c>
      <c r="D31" s="191">
        <f>D24</f>
        <v>186</v>
      </c>
      <c r="E31" s="192">
        <f>E10+E17+E24</f>
        <v>87834.860368906826</v>
      </c>
      <c r="F31" s="192">
        <f>F10+F17+F24</f>
        <v>937026.24400000006</v>
      </c>
      <c r="G31" s="236">
        <f>E31/$E$37</f>
        <v>0.23416969444543845</v>
      </c>
      <c r="H31" s="193">
        <f>(E31-I31)/I31</f>
        <v>3.3906679809561829E-2</v>
      </c>
      <c r="I31" s="913">
        <v>84954.340739035921</v>
      </c>
      <c r="J31" s="237">
        <v>901441.09400000004</v>
      </c>
      <c r="K31" s="213">
        <f>I31/$I$37</f>
        <v>0.23128552405809885</v>
      </c>
      <c r="L31" s="155"/>
    </row>
    <row r="32" spans="1:21" ht="12.95" customHeight="1" x14ac:dyDescent="0.2">
      <c r="A32" s="1060"/>
      <c r="B32" s="1061"/>
      <c r="C32" s="161" t="s">
        <v>7</v>
      </c>
      <c r="D32" s="135">
        <f t="shared" ref="D32:D34" si="11">D25</f>
        <v>1626</v>
      </c>
      <c r="E32" s="136">
        <f>E11+E18+E25</f>
        <v>69185.416180783213</v>
      </c>
      <c r="F32" s="136">
        <f t="shared" ref="F32" si="12">F11+F18+F25</f>
        <v>738075.72000000009</v>
      </c>
      <c r="G32" s="208">
        <f t="shared" ref="G32:G37" si="13">E32/$E$37</f>
        <v>0.18444986078522452</v>
      </c>
      <c r="H32" s="145">
        <f t="shared" ref="H32:H34" si="14">(E32-I32)/I32</f>
        <v>2.2301037918835549E-2</v>
      </c>
      <c r="I32" s="909">
        <v>67676.167405276676</v>
      </c>
      <c r="J32" s="197">
        <v>718078.848</v>
      </c>
      <c r="K32" s="213">
        <f t="shared" ref="K32:K37" si="15">I32/$I$37</f>
        <v>0.18424623990261654</v>
      </c>
      <c r="L32" s="155"/>
    </row>
    <row r="33" spans="1:12" ht="12.95" customHeight="1" x14ac:dyDescent="0.2">
      <c r="A33" s="1060"/>
      <c r="B33" s="1061"/>
      <c r="C33" s="161" t="s">
        <v>8</v>
      </c>
      <c r="D33" s="135">
        <f t="shared" si="11"/>
        <v>38722</v>
      </c>
      <c r="E33" s="136">
        <f t="shared" ref="E33:F36" si="16">E12+E19+E26</f>
        <v>79088.469871397509</v>
      </c>
      <c r="F33" s="136">
        <f t="shared" si="16"/>
        <v>843732.3341760356</v>
      </c>
      <c r="G33" s="208">
        <f t="shared" si="13"/>
        <v>0.21085162253526465</v>
      </c>
      <c r="H33" s="145">
        <f t="shared" si="14"/>
        <v>-5.4327826062049056E-2</v>
      </c>
      <c r="I33" s="909">
        <v>83632.015460557261</v>
      </c>
      <c r="J33" s="197">
        <v>887367.97622246901</v>
      </c>
      <c r="K33" s="213">
        <f t="shared" si="15"/>
        <v>0.22768553502460523</v>
      </c>
      <c r="L33" s="155"/>
    </row>
    <row r="34" spans="1:12" ht="12.95" customHeight="1" x14ac:dyDescent="0.2">
      <c r="A34" s="1060"/>
      <c r="B34" s="1061"/>
      <c r="C34" s="161" t="s">
        <v>9</v>
      </c>
      <c r="D34" s="135">
        <f t="shared" si="11"/>
        <v>387980</v>
      </c>
      <c r="E34" s="136">
        <f t="shared" si="16"/>
        <v>129620.04001920245</v>
      </c>
      <c r="F34" s="136">
        <f t="shared" si="16"/>
        <v>1382733.0223720488</v>
      </c>
      <c r="G34" s="208">
        <f t="shared" si="13"/>
        <v>0.3455699142438326</v>
      </c>
      <c r="H34" s="145">
        <f t="shared" si="14"/>
        <v>5.6367031461368317E-2</v>
      </c>
      <c r="I34" s="909">
        <v>122703.60221284765</v>
      </c>
      <c r="J34" s="197">
        <v>1301935.4413450691</v>
      </c>
      <c r="K34" s="213">
        <f t="shared" si="15"/>
        <v>0.33405670263267379</v>
      </c>
      <c r="L34" s="155"/>
    </row>
    <row r="35" spans="1:12" ht="12.95" customHeight="1" x14ac:dyDescent="0.2">
      <c r="A35" s="1060"/>
      <c r="B35" s="1061"/>
      <c r="C35" s="229" t="s">
        <v>261</v>
      </c>
      <c r="D35" s="230">
        <f>SUM(D31:D34)</f>
        <v>428514</v>
      </c>
      <c r="E35" s="231">
        <f t="shared" ref="E35:F35" si="17">SUM(E31:E34)</f>
        <v>365728.78644029004</v>
      </c>
      <c r="F35" s="231">
        <f t="shared" si="17"/>
        <v>3901567.3205480846</v>
      </c>
      <c r="G35" s="232">
        <f t="shared" si="13"/>
        <v>0.97504109200976041</v>
      </c>
      <c r="H35" s="233">
        <f>(E35-I35)/I35</f>
        <v>1.8839272388633671E-2</v>
      </c>
      <c r="I35" s="910">
        <v>358966.12581771752</v>
      </c>
      <c r="J35" s="234">
        <v>3808823.3595675379</v>
      </c>
      <c r="K35" s="235">
        <f t="shared" si="15"/>
        <v>0.97727400161799438</v>
      </c>
      <c r="L35" s="155"/>
    </row>
    <row r="36" spans="1:12" ht="12.95" customHeight="1" x14ac:dyDescent="0.2">
      <c r="A36" s="1060"/>
      <c r="B36" s="1061"/>
      <c r="C36" s="161" t="s">
        <v>96</v>
      </c>
      <c r="D36" s="135"/>
      <c r="E36" s="136">
        <f t="shared" si="16"/>
        <v>9361.8527515903206</v>
      </c>
      <c r="F36" s="136">
        <f t="shared" si="16"/>
        <v>99876.682000000001</v>
      </c>
      <c r="G36" s="208">
        <f t="shared" si="13"/>
        <v>2.495890799023965E-2</v>
      </c>
      <c r="H36" s="145">
        <f t="shared" ref="H36" si="18">(E36-I36)/I36</f>
        <v>0.12150628594006896</v>
      </c>
      <c r="I36" s="909">
        <v>8347.5704674655735</v>
      </c>
      <c r="J36" s="197">
        <v>88555.722292152117</v>
      </c>
      <c r="K36" s="213">
        <f t="shared" si="15"/>
        <v>2.2725998382005619E-2</v>
      </c>
      <c r="L36" s="155"/>
    </row>
    <row r="37" spans="1:12" ht="12.95" customHeight="1" x14ac:dyDescent="0.2">
      <c r="A37" s="1060"/>
      <c r="B37" s="1061"/>
      <c r="C37" s="164" t="s">
        <v>2</v>
      </c>
      <c r="D37" s="165">
        <f>SUM(D31:D34)</f>
        <v>428514</v>
      </c>
      <c r="E37" s="166">
        <f>SUM(E35:E36)</f>
        <v>375090.63919188036</v>
      </c>
      <c r="F37" s="167">
        <f>SUM(F35:F36)</f>
        <v>4001444.0025480846</v>
      </c>
      <c r="G37" s="211">
        <f t="shared" si="13"/>
        <v>1</v>
      </c>
      <c r="H37" s="168">
        <f>(E37-I37)/I37</f>
        <v>2.1172482772488961E-2</v>
      </c>
      <c r="I37" s="914">
        <v>367313.69628518308</v>
      </c>
      <c r="J37" s="201">
        <v>3897379.0818596901</v>
      </c>
      <c r="K37" s="216">
        <f t="shared" si="15"/>
        <v>1</v>
      </c>
      <c r="L37" s="159"/>
    </row>
    <row r="38" spans="1:12" ht="5.0999999999999996" customHeight="1" x14ac:dyDescent="0.2">
      <c r="A38" s="138"/>
      <c r="B38" s="139"/>
      <c r="C38" s="172"/>
      <c r="D38" s="143"/>
      <c r="E38" s="144"/>
      <c r="F38" s="144"/>
      <c r="G38" s="217"/>
      <c r="H38" s="146"/>
      <c r="I38" s="916"/>
      <c r="J38" s="219"/>
      <c r="K38" s="222"/>
      <c r="L38" s="155"/>
    </row>
    <row r="39" spans="1:12" ht="20.100000000000001" customHeight="1" x14ac:dyDescent="0.2">
      <c r="A39" s="138"/>
      <c r="B39" s="139"/>
      <c r="C39" s="142"/>
      <c r="D39" s="144"/>
      <c r="E39" s="144"/>
      <c r="F39" s="144"/>
      <c r="G39" s="173"/>
      <c r="H39" s="122"/>
      <c r="I39" s="219"/>
      <c r="J39" s="219"/>
      <c r="K39" s="221"/>
      <c r="L39" s="155"/>
    </row>
    <row r="40" spans="1:12" ht="15" customHeight="1" x14ac:dyDescent="0.25">
      <c r="A40" s="1048" t="s">
        <v>188</v>
      </c>
      <c r="B40" s="1048"/>
      <c r="C40" s="1048"/>
      <c r="D40" s="1048"/>
      <c r="E40" s="1048"/>
      <c r="F40" s="141"/>
      <c r="G40" s="1048" t="s">
        <v>189</v>
      </c>
      <c r="H40" s="1048"/>
      <c r="I40" s="1048"/>
      <c r="J40" s="1048"/>
      <c r="K40" s="1051"/>
      <c r="L40" s="155"/>
    </row>
    <row r="41" spans="1:12" ht="15" customHeight="1" x14ac:dyDescent="0.2">
      <c r="A41" s="1050" t="str">
        <f>A31</f>
        <v>I. čtvrtletí</v>
      </c>
      <c r="B41" s="1050"/>
      <c r="C41" s="1050"/>
      <c r="D41" s="1050"/>
      <c r="E41" s="1050"/>
      <c r="F41" s="141"/>
      <c r="G41" s="1052" t="str">
        <f>A31</f>
        <v>I. čtvrtletí</v>
      </c>
      <c r="H41" s="1052"/>
      <c r="I41" s="1052"/>
      <c r="J41" s="1052"/>
      <c r="K41" s="1053"/>
      <c r="L41" s="155"/>
    </row>
    <row r="42" spans="1:12" ht="15" customHeight="1" x14ac:dyDescent="0.2">
      <c r="A42" s="141"/>
      <c r="B42" s="141"/>
      <c r="C42" s="141"/>
      <c r="G42" s="141"/>
      <c r="H42" s="141"/>
      <c r="I42" s="141"/>
      <c r="J42" s="141"/>
      <c r="K42" s="141"/>
      <c r="L42" s="155"/>
    </row>
    <row r="43" spans="1:12" ht="15" customHeight="1" x14ac:dyDescent="0.2">
      <c r="A43" s="141"/>
      <c r="B43" s="141"/>
      <c r="C43" s="141"/>
      <c r="G43" s="141"/>
      <c r="H43" s="141"/>
      <c r="I43" s="141"/>
      <c r="J43" s="141"/>
      <c r="K43" s="141"/>
      <c r="L43" s="155"/>
    </row>
    <row r="44" spans="1:12" ht="15" customHeight="1" x14ac:dyDescent="0.2">
      <c r="A44" s="141"/>
      <c r="B44" s="141"/>
      <c r="C44" s="141"/>
      <c r="G44" s="141"/>
      <c r="H44" s="141"/>
      <c r="I44" s="141"/>
      <c r="J44" s="141"/>
      <c r="K44" s="141"/>
      <c r="L44" s="155"/>
    </row>
    <row r="45" spans="1:12" ht="15" customHeight="1" x14ac:dyDescent="0.2">
      <c r="A45" s="141"/>
      <c r="B45" s="141"/>
      <c r="C45" s="141">
        <f>E6</f>
        <v>2016</v>
      </c>
      <c r="D45" s="141">
        <f>I6</f>
        <v>2015</v>
      </c>
      <c r="H45" s="141"/>
      <c r="I45" s="141">
        <f>E6</f>
        <v>2016</v>
      </c>
      <c r="J45" s="141">
        <f>I6</f>
        <v>2015</v>
      </c>
      <c r="K45" s="141"/>
      <c r="L45" s="155"/>
    </row>
    <row r="46" spans="1:12" ht="15" customHeight="1" x14ac:dyDescent="0.2">
      <c r="A46" s="141"/>
      <c r="B46" s="141" t="str">
        <f>A10</f>
        <v>leden</v>
      </c>
      <c r="C46" s="439">
        <f>E16</f>
        <v>150254.86200001446</v>
      </c>
      <c r="D46" s="439">
        <f>I16</f>
        <v>136080.43381138623</v>
      </c>
      <c r="H46" s="141" t="str">
        <f>A10</f>
        <v>leden</v>
      </c>
      <c r="I46" s="440">
        <f>E16/E37</f>
        <v>0.40058280932772222</v>
      </c>
      <c r="J46" s="440">
        <f>I16/I37</f>
        <v>0.37047470646379904</v>
      </c>
      <c r="K46" s="141"/>
      <c r="L46" s="155"/>
    </row>
    <row r="47" spans="1:12" ht="15" customHeight="1" x14ac:dyDescent="0.2">
      <c r="A47" s="141"/>
      <c r="B47" s="141" t="str">
        <f>A17</f>
        <v>únor</v>
      </c>
      <c r="C47" s="439">
        <f>E23</f>
        <v>112373.46099999956</v>
      </c>
      <c r="D47" s="439">
        <f>I23</f>
        <v>127101.92699999998</v>
      </c>
      <c r="H47" s="141" t="str">
        <f>A17</f>
        <v>únor</v>
      </c>
      <c r="I47" s="440">
        <f>E23/E37</f>
        <v>0.2995901503756645</v>
      </c>
      <c r="J47" s="440">
        <f>I23/I37</f>
        <v>0.34603100370457679</v>
      </c>
      <c r="K47" s="141"/>
      <c r="L47" s="155"/>
    </row>
    <row r="48" spans="1:12" ht="15" customHeight="1" x14ac:dyDescent="0.2">
      <c r="A48" s="141"/>
      <c r="B48" s="141" t="str">
        <f>A24</f>
        <v>březen</v>
      </c>
      <c r="C48" s="439">
        <f>E30</f>
        <v>112462.31619186628</v>
      </c>
      <c r="D48" s="439">
        <f>I30</f>
        <v>104131.33547379689</v>
      </c>
      <c r="H48" s="141" t="str">
        <f>A24</f>
        <v>březen</v>
      </c>
      <c r="I48" s="440">
        <f>E30/E37</f>
        <v>0.29982704029661311</v>
      </c>
      <c r="J48" s="440">
        <f>I30/I37</f>
        <v>0.28349428983162422</v>
      </c>
      <c r="K48" s="141"/>
      <c r="L48" s="155"/>
    </row>
    <row r="49" spans="1:12" ht="15" customHeight="1" x14ac:dyDescent="0.2">
      <c r="A49" s="141"/>
      <c r="B49" s="141"/>
      <c r="C49" s="439">
        <f>SUM(C46:C48)</f>
        <v>375090.6391918803</v>
      </c>
      <c r="D49" s="439">
        <f>SUM(D46:D48)</f>
        <v>367313.69628518308</v>
      </c>
      <c r="E49" s="141"/>
      <c r="F49" s="141"/>
      <c r="G49" s="141"/>
      <c r="H49" s="141"/>
      <c r="I49" s="309">
        <f>SUM(I46:I48)</f>
        <v>0.99999999999999989</v>
      </c>
      <c r="J49" s="309">
        <f>SUM(J46:J48)</f>
        <v>1</v>
      </c>
      <c r="K49" s="141"/>
      <c r="L49" s="155"/>
    </row>
    <row r="50" spans="1:12" ht="15" customHeight="1" x14ac:dyDescent="0.2">
      <c r="A50" s="141"/>
      <c r="B50" s="141"/>
      <c r="C50" s="141"/>
      <c r="D50" s="141"/>
      <c r="E50" s="141"/>
      <c r="F50" s="141"/>
      <c r="G50" s="141"/>
      <c r="H50" s="141"/>
      <c r="I50" s="141"/>
      <c r="J50" s="141"/>
      <c r="K50" s="141"/>
      <c r="L50" s="155"/>
    </row>
    <row r="51" spans="1:12" ht="15" customHeight="1" x14ac:dyDescent="0.2">
      <c r="A51" s="141"/>
      <c r="B51" s="141"/>
      <c r="C51" s="141"/>
      <c r="D51" s="141"/>
      <c r="E51" s="141"/>
      <c r="F51" s="141"/>
      <c r="G51" s="141"/>
      <c r="H51" s="141"/>
      <c r="I51" s="141"/>
      <c r="J51" s="141"/>
      <c r="K51" s="141"/>
      <c r="L51" s="155"/>
    </row>
    <row r="52" spans="1:12" ht="15" customHeight="1" x14ac:dyDescent="0.2">
      <c r="A52" s="141"/>
      <c r="B52" s="141"/>
      <c r="C52" s="141"/>
      <c r="D52" s="141"/>
      <c r="E52" s="141"/>
      <c r="F52" s="141"/>
      <c r="G52" s="141"/>
      <c r="H52" s="141"/>
      <c r="I52" s="141"/>
      <c r="J52" s="141"/>
      <c r="K52" s="141"/>
      <c r="L52" s="155"/>
    </row>
    <row r="53" spans="1:12" ht="15" customHeight="1" x14ac:dyDescent="0.2">
      <c r="A53" s="141"/>
      <c r="B53" s="141"/>
      <c r="C53" s="141"/>
      <c r="D53" s="141"/>
      <c r="E53" s="141"/>
      <c r="F53" s="141"/>
      <c r="G53" s="141"/>
      <c r="H53" s="141"/>
      <c r="I53" s="141"/>
      <c r="J53" s="141"/>
      <c r="K53" s="141"/>
      <c r="L53" s="155"/>
    </row>
    <row r="54" spans="1:12" ht="15" customHeight="1" x14ac:dyDescent="0.2">
      <c r="A54" s="141"/>
      <c r="B54" s="141"/>
      <c r="C54" s="141"/>
      <c r="D54" s="141"/>
      <c r="E54" s="141"/>
      <c r="F54" s="141"/>
      <c r="G54" s="141"/>
      <c r="H54" s="141"/>
      <c r="I54" s="141"/>
      <c r="J54" s="141"/>
      <c r="K54" s="141"/>
      <c r="L54" s="155"/>
    </row>
    <row r="55" spans="1:12" ht="15" customHeight="1" x14ac:dyDescent="0.2">
      <c r="A55" s="141"/>
      <c r="B55" s="141"/>
      <c r="C55" s="141"/>
      <c r="D55" s="141"/>
      <c r="E55" s="141"/>
      <c r="F55" s="141"/>
      <c r="G55" s="141"/>
      <c r="H55" s="141"/>
      <c r="I55" s="141"/>
      <c r="J55" s="141"/>
      <c r="K55" s="141"/>
      <c r="L55" s="155"/>
    </row>
    <row r="56" spans="1:12" ht="15" customHeight="1" x14ac:dyDescent="0.2">
      <c r="A56" s="259"/>
      <c r="B56" s="259"/>
      <c r="C56" s="259"/>
      <c r="D56" s="259"/>
      <c r="E56" s="259"/>
      <c r="F56" s="259"/>
      <c r="G56" s="259"/>
      <c r="H56" s="259"/>
      <c r="I56" s="259"/>
      <c r="J56" s="259"/>
      <c r="K56" s="259"/>
      <c r="L56" s="159"/>
    </row>
    <row r="57" spans="1:12" ht="15" customHeight="1" x14ac:dyDescent="0.2">
      <c r="A57" s="141"/>
      <c r="B57" s="141"/>
      <c r="C57" s="141"/>
      <c r="D57" s="141"/>
      <c r="E57" s="141"/>
      <c r="F57" s="141"/>
      <c r="G57" s="141"/>
      <c r="H57" s="141"/>
      <c r="I57" s="141"/>
      <c r="J57" s="141"/>
      <c r="K57" s="141"/>
      <c r="L57" s="155"/>
    </row>
    <row r="58" spans="1:12" ht="15" customHeight="1" x14ac:dyDescent="0.2">
      <c r="A58" s="141"/>
      <c r="B58" s="141"/>
      <c r="C58" s="141"/>
      <c r="D58" s="141"/>
      <c r="E58" s="141"/>
      <c r="F58" s="141"/>
      <c r="G58" s="141"/>
      <c r="H58" s="141"/>
      <c r="I58" s="141"/>
      <c r="J58" s="141"/>
      <c r="K58" s="141"/>
    </row>
    <row r="59" spans="1:12" ht="15" customHeight="1" x14ac:dyDescent="0.2">
      <c r="A59" s="141"/>
      <c r="B59" s="141"/>
      <c r="C59" s="141"/>
      <c r="D59" s="141"/>
      <c r="E59" s="141"/>
      <c r="F59" s="141"/>
      <c r="G59" s="141"/>
      <c r="H59" s="141"/>
      <c r="I59" s="141"/>
      <c r="J59" s="141"/>
      <c r="K59" s="141"/>
    </row>
    <row r="60" spans="1:12" ht="15" customHeight="1" x14ac:dyDescent="0.2">
      <c r="A60" s="141"/>
      <c r="B60" s="141"/>
      <c r="C60" s="141"/>
      <c r="D60" s="141"/>
      <c r="E60" s="141"/>
      <c r="F60" s="141"/>
      <c r="G60" s="141"/>
      <c r="H60" s="141"/>
      <c r="I60" s="141"/>
      <c r="J60" s="141"/>
      <c r="K60" s="141"/>
    </row>
    <row r="61" spans="1:12" ht="15" customHeight="1" x14ac:dyDescent="0.2">
      <c r="A61" s="141"/>
      <c r="B61" s="141"/>
      <c r="C61" s="141"/>
      <c r="D61" s="141"/>
      <c r="E61" s="141"/>
      <c r="F61" s="141"/>
      <c r="G61" s="141"/>
      <c r="H61" s="141"/>
      <c r="I61" s="141"/>
      <c r="J61" s="141"/>
      <c r="K61" s="141"/>
    </row>
    <row r="62" spans="1:12" ht="15" customHeight="1" x14ac:dyDescent="0.2">
      <c r="A62" s="141"/>
      <c r="B62" s="141"/>
      <c r="C62" s="141"/>
      <c r="D62" s="141"/>
      <c r="E62" s="141"/>
      <c r="F62" s="141"/>
      <c r="G62" s="141"/>
      <c r="H62" s="141"/>
      <c r="I62" s="141"/>
      <c r="J62" s="141"/>
      <c r="K62" s="141"/>
    </row>
    <row r="63" spans="1:12" ht="15" customHeight="1" x14ac:dyDescent="0.2">
      <c r="A63" s="141"/>
      <c r="B63" s="141"/>
      <c r="C63" s="141"/>
      <c r="D63" s="141"/>
      <c r="E63" s="141"/>
      <c r="F63" s="141"/>
      <c r="G63" s="141"/>
      <c r="H63" s="141"/>
      <c r="I63" s="141"/>
      <c r="J63" s="141"/>
      <c r="K63" s="141"/>
    </row>
    <row r="64" spans="1:12" ht="15" customHeight="1" x14ac:dyDescent="0.2">
      <c r="A64" s="141"/>
      <c r="B64" s="141"/>
      <c r="C64" s="141"/>
      <c r="D64" s="141"/>
      <c r="E64" s="141"/>
      <c r="F64" s="141"/>
      <c r="G64" s="141"/>
      <c r="H64" s="141"/>
      <c r="I64" s="141"/>
      <c r="J64" s="141"/>
      <c r="K64" s="141"/>
    </row>
    <row r="65" spans="1:11" ht="15" customHeight="1" x14ac:dyDescent="0.2">
      <c r="A65" s="141"/>
      <c r="B65" s="141"/>
      <c r="C65" s="141"/>
      <c r="D65" s="141"/>
      <c r="E65" s="141"/>
      <c r="F65" s="141"/>
      <c r="G65" s="141"/>
      <c r="H65" s="141"/>
      <c r="I65" s="141"/>
      <c r="J65" s="141"/>
      <c r="K65" s="141"/>
    </row>
    <row r="66" spans="1:11" ht="15" customHeight="1" x14ac:dyDescent="0.2">
      <c r="A66" s="141"/>
      <c r="B66" s="141"/>
      <c r="C66" s="141"/>
      <c r="D66" s="141"/>
      <c r="E66" s="141"/>
      <c r="F66" s="141"/>
      <c r="G66" s="141"/>
      <c r="H66" s="141"/>
      <c r="I66" s="141"/>
      <c r="J66" s="141"/>
      <c r="K66" s="141"/>
    </row>
    <row r="67" spans="1:11" ht="15" customHeight="1" x14ac:dyDescent="0.2">
      <c r="A67" s="141"/>
      <c r="B67" s="141"/>
      <c r="C67" s="141"/>
      <c r="D67" s="141"/>
      <c r="E67" s="141"/>
      <c r="F67" s="141"/>
      <c r="G67" s="141"/>
      <c r="H67" s="141"/>
      <c r="I67" s="141"/>
      <c r="J67" s="141"/>
      <c r="K67" s="141"/>
    </row>
    <row r="68" spans="1:11" ht="15" customHeight="1" x14ac:dyDescent="0.2">
      <c r="A68" s="141"/>
      <c r="B68" s="141"/>
      <c r="C68" s="141"/>
      <c r="D68" s="141"/>
      <c r="E68" s="141"/>
      <c r="F68" s="141"/>
      <c r="G68" s="141"/>
      <c r="H68" s="141"/>
      <c r="I68" s="141"/>
      <c r="J68" s="141"/>
      <c r="K68" s="141"/>
    </row>
    <row r="69" spans="1:11" ht="15" customHeight="1" x14ac:dyDescent="0.2">
      <c r="A69" s="141"/>
      <c r="B69" s="141"/>
      <c r="C69" s="141"/>
      <c r="D69" s="141"/>
      <c r="E69" s="141"/>
      <c r="F69" s="141"/>
      <c r="G69" s="141"/>
      <c r="H69" s="141"/>
      <c r="I69" s="141"/>
      <c r="J69" s="141"/>
      <c r="K69" s="141"/>
    </row>
    <row r="70" spans="1:11" ht="15" customHeight="1" x14ac:dyDescent="0.2">
      <c r="A70" s="141"/>
      <c r="B70" s="141"/>
      <c r="C70" s="141"/>
      <c r="D70" s="141"/>
      <c r="E70" s="141"/>
      <c r="F70" s="141"/>
      <c r="G70" s="141"/>
      <c r="H70" s="141"/>
      <c r="I70" s="141"/>
      <c r="J70" s="141"/>
      <c r="K70" s="141"/>
    </row>
    <row r="71" spans="1:11" ht="15" customHeight="1" x14ac:dyDescent="0.2">
      <c r="A71" s="141"/>
      <c r="B71" s="141"/>
      <c r="C71" s="141"/>
      <c r="D71" s="141"/>
      <c r="E71" s="141"/>
      <c r="F71" s="141"/>
      <c r="G71" s="141"/>
      <c r="H71" s="141"/>
      <c r="I71" s="141"/>
      <c r="J71" s="141"/>
      <c r="K71" s="141"/>
    </row>
    <row r="72" spans="1:11" ht="15" customHeight="1" x14ac:dyDescent="0.2">
      <c r="A72" s="141"/>
      <c r="B72" s="141"/>
      <c r="C72" s="141"/>
      <c r="D72" s="141"/>
      <c r="E72" s="141"/>
      <c r="F72" s="141"/>
      <c r="G72" s="141"/>
      <c r="H72" s="141"/>
      <c r="I72" s="141"/>
      <c r="J72" s="141"/>
      <c r="K72" s="141"/>
    </row>
    <row r="73" spans="1:11" ht="15" customHeight="1" x14ac:dyDescent="0.2">
      <c r="A73" s="141"/>
      <c r="B73" s="141"/>
      <c r="C73" s="141"/>
      <c r="D73" s="141"/>
      <c r="E73" s="141"/>
      <c r="F73" s="141"/>
      <c r="G73" s="141"/>
      <c r="H73" s="141"/>
      <c r="I73" s="141"/>
      <c r="J73" s="141"/>
      <c r="K73" s="141"/>
    </row>
    <row r="74" spans="1:11" ht="15" customHeight="1" x14ac:dyDescent="0.2">
      <c r="A74" s="141"/>
      <c r="B74" s="141"/>
      <c r="C74" s="141"/>
      <c r="D74" s="141"/>
      <c r="E74" s="141"/>
      <c r="F74" s="141"/>
      <c r="G74" s="141"/>
      <c r="H74" s="141"/>
      <c r="I74" s="141"/>
      <c r="J74" s="141"/>
      <c r="K74" s="141"/>
    </row>
    <row r="75" spans="1:11" ht="15" customHeight="1" x14ac:dyDescent="0.2">
      <c r="A75" s="141"/>
      <c r="B75" s="141"/>
      <c r="C75" s="141"/>
      <c r="D75" s="141"/>
      <c r="E75" s="141"/>
      <c r="F75" s="141"/>
      <c r="G75" s="141"/>
      <c r="H75" s="141"/>
      <c r="I75" s="141"/>
      <c r="J75" s="141"/>
      <c r="K75" s="141"/>
    </row>
    <row r="76" spans="1:11" ht="15" customHeight="1" x14ac:dyDescent="0.2">
      <c r="A76" s="141"/>
      <c r="B76" s="141"/>
      <c r="C76" s="141"/>
      <c r="D76" s="141"/>
      <c r="E76" s="141"/>
      <c r="F76" s="141"/>
      <c r="G76" s="141"/>
      <c r="H76" s="141"/>
      <c r="I76" s="141"/>
      <c r="J76" s="141"/>
      <c r="K76" s="141"/>
    </row>
    <row r="77" spans="1:11" ht="15" customHeight="1" x14ac:dyDescent="0.2">
      <c r="A77" s="141"/>
      <c r="B77" s="141"/>
      <c r="C77" s="141"/>
      <c r="D77" s="141"/>
      <c r="E77" s="141"/>
      <c r="F77" s="141"/>
      <c r="G77" s="141"/>
      <c r="H77" s="141"/>
      <c r="I77" s="141"/>
      <c r="J77" s="141"/>
      <c r="K77" s="141"/>
    </row>
    <row r="78" spans="1:11" ht="15" customHeight="1" x14ac:dyDescent="0.2">
      <c r="A78" s="141"/>
      <c r="B78" s="141"/>
      <c r="C78" s="141"/>
      <c r="D78" s="141"/>
      <c r="E78" s="141"/>
      <c r="F78" s="141"/>
      <c r="G78" s="141"/>
      <c r="H78" s="141"/>
      <c r="I78" s="141"/>
      <c r="J78" s="141"/>
      <c r="K78" s="141"/>
    </row>
    <row r="79" spans="1:11" ht="15" customHeight="1" x14ac:dyDescent="0.2">
      <c r="A79" s="141"/>
      <c r="B79" s="141"/>
      <c r="C79" s="141"/>
      <c r="D79" s="141"/>
      <c r="E79" s="141"/>
      <c r="F79" s="141"/>
      <c r="G79" s="141"/>
      <c r="H79" s="141"/>
      <c r="I79" s="141"/>
      <c r="J79" s="141"/>
      <c r="K79" s="141"/>
    </row>
    <row r="80" spans="1:11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</sheetData>
  <mergeCells count="18">
    <mergeCell ref="H7:H9"/>
    <mergeCell ref="D8:D9"/>
    <mergeCell ref="E8:F8"/>
    <mergeCell ref="I8:J8"/>
    <mergeCell ref="A9:B9"/>
    <mergeCell ref="K1:L1"/>
    <mergeCell ref="A3:L3"/>
    <mergeCell ref="A5:D5"/>
    <mergeCell ref="E6:G6"/>
    <mergeCell ref="I6:K6"/>
    <mergeCell ref="A41:E41"/>
    <mergeCell ref="G41:K41"/>
    <mergeCell ref="A10:B16"/>
    <mergeCell ref="A17:B23"/>
    <mergeCell ref="A24:B30"/>
    <mergeCell ref="A31:B37"/>
    <mergeCell ref="A40:E40"/>
    <mergeCell ref="G40:K40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&amp;C10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6"/>
  <sheetViews>
    <sheetView view="pageBreakPreview" zoomScaleNormal="100" zoomScaleSheetLayoutView="100" workbookViewId="0"/>
  </sheetViews>
  <sheetFormatPr defaultRowHeight="12.75" x14ac:dyDescent="0.2"/>
  <cols>
    <col min="1" max="1" width="9.42578125" style="121" customWidth="1"/>
    <col min="2" max="2" width="3.85546875" style="121" customWidth="1"/>
    <col min="3" max="11" width="8.85546875" style="121" customWidth="1"/>
    <col min="12" max="12" width="1.7109375" style="121" customWidth="1"/>
    <col min="13" max="14" width="9.140625" style="121"/>
    <col min="15" max="15" width="11.140625" style="121" customWidth="1"/>
    <col min="16" max="16384" width="9.140625" style="121"/>
  </cols>
  <sheetData>
    <row r="1" spans="1:17" ht="13.5" x14ac:dyDescent="0.25">
      <c r="K1" s="1068" t="s">
        <v>270</v>
      </c>
      <c r="L1" s="1068"/>
    </row>
    <row r="2" spans="1:17" ht="6.75" customHeight="1" x14ac:dyDescent="0.2"/>
    <row r="3" spans="1:17" ht="30" customHeight="1" x14ac:dyDescent="0.2">
      <c r="A3" s="1081" t="s">
        <v>234</v>
      </c>
      <c r="B3" s="1081"/>
      <c r="C3" s="1081"/>
      <c r="D3" s="1081"/>
      <c r="E3" s="1081"/>
      <c r="F3" s="1081"/>
      <c r="G3" s="1081"/>
      <c r="H3" s="1081"/>
      <c r="I3" s="1081"/>
      <c r="J3" s="1081"/>
      <c r="K3" s="1081"/>
      <c r="L3" s="1081"/>
    </row>
    <row r="4" spans="1:17" ht="10.5" customHeight="1" x14ac:dyDescent="0.2">
      <c r="B4" s="122"/>
      <c r="C4" s="122"/>
      <c r="D4" s="177"/>
      <c r="E4" s="177"/>
      <c r="F4" s="124"/>
      <c r="G4" s="122"/>
      <c r="H4" s="122"/>
      <c r="I4" s="122"/>
    </row>
    <row r="5" spans="1:17" ht="12.95" customHeight="1" x14ac:dyDescent="0.2">
      <c r="A5" s="1069" t="s">
        <v>11</v>
      </c>
      <c r="B5" s="1069"/>
      <c r="C5" s="1069"/>
      <c r="D5" s="1070"/>
      <c r="E5" s="170"/>
      <c r="F5" s="125"/>
      <c r="G5" s="125"/>
      <c r="H5" s="125"/>
      <c r="I5" s="125"/>
      <c r="J5" s="126"/>
      <c r="K5" s="176"/>
      <c r="L5" s="126"/>
    </row>
    <row r="6" spans="1:17" ht="24.95" customHeight="1" x14ac:dyDescent="0.25">
      <c r="E6" s="1071">
        <f>T!G17</f>
        <v>2016</v>
      </c>
      <c r="F6" s="1072"/>
      <c r="G6" s="1072"/>
      <c r="H6" s="904"/>
      <c r="I6" s="1073">
        <f>E6-1</f>
        <v>2015</v>
      </c>
      <c r="J6" s="1074"/>
      <c r="K6" s="1075"/>
      <c r="L6" s="126"/>
    </row>
    <row r="7" spans="1:17" ht="24.95" customHeight="1" x14ac:dyDescent="0.25">
      <c r="A7" s="129"/>
      <c r="B7" s="130"/>
      <c r="C7" s="131"/>
      <c r="D7" s="131"/>
      <c r="E7" s="132"/>
      <c r="F7" s="133"/>
      <c r="G7" s="175"/>
      <c r="H7" s="1045" t="s">
        <v>112</v>
      </c>
      <c r="I7" s="905"/>
      <c r="J7" s="194"/>
      <c r="K7" s="906"/>
      <c r="L7" s="155"/>
    </row>
    <row r="8" spans="1:17" ht="24.95" customHeight="1" x14ac:dyDescent="0.25">
      <c r="A8" s="129"/>
      <c r="B8" s="169"/>
      <c r="C8" s="169"/>
      <c r="D8" s="1077" t="s">
        <v>0</v>
      </c>
      <c r="E8" s="1044" t="s">
        <v>41</v>
      </c>
      <c r="F8" s="1045"/>
      <c r="G8" s="202" t="s">
        <v>111</v>
      </c>
      <c r="H8" s="1045"/>
      <c r="I8" s="1079" t="s">
        <v>41</v>
      </c>
      <c r="J8" s="1080"/>
      <c r="K8" s="205" t="s">
        <v>111</v>
      </c>
      <c r="L8" s="155"/>
    </row>
    <row r="9" spans="1:17" ht="12.95" customHeight="1" x14ac:dyDescent="0.25">
      <c r="A9" s="1076" t="s">
        <v>164</v>
      </c>
      <c r="B9" s="1076"/>
      <c r="C9" s="171" t="s">
        <v>48</v>
      </c>
      <c r="D9" s="1078"/>
      <c r="E9" s="383" t="s">
        <v>154</v>
      </c>
      <c r="F9" s="383" t="s">
        <v>1</v>
      </c>
      <c r="G9" s="203" t="s">
        <v>69</v>
      </c>
      <c r="H9" s="1076"/>
      <c r="I9" s="907" t="s">
        <v>165</v>
      </c>
      <c r="J9" s="196" t="s">
        <v>1</v>
      </c>
      <c r="K9" s="206" t="s">
        <v>69</v>
      </c>
      <c r="L9" s="159"/>
    </row>
    <row r="10" spans="1:17" ht="12.95" customHeight="1" x14ac:dyDescent="0.2">
      <c r="A10" s="1054" t="str">
        <f>T!J20</f>
        <v>leden</v>
      </c>
      <c r="B10" s="1055"/>
      <c r="C10" s="160" t="s">
        <v>6</v>
      </c>
      <c r="D10" s="135">
        <v>1258</v>
      </c>
      <c r="E10" s="136">
        <v>332159</v>
      </c>
      <c r="F10" s="136">
        <v>3544076.2410900006</v>
      </c>
      <c r="G10" s="207">
        <f>E10/$E$16</f>
        <v>0.34617634265673686</v>
      </c>
      <c r="H10" s="145">
        <f>(E10-I10)/I10</f>
        <v>1.4291612159321494E-2</v>
      </c>
      <c r="I10" s="908">
        <v>327478.8</v>
      </c>
      <c r="J10" s="199">
        <v>3482409.1835729992</v>
      </c>
      <c r="K10" s="212">
        <f>I10/$I$16</f>
        <v>0.36928382760608897</v>
      </c>
      <c r="L10" s="155"/>
    </row>
    <row r="11" spans="1:17" ht="12.95" customHeight="1" x14ac:dyDescent="0.2">
      <c r="A11" s="1056"/>
      <c r="B11" s="1057"/>
      <c r="C11" s="161" t="s">
        <v>7</v>
      </c>
      <c r="D11" s="135">
        <v>4818</v>
      </c>
      <c r="E11" s="136">
        <v>89849.900000000009</v>
      </c>
      <c r="F11" s="136">
        <v>958682.61738000019</v>
      </c>
      <c r="G11" s="208">
        <f t="shared" ref="G11:G15" si="0">E11/$E$16</f>
        <v>9.3641628768371607E-2</v>
      </c>
      <c r="H11" s="145">
        <f t="shared" ref="H11:H15" si="1">(E11-I11)/I11</f>
        <v>0.1003236681905076</v>
      </c>
      <c r="I11" s="909">
        <v>81657.7</v>
      </c>
      <c r="J11" s="197">
        <v>868347.06857100024</v>
      </c>
      <c r="K11" s="213">
        <f t="shared" ref="K11:K16" si="2">I11/$I$16</f>
        <v>9.2081893574514545E-2</v>
      </c>
      <c r="L11" s="156"/>
      <c r="M11" s="137"/>
      <c r="O11" s="137"/>
      <c r="P11" s="137"/>
      <c r="Q11" s="137"/>
    </row>
    <row r="12" spans="1:17" ht="12.95" customHeight="1" x14ac:dyDescent="0.2">
      <c r="A12" s="1056"/>
      <c r="B12" s="1057"/>
      <c r="C12" s="161" t="s">
        <v>8</v>
      </c>
      <c r="D12" s="135">
        <v>151232</v>
      </c>
      <c r="E12" s="136">
        <v>165434.22700000001</v>
      </c>
      <c r="F12" s="136">
        <v>1765154.7579999999</v>
      </c>
      <c r="G12" s="208">
        <f t="shared" si="0"/>
        <v>0.17241566735540628</v>
      </c>
      <c r="H12" s="145">
        <f t="shared" si="1"/>
        <v>0.13722822156706507</v>
      </c>
      <c r="I12" s="909">
        <v>145471.44</v>
      </c>
      <c r="J12" s="197">
        <v>1546946.5599999998</v>
      </c>
      <c r="K12" s="213">
        <f t="shared" si="2"/>
        <v>0.16404191712736679</v>
      </c>
      <c r="L12" s="156"/>
      <c r="M12" s="137"/>
      <c r="O12" s="137"/>
      <c r="P12" s="137"/>
      <c r="Q12" s="137"/>
    </row>
    <row r="13" spans="1:17" ht="12.95" customHeight="1" x14ac:dyDescent="0.2">
      <c r="A13" s="1056"/>
      <c r="B13" s="1057"/>
      <c r="C13" s="161" t="s">
        <v>9</v>
      </c>
      <c r="D13" s="135">
        <v>2143598</v>
      </c>
      <c r="E13" s="136">
        <v>359553.8</v>
      </c>
      <c r="F13" s="136">
        <v>3836372.9999999995</v>
      </c>
      <c r="G13" s="208">
        <f t="shared" si="0"/>
        <v>0.37472722242158674</v>
      </c>
      <c r="H13" s="145">
        <f t="shared" si="1"/>
        <v>0.13722639880847892</v>
      </c>
      <c r="I13" s="909">
        <v>316167.3</v>
      </c>
      <c r="J13" s="197">
        <v>3362121.2000000007</v>
      </c>
      <c r="K13" s="213">
        <f t="shared" si="2"/>
        <v>0.35652833315586419</v>
      </c>
      <c r="L13" s="156"/>
      <c r="M13" s="137"/>
      <c r="O13" s="137"/>
      <c r="P13" s="137"/>
      <c r="Q13" s="137"/>
    </row>
    <row r="14" spans="1:17" ht="12.95" customHeight="1" x14ac:dyDescent="0.2">
      <c r="A14" s="1056"/>
      <c r="B14" s="1057"/>
      <c r="C14" s="229" t="s">
        <v>261</v>
      </c>
      <c r="D14" s="230">
        <v>2300906</v>
      </c>
      <c r="E14" s="231">
        <v>946996.92700000014</v>
      </c>
      <c r="F14" s="231">
        <v>10104286.61647</v>
      </c>
      <c r="G14" s="232">
        <f>E14/$E$16</f>
        <v>0.98696086120210169</v>
      </c>
      <c r="H14" s="233">
        <f>(E14-I14)/I14</f>
        <v>8.7533135416206997E-2</v>
      </c>
      <c r="I14" s="910">
        <v>870775.24</v>
      </c>
      <c r="J14" s="234">
        <v>9259824.0121439993</v>
      </c>
      <c r="K14" s="235">
        <f t="shared" si="2"/>
        <v>0.98193597146383449</v>
      </c>
      <c r="L14" s="156"/>
      <c r="M14" s="137"/>
      <c r="O14" s="137"/>
      <c r="P14" s="137"/>
      <c r="Q14" s="137"/>
    </row>
    <row r="15" spans="1:17" ht="12.95" customHeight="1" x14ac:dyDescent="0.2">
      <c r="A15" s="1056"/>
      <c r="B15" s="1057"/>
      <c r="C15" s="161" t="s">
        <v>96</v>
      </c>
      <c r="D15" s="922">
        <v>0</v>
      </c>
      <c r="E15" s="136">
        <v>12511.159112526992</v>
      </c>
      <c r="F15" s="136">
        <v>133491.81388</v>
      </c>
      <c r="G15" s="208">
        <f t="shared" si="0"/>
        <v>1.3039138797898295E-2</v>
      </c>
      <c r="H15" s="145">
        <f t="shared" si="1"/>
        <v>-0.21898381298476871</v>
      </c>
      <c r="I15" s="909">
        <v>16019.077863597468</v>
      </c>
      <c r="J15" s="197">
        <v>170346.87598000001</v>
      </c>
      <c r="K15" s="213">
        <f t="shared" si="2"/>
        <v>1.8064028536165528E-2</v>
      </c>
      <c r="L15" s="156"/>
      <c r="M15" s="137"/>
      <c r="O15" s="137"/>
      <c r="P15" s="137"/>
      <c r="Q15" s="137"/>
    </row>
    <row r="16" spans="1:17" ht="12.95" customHeight="1" x14ac:dyDescent="0.2">
      <c r="A16" s="1058"/>
      <c r="B16" s="1059"/>
      <c r="C16" s="163" t="s">
        <v>2</v>
      </c>
      <c r="D16" s="151">
        <v>2300906</v>
      </c>
      <c r="E16" s="152">
        <v>959508.08611252718</v>
      </c>
      <c r="F16" s="153">
        <v>10237778.43035</v>
      </c>
      <c r="G16" s="209">
        <f>SUM(G14:G15)</f>
        <v>1</v>
      </c>
      <c r="H16" s="154">
        <f>(E16-I16)/I16</f>
        <v>8.1996204513473503E-2</v>
      </c>
      <c r="I16" s="911">
        <v>886794.31786359742</v>
      </c>
      <c r="J16" s="198">
        <v>9430170.8881240003</v>
      </c>
      <c r="K16" s="676">
        <f t="shared" si="2"/>
        <v>1</v>
      </c>
      <c r="L16" s="174"/>
      <c r="M16" s="137"/>
    </row>
    <row r="17" spans="1:21" ht="12.95" customHeight="1" x14ac:dyDescent="0.2">
      <c r="A17" s="1060" t="str">
        <f>T!J21</f>
        <v>únor</v>
      </c>
      <c r="B17" s="1061"/>
      <c r="C17" s="160" t="s">
        <v>6</v>
      </c>
      <c r="D17" s="135">
        <v>1258</v>
      </c>
      <c r="E17" s="136">
        <v>282470.3</v>
      </c>
      <c r="F17" s="136">
        <v>3013726.7754200003</v>
      </c>
      <c r="G17" s="207">
        <f>E17/$E$23</f>
        <v>0.38559972099623424</v>
      </c>
      <c r="H17" s="145">
        <f>(E17-I17)/I17</f>
        <v>-6.3885822493427349E-2</v>
      </c>
      <c r="I17" s="908">
        <v>301747.69999999995</v>
      </c>
      <c r="J17" s="199">
        <v>3209813.0848940001</v>
      </c>
      <c r="K17" s="212">
        <f>I17/$I$23</f>
        <v>0.37191477845288928</v>
      </c>
      <c r="L17" s="156"/>
      <c r="M17" s="137"/>
      <c r="N17" s="137"/>
    </row>
    <row r="18" spans="1:21" ht="12.95" customHeight="1" x14ac:dyDescent="0.2">
      <c r="A18" s="1060"/>
      <c r="B18" s="1061"/>
      <c r="C18" s="161" t="s">
        <v>7</v>
      </c>
      <c r="D18" s="135">
        <v>4817</v>
      </c>
      <c r="E18" s="136">
        <v>69879.8</v>
      </c>
      <c r="F18" s="136">
        <v>745560.87878000026</v>
      </c>
      <c r="G18" s="208">
        <f t="shared" ref="G18:G23" si="3">E18/$E$23</f>
        <v>9.5392794864708447E-2</v>
      </c>
      <c r="H18" s="145">
        <f t="shared" ref="H18:H20" si="4">(E18-I18)/I18</f>
        <v>-7.2418713621068567E-2</v>
      </c>
      <c r="I18" s="909">
        <v>75335.500000000015</v>
      </c>
      <c r="J18" s="197">
        <v>801374.53345699981</v>
      </c>
      <c r="K18" s="213">
        <f t="shared" ref="K18:K23" si="5">I18/$I$23</f>
        <v>9.2853684691341976E-2</v>
      </c>
      <c r="L18" s="157"/>
      <c r="M18" s="140"/>
      <c r="N18" s="137"/>
    </row>
    <row r="19" spans="1:21" ht="12.95" customHeight="1" x14ac:dyDescent="0.2">
      <c r="A19" s="1060"/>
      <c r="B19" s="1061"/>
      <c r="C19" s="161" t="s">
        <v>8</v>
      </c>
      <c r="D19" s="135">
        <v>151149</v>
      </c>
      <c r="E19" s="136">
        <v>116896.72199999999</v>
      </c>
      <c r="F19" s="136">
        <v>1247190.0549999999</v>
      </c>
      <c r="G19" s="208">
        <f t="shared" si="3"/>
        <v>0.15957551427025907</v>
      </c>
      <c r="H19" s="145">
        <f t="shared" si="4"/>
        <v>-0.11315186313393423</v>
      </c>
      <c r="I19" s="909">
        <v>131811.43100000001</v>
      </c>
      <c r="J19" s="197">
        <v>1402131.007</v>
      </c>
      <c r="K19" s="213">
        <f t="shared" si="5"/>
        <v>0.16246227944048394</v>
      </c>
      <c r="L19" s="156"/>
      <c r="M19" s="137"/>
      <c r="N19" s="137"/>
      <c r="O19" s="137"/>
      <c r="P19" s="137"/>
    </row>
    <row r="20" spans="1:21" ht="12.95" customHeight="1" x14ac:dyDescent="0.2">
      <c r="A20" s="1060"/>
      <c r="B20" s="1061"/>
      <c r="C20" s="161" t="s">
        <v>9</v>
      </c>
      <c r="D20" s="135">
        <v>2143328</v>
      </c>
      <c r="E20" s="136">
        <v>254061.8</v>
      </c>
      <c r="F20" s="136">
        <v>2710632.4000000004</v>
      </c>
      <c r="G20" s="208">
        <f t="shared" si="3"/>
        <v>0.34681932647715907</v>
      </c>
      <c r="H20" s="145">
        <f t="shared" si="4"/>
        <v>-0.11315392915125401</v>
      </c>
      <c r="I20" s="909">
        <v>286477.90000000002</v>
      </c>
      <c r="J20" s="197">
        <v>3047380.3</v>
      </c>
      <c r="K20" s="213">
        <f t="shared" si="5"/>
        <v>0.35309420655119822</v>
      </c>
      <c r="L20" s="156"/>
      <c r="M20" s="137"/>
      <c r="N20" s="137"/>
      <c r="O20" s="137"/>
      <c r="P20" s="137"/>
    </row>
    <row r="21" spans="1:21" ht="12.95" customHeight="1" x14ac:dyDescent="0.2">
      <c r="A21" s="1060"/>
      <c r="B21" s="1061"/>
      <c r="C21" s="229" t="s">
        <v>261</v>
      </c>
      <c r="D21" s="230">
        <v>2300552</v>
      </c>
      <c r="E21" s="231">
        <v>723308.62199999997</v>
      </c>
      <c r="F21" s="231">
        <v>7717110.1092000008</v>
      </c>
      <c r="G21" s="232">
        <f t="shared" si="3"/>
        <v>0.98738735660836086</v>
      </c>
      <c r="H21" s="233">
        <f>(E21-I21)/I21</f>
        <v>-9.0603970078519086E-2</v>
      </c>
      <c r="I21" s="910">
        <v>795372.53099999996</v>
      </c>
      <c r="J21" s="234">
        <v>8460698.9253509995</v>
      </c>
      <c r="K21" s="235">
        <f t="shared" si="5"/>
        <v>0.98032494913591339</v>
      </c>
      <c r="L21" s="156"/>
      <c r="M21" s="137"/>
      <c r="N21" s="137"/>
      <c r="O21" s="137"/>
      <c r="P21" s="137"/>
    </row>
    <row r="22" spans="1:21" ht="12.95" customHeight="1" x14ac:dyDescent="0.2">
      <c r="A22" s="1060"/>
      <c r="B22" s="1061"/>
      <c r="C22" s="161" t="s">
        <v>96</v>
      </c>
      <c r="D22" s="922">
        <v>0</v>
      </c>
      <c r="E22" s="136">
        <v>9239.3665468033596</v>
      </c>
      <c r="F22" s="136">
        <v>98576.467610000007</v>
      </c>
      <c r="G22" s="208">
        <f t="shared" si="3"/>
        <v>1.2612643391639106E-2</v>
      </c>
      <c r="H22" s="145">
        <f t="shared" ref="H22" si="6">(E22-I22)/I22</f>
        <v>-0.42120362757352003</v>
      </c>
      <c r="I22" s="909">
        <v>15963.069201814953</v>
      </c>
      <c r="J22" s="197">
        <v>169805.61574000004</v>
      </c>
      <c r="K22" s="213">
        <f t="shared" si="5"/>
        <v>1.9675050864086618E-2</v>
      </c>
      <c r="L22" s="156"/>
      <c r="M22" s="137"/>
      <c r="N22" s="137"/>
      <c r="O22" s="137"/>
      <c r="P22" s="137"/>
    </row>
    <row r="23" spans="1:21" ht="12.95" customHeight="1" x14ac:dyDescent="0.2">
      <c r="A23" s="1060"/>
      <c r="B23" s="1061"/>
      <c r="C23" s="163" t="s">
        <v>2</v>
      </c>
      <c r="D23" s="151">
        <v>2300552</v>
      </c>
      <c r="E23" s="152">
        <v>732547.98854680336</v>
      </c>
      <c r="F23" s="153">
        <v>7815686.5768100005</v>
      </c>
      <c r="G23" s="678">
        <f t="shared" si="3"/>
        <v>1</v>
      </c>
      <c r="H23" s="154">
        <f>(E23-I23)/I23</f>
        <v>-9.7108535155382786E-2</v>
      </c>
      <c r="I23" s="911">
        <v>811335.6002018149</v>
      </c>
      <c r="J23" s="198">
        <v>8630504.5410909988</v>
      </c>
      <c r="K23" s="676">
        <f t="shared" si="5"/>
        <v>1</v>
      </c>
      <c r="L23" s="174"/>
      <c r="M23" s="137"/>
      <c r="N23" s="137"/>
      <c r="O23" s="137"/>
      <c r="P23" s="137"/>
    </row>
    <row r="24" spans="1:21" ht="12.95" customHeight="1" x14ac:dyDescent="0.2">
      <c r="A24" s="1060" t="str">
        <f>T!J22</f>
        <v>březen</v>
      </c>
      <c r="B24" s="1061"/>
      <c r="C24" s="160" t="s">
        <v>6</v>
      </c>
      <c r="D24" s="135">
        <v>1260</v>
      </c>
      <c r="E24" s="136">
        <v>289555.89999999997</v>
      </c>
      <c r="F24" s="136">
        <v>3094593.0969300005</v>
      </c>
      <c r="G24" s="207">
        <f>E24/$E$30</f>
        <v>0.39240494781588869</v>
      </c>
      <c r="H24" s="145">
        <f>(E24-I24)/I24</f>
        <v>-3.9637248645801766E-2</v>
      </c>
      <c r="I24" s="908">
        <v>301506.8</v>
      </c>
      <c r="J24" s="199">
        <v>3206204.3661610009</v>
      </c>
      <c r="K24" s="212">
        <f>I24/$I$30</f>
        <v>0.4199461467280135</v>
      </c>
      <c r="L24" s="183"/>
      <c r="M24" s="136"/>
      <c r="N24" s="136"/>
      <c r="O24" s="136"/>
      <c r="P24" s="136"/>
      <c r="Q24" s="136"/>
      <c r="R24" s="136"/>
      <c r="S24" s="136"/>
      <c r="T24" s="136"/>
      <c r="U24" s="136"/>
    </row>
    <row r="25" spans="1:21" ht="12.95" customHeight="1" x14ac:dyDescent="0.2">
      <c r="A25" s="1060"/>
      <c r="B25" s="1061"/>
      <c r="C25" s="161" t="s">
        <v>7</v>
      </c>
      <c r="D25" s="135">
        <v>4767</v>
      </c>
      <c r="E25" s="136">
        <v>66503.8</v>
      </c>
      <c r="F25" s="136">
        <v>710750.18861500011</v>
      </c>
      <c r="G25" s="208">
        <f t="shared" ref="G25:G29" si="7">E25/$E$30</f>
        <v>9.012567234360723E-2</v>
      </c>
      <c r="H25" s="145">
        <f t="shared" ref="H25:H27" si="8">(E25-I25)/I25</f>
        <v>3.382031519613491E-2</v>
      </c>
      <c r="I25" s="909">
        <v>64328.2</v>
      </c>
      <c r="J25" s="197">
        <v>684061.60209900013</v>
      </c>
      <c r="K25" s="213">
        <f t="shared" ref="K25:K30" si="9">I25/$I$30</f>
        <v>8.9597911940788727E-2</v>
      </c>
      <c r="L25" s="158"/>
      <c r="M25" s="136"/>
      <c r="N25" s="136"/>
      <c r="O25" s="136"/>
      <c r="P25" s="136"/>
      <c r="Q25" s="136"/>
      <c r="R25" s="136"/>
      <c r="S25" s="136"/>
      <c r="T25" s="136"/>
      <c r="U25" s="136"/>
    </row>
    <row r="26" spans="1:21" ht="12.95" customHeight="1" x14ac:dyDescent="0.2">
      <c r="A26" s="1060"/>
      <c r="B26" s="1061"/>
      <c r="C26" s="161" t="s">
        <v>8</v>
      </c>
      <c r="D26" s="135">
        <v>151256</v>
      </c>
      <c r="E26" s="136">
        <v>117394.72600000001</v>
      </c>
      <c r="F26" s="136">
        <v>1254639.7850000001</v>
      </c>
      <c r="G26" s="208">
        <f t="shared" si="7"/>
        <v>0.15909284297053025</v>
      </c>
      <c r="H26" s="145">
        <f t="shared" si="8"/>
        <v>9.7673804095414402E-2</v>
      </c>
      <c r="I26" s="909">
        <v>106948.64499999999</v>
      </c>
      <c r="J26" s="197">
        <v>1137284.976</v>
      </c>
      <c r="K26" s="213">
        <f t="shared" si="9"/>
        <v>0.14896072448625447</v>
      </c>
      <c r="L26" s="158"/>
      <c r="M26" s="136"/>
      <c r="N26" s="136"/>
      <c r="O26" s="136"/>
      <c r="P26" s="136"/>
      <c r="Q26" s="136"/>
      <c r="R26" s="136"/>
      <c r="S26" s="136"/>
      <c r="T26" s="136"/>
      <c r="U26" s="136"/>
    </row>
    <row r="27" spans="1:21" ht="12.95" customHeight="1" x14ac:dyDescent="0.2">
      <c r="A27" s="1060"/>
      <c r="B27" s="1061"/>
      <c r="C27" s="161" t="s">
        <v>9</v>
      </c>
      <c r="D27" s="135">
        <v>2142649</v>
      </c>
      <c r="E27" s="136">
        <v>255144.49999999997</v>
      </c>
      <c r="F27" s="136">
        <v>2726823.7</v>
      </c>
      <c r="G27" s="208">
        <f t="shared" si="7"/>
        <v>0.34577076208086593</v>
      </c>
      <c r="H27" s="145">
        <f t="shared" si="8"/>
        <v>9.7673304044205544E-2</v>
      </c>
      <c r="I27" s="909">
        <v>232441.19999999998</v>
      </c>
      <c r="J27" s="197">
        <v>2471765.9</v>
      </c>
      <c r="K27" s="213">
        <f t="shared" si="9"/>
        <v>0.32374986660611149</v>
      </c>
      <c r="L27" s="158"/>
      <c r="M27" s="136"/>
      <c r="N27" s="136"/>
      <c r="O27" s="136"/>
      <c r="P27" s="136"/>
      <c r="Q27" s="136"/>
      <c r="R27" s="136"/>
      <c r="S27" s="136"/>
      <c r="T27" s="136"/>
      <c r="U27" s="136"/>
    </row>
    <row r="28" spans="1:21" ht="12.95" customHeight="1" x14ac:dyDescent="0.2">
      <c r="A28" s="1060"/>
      <c r="B28" s="1061"/>
      <c r="C28" s="229" t="s">
        <v>261</v>
      </c>
      <c r="D28" s="230">
        <v>2299932</v>
      </c>
      <c r="E28" s="231">
        <v>728598.92599999998</v>
      </c>
      <c r="F28" s="231">
        <v>7786806.7705450011</v>
      </c>
      <c r="G28" s="232">
        <f t="shared" si="7"/>
        <v>0.98739422521089215</v>
      </c>
      <c r="H28" s="233">
        <f>(E28-I28)/I28</f>
        <v>3.3144154188158255E-2</v>
      </c>
      <c r="I28" s="910">
        <v>705224.84499999997</v>
      </c>
      <c r="J28" s="234">
        <v>7499316.8442600016</v>
      </c>
      <c r="K28" s="235">
        <f t="shared" si="9"/>
        <v>0.98225464976116816</v>
      </c>
      <c r="L28" s="158"/>
      <c r="M28" s="136"/>
      <c r="N28" s="136"/>
      <c r="O28" s="136"/>
      <c r="P28" s="136"/>
      <c r="Q28" s="136"/>
      <c r="R28" s="136"/>
      <c r="S28" s="136"/>
      <c r="T28" s="136"/>
      <c r="U28" s="136"/>
    </row>
    <row r="29" spans="1:21" ht="12.95" customHeight="1" x14ac:dyDescent="0.2">
      <c r="A29" s="1060"/>
      <c r="B29" s="1061"/>
      <c r="C29" s="161" t="s">
        <v>96</v>
      </c>
      <c r="D29" s="922">
        <v>0</v>
      </c>
      <c r="E29" s="136">
        <v>9301.8105010490472</v>
      </c>
      <c r="F29" s="136">
        <v>99411.89645</v>
      </c>
      <c r="G29" s="208">
        <f t="shared" si="7"/>
        <v>1.2605774789107863E-2</v>
      </c>
      <c r="H29" s="145">
        <f t="shared" ref="H29" si="10">(E29-I29)/I29</f>
        <v>-0.26990495399963887</v>
      </c>
      <c r="I29" s="909">
        <v>12740.547346549789</v>
      </c>
      <c r="J29" s="197">
        <v>135482.18268999999</v>
      </c>
      <c r="K29" s="213">
        <f t="shared" si="9"/>
        <v>1.7745350238831763E-2</v>
      </c>
      <c r="L29" s="158"/>
      <c r="M29" s="136"/>
      <c r="N29" s="136"/>
      <c r="O29" s="136"/>
      <c r="P29" s="136"/>
      <c r="Q29" s="136"/>
      <c r="R29" s="136"/>
      <c r="S29" s="136"/>
      <c r="T29" s="136"/>
      <c r="U29" s="136"/>
    </row>
    <row r="30" spans="1:21" ht="12.95" customHeight="1" thickBot="1" x14ac:dyDescent="0.25">
      <c r="A30" s="1062"/>
      <c r="B30" s="1063"/>
      <c r="C30" s="162" t="s">
        <v>2</v>
      </c>
      <c r="D30" s="147">
        <v>2299932</v>
      </c>
      <c r="E30" s="148">
        <v>737900.73650104902</v>
      </c>
      <c r="F30" s="149">
        <v>7886218.666995001</v>
      </c>
      <c r="G30" s="678">
        <f>E30/$E$30</f>
        <v>1</v>
      </c>
      <c r="H30" s="150">
        <f>(E30-I30)/I30</f>
        <v>2.7766441623800139E-2</v>
      </c>
      <c r="I30" s="912">
        <v>717965.39234654978</v>
      </c>
      <c r="J30" s="227">
        <v>7634799.0269500017</v>
      </c>
      <c r="K30" s="677">
        <f t="shared" si="9"/>
        <v>1</v>
      </c>
      <c r="L30" s="189"/>
    </row>
    <row r="31" spans="1:21" ht="12.95" customHeight="1" thickTop="1" x14ac:dyDescent="0.2">
      <c r="A31" s="1082" t="str">
        <f>T!E17</f>
        <v>I. čtvrtletí</v>
      </c>
      <c r="B31" s="1083"/>
      <c r="C31" s="190" t="s">
        <v>6</v>
      </c>
      <c r="D31" s="191">
        <f>D24</f>
        <v>1260</v>
      </c>
      <c r="E31" s="192">
        <f>E10+E17+E24</f>
        <v>904185.2</v>
      </c>
      <c r="F31" s="192">
        <f>F10+F17+F24</f>
        <v>9652396.1134400014</v>
      </c>
      <c r="G31" s="236">
        <f>E31/$E$37</f>
        <v>0.3720992882866192</v>
      </c>
      <c r="H31" s="193">
        <f>(E31-I31)/I31</f>
        <v>-2.8523853181142322E-2</v>
      </c>
      <c r="I31" s="913">
        <v>930733.3</v>
      </c>
      <c r="J31" s="237">
        <v>9898426.6346280016</v>
      </c>
      <c r="K31" s="213">
        <f>I31/$I$37</f>
        <v>0.38522209616031378</v>
      </c>
      <c r="L31" s="155"/>
    </row>
    <row r="32" spans="1:21" ht="12.95" customHeight="1" x14ac:dyDescent="0.2">
      <c r="A32" s="1060"/>
      <c r="B32" s="1061"/>
      <c r="C32" s="161" t="s">
        <v>7</v>
      </c>
      <c r="D32" s="135">
        <f t="shared" ref="D32:D34" si="11">D25</f>
        <v>4767</v>
      </c>
      <c r="E32" s="136">
        <f>E11+E18+E25</f>
        <v>226233.5</v>
      </c>
      <c r="F32" s="136">
        <f t="shared" ref="F32" si="12">F11+F18+F25</f>
        <v>2414993.6847750004</v>
      </c>
      <c r="G32" s="208">
        <f t="shared" ref="G32:G37" si="13">E32/$E$37</f>
        <v>9.3101860477909693E-2</v>
      </c>
      <c r="H32" s="145">
        <f t="shared" ref="H32:H34" si="14">(E32-I32)/I32</f>
        <v>2.2194419518401638E-2</v>
      </c>
      <c r="I32" s="909">
        <v>221321.40000000002</v>
      </c>
      <c r="J32" s="197">
        <v>2353783.2041270002</v>
      </c>
      <c r="K32" s="213">
        <f t="shared" ref="K32:K37" si="15">I32/$I$37</f>
        <v>9.1602926029546033E-2</v>
      </c>
      <c r="L32" s="155"/>
    </row>
    <row r="33" spans="1:12" ht="12.95" customHeight="1" x14ac:dyDescent="0.2">
      <c r="A33" s="1060"/>
      <c r="B33" s="1061"/>
      <c r="C33" s="161" t="s">
        <v>8</v>
      </c>
      <c r="D33" s="135">
        <f t="shared" si="11"/>
        <v>151256</v>
      </c>
      <c r="E33" s="136">
        <f t="shared" ref="E33:F36" si="16">E12+E19+E26</f>
        <v>399725.67500000005</v>
      </c>
      <c r="F33" s="136">
        <f t="shared" si="16"/>
        <v>4266984.5980000002</v>
      </c>
      <c r="G33" s="208">
        <f t="shared" si="13"/>
        <v>0.16449908622413692</v>
      </c>
      <c r="H33" s="145">
        <f t="shared" si="14"/>
        <v>4.0325060165028168E-2</v>
      </c>
      <c r="I33" s="909">
        <v>384231.51600000006</v>
      </c>
      <c r="J33" s="197">
        <v>4086362.5429999996</v>
      </c>
      <c r="K33" s="213">
        <f t="shared" si="15"/>
        <v>0.15902994983028451</v>
      </c>
      <c r="L33" s="155"/>
    </row>
    <row r="34" spans="1:12" ht="12.95" customHeight="1" x14ac:dyDescent="0.2">
      <c r="A34" s="1060"/>
      <c r="B34" s="1061"/>
      <c r="C34" s="161" t="s">
        <v>9</v>
      </c>
      <c r="D34" s="135">
        <f t="shared" si="11"/>
        <v>2142649</v>
      </c>
      <c r="E34" s="136">
        <f t="shared" si="16"/>
        <v>868760.1</v>
      </c>
      <c r="F34" s="136">
        <f t="shared" si="16"/>
        <v>9273829.1000000015</v>
      </c>
      <c r="G34" s="208">
        <f t="shared" si="13"/>
        <v>0.35752079872775194</v>
      </c>
      <c r="H34" s="145">
        <f t="shared" si="14"/>
        <v>4.0323612023857737E-2</v>
      </c>
      <c r="I34" s="909">
        <v>835086.39999999991</v>
      </c>
      <c r="J34" s="197">
        <v>8881267.4000000004</v>
      </c>
      <c r="K34" s="213">
        <f t="shared" si="15"/>
        <v>0.34563470919432043</v>
      </c>
      <c r="L34" s="155"/>
    </row>
    <row r="35" spans="1:12" ht="12.95" customHeight="1" x14ac:dyDescent="0.2">
      <c r="A35" s="1060"/>
      <c r="B35" s="1061"/>
      <c r="C35" s="229" t="s">
        <v>261</v>
      </c>
      <c r="D35" s="230">
        <f>SUM(D31:D34)</f>
        <v>2299932</v>
      </c>
      <c r="E35" s="231">
        <f t="shared" ref="E35:F35" si="17">SUM(E31:E34)</f>
        <v>2398904.4750000001</v>
      </c>
      <c r="F35" s="231">
        <f t="shared" si="17"/>
        <v>25608203.496215004</v>
      </c>
      <c r="G35" s="232">
        <f t="shared" si="13"/>
        <v>0.98722103371641778</v>
      </c>
      <c r="H35" s="233">
        <f>(E35-I35)/I35</f>
        <v>1.1610094008102593E-2</v>
      </c>
      <c r="I35" s="910">
        <v>2371372.6159999999</v>
      </c>
      <c r="J35" s="234">
        <v>25219839.781755</v>
      </c>
      <c r="K35" s="235">
        <f t="shared" si="15"/>
        <v>0.98148968121446467</v>
      </c>
      <c r="L35" s="155"/>
    </row>
    <row r="36" spans="1:12" ht="12.95" customHeight="1" x14ac:dyDescent="0.2">
      <c r="A36" s="1060"/>
      <c r="B36" s="1061"/>
      <c r="C36" s="161" t="s">
        <v>96</v>
      </c>
      <c r="D36" s="135"/>
      <c r="E36" s="136">
        <f t="shared" si="16"/>
        <v>31052.336160379396</v>
      </c>
      <c r="F36" s="136">
        <f t="shared" si="16"/>
        <v>331480.17794000002</v>
      </c>
      <c r="G36" s="208">
        <f t="shared" si="13"/>
        <v>1.2778966283582195E-2</v>
      </c>
      <c r="H36" s="145">
        <f t="shared" ref="H36" si="18">(E36-I36)/I36</f>
        <v>-0.3056693795248242</v>
      </c>
      <c r="I36" s="909">
        <v>44722.694411962206</v>
      </c>
      <c r="J36" s="197">
        <v>475634.67441000004</v>
      </c>
      <c r="K36" s="213">
        <f t="shared" si="15"/>
        <v>1.8510318785535267E-2</v>
      </c>
      <c r="L36" s="155"/>
    </row>
    <row r="37" spans="1:12" ht="12.95" customHeight="1" x14ac:dyDescent="0.2">
      <c r="A37" s="1060"/>
      <c r="B37" s="1061"/>
      <c r="C37" s="164" t="s">
        <v>2</v>
      </c>
      <c r="D37" s="165">
        <f>SUM(D31:D34)</f>
        <v>2299932</v>
      </c>
      <c r="E37" s="166">
        <f>SUM(E35:E36)</f>
        <v>2429956.8111603796</v>
      </c>
      <c r="F37" s="167">
        <f>SUM(F35:F36)</f>
        <v>25939683.674155004</v>
      </c>
      <c r="G37" s="211">
        <f t="shared" si="13"/>
        <v>1</v>
      </c>
      <c r="H37" s="168">
        <f>(E37-I37)/I37</f>
        <v>5.7371498089013101E-3</v>
      </c>
      <c r="I37" s="914">
        <v>2416095.3104119622</v>
      </c>
      <c r="J37" s="201">
        <v>25695474.456165001</v>
      </c>
      <c r="K37" s="216">
        <f t="shared" si="15"/>
        <v>1</v>
      </c>
      <c r="L37" s="159"/>
    </row>
    <row r="38" spans="1:12" ht="5.0999999999999996" customHeight="1" x14ac:dyDescent="0.2">
      <c r="A38" s="138"/>
      <c r="B38" s="139"/>
      <c r="C38" s="172"/>
      <c r="D38" s="143"/>
      <c r="E38" s="144"/>
      <c r="F38" s="144"/>
      <c r="G38" s="217"/>
      <c r="H38" s="146"/>
      <c r="I38" s="218"/>
      <c r="J38" s="219"/>
      <c r="K38" s="222"/>
      <c r="L38" s="155"/>
    </row>
    <row r="39" spans="1:12" ht="20.100000000000001" customHeight="1" x14ac:dyDescent="0.2">
      <c r="A39" s="138"/>
      <c r="B39" s="139"/>
      <c r="C39" s="142"/>
      <c r="D39" s="144"/>
      <c r="E39" s="144"/>
      <c r="F39" s="144"/>
      <c r="G39" s="173"/>
      <c r="H39" s="122"/>
      <c r="I39" s="219"/>
      <c r="J39" s="219"/>
      <c r="K39" s="221"/>
      <c r="L39" s="155"/>
    </row>
    <row r="40" spans="1:12" ht="15" customHeight="1" x14ac:dyDescent="0.25">
      <c r="A40" s="1048" t="s">
        <v>188</v>
      </c>
      <c r="B40" s="1048"/>
      <c r="C40" s="1048"/>
      <c r="D40" s="1048"/>
      <c r="E40" s="1048"/>
      <c r="F40" s="141"/>
      <c r="G40" s="1048" t="s">
        <v>189</v>
      </c>
      <c r="H40" s="1048"/>
      <c r="I40" s="1048"/>
      <c r="J40" s="1048"/>
      <c r="K40" s="1051"/>
      <c r="L40" s="155"/>
    </row>
    <row r="41" spans="1:12" ht="15" customHeight="1" x14ac:dyDescent="0.2">
      <c r="A41" s="1050" t="str">
        <f>A31</f>
        <v>I. čtvrtletí</v>
      </c>
      <c r="B41" s="1050"/>
      <c r="C41" s="1050"/>
      <c r="D41" s="1050"/>
      <c r="E41" s="1050"/>
      <c r="F41" s="141"/>
      <c r="G41" s="1052" t="str">
        <f>A31</f>
        <v>I. čtvrtletí</v>
      </c>
      <c r="H41" s="1052"/>
      <c r="I41" s="1052"/>
      <c r="J41" s="1052"/>
      <c r="K41" s="1053"/>
      <c r="L41" s="155"/>
    </row>
    <row r="42" spans="1:12" ht="15" customHeight="1" x14ac:dyDescent="0.2">
      <c r="A42" s="141"/>
      <c r="B42" s="141"/>
      <c r="C42" s="141"/>
      <c r="G42" s="141"/>
      <c r="H42" s="141"/>
      <c r="I42" s="141"/>
      <c r="J42" s="141"/>
      <c r="K42" s="141"/>
      <c r="L42" s="155"/>
    </row>
    <row r="43" spans="1:12" ht="15" customHeight="1" x14ac:dyDescent="0.2">
      <c r="A43" s="141"/>
      <c r="B43" s="141"/>
      <c r="C43" s="141"/>
      <c r="G43" s="141"/>
      <c r="H43" s="141"/>
      <c r="I43" s="141"/>
      <c r="J43" s="141"/>
      <c r="K43" s="141"/>
      <c r="L43" s="155"/>
    </row>
    <row r="44" spans="1:12" ht="15" customHeight="1" x14ac:dyDescent="0.2">
      <c r="A44" s="141"/>
      <c r="B44" s="141"/>
      <c r="C44" s="141"/>
      <c r="G44" s="141"/>
      <c r="H44" s="141"/>
      <c r="I44" s="141"/>
      <c r="J44" s="141"/>
      <c r="K44" s="141"/>
      <c r="L44" s="155"/>
    </row>
    <row r="45" spans="1:12" ht="15" customHeight="1" x14ac:dyDescent="0.2">
      <c r="A45" s="141"/>
      <c r="B45" s="141"/>
      <c r="C45" s="141">
        <f>E6</f>
        <v>2016</v>
      </c>
      <c r="D45" s="141">
        <f>I6</f>
        <v>2015</v>
      </c>
      <c r="H45" s="141"/>
      <c r="I45" s="141">
        <f>E6</f>
        <v>2016</v>
      </c>
      <c r="J45" s="141">
        <f>I6</f>
        <v>2015</v>
      </c>
      <c r="K45" s="141"/>
      <c r="L45" s="155"/>
    </row>
    <row r="46" spans="1:12" ht="15" customHeight="1" x14ac:dyDescent="0.2">
      <c r="A46" s="141"/>
      <c r="B46" s="141" t="str">
        <f>A10</f>
        <v>leden</v>
      </c>
      <c r="C46" s="439">
        <f>E16</f>
        <v>959508.08611252718</v>
      </c>
      <c r="D46" s="439">
        <f>I16</f>
        <v>886794.31786359742</v>
      </c>
      <c r="H46" s="141" t="str">
        <f>A10</f>
        <v>leden</v>
      </c>
      <c r="I46" s="440">
        <f>E16/E37</f>
        <v>0.39486631272855111</v>
      </c>
      <c r="J46" s="440">
        <f>I16/I37</f>
        <v>0.36703614879844804</v>
      </c>
      <c r="K46" s="141"/>
      <c r="L46" s="155"/>
    </row>
    <row r="47" spans="1:12" ht="15" customHeight="1" x14ac:dyDescent="0.2">
      <c r="A47" s="141"/>
      <c r="B47" s="141" t="str">
        <f>A17</f>
        <v>únor</v>
      </c>
      <c r="C47" s="439">
        <f>E23</f>
        <v>732547.98854680336</v>
      </c>
      <c r="D47" s="439">
        <f>I23</f>
        <v>811335.6002018149</v>
      </c>
      <c r="H47" s="141" t="str">
        <f>A17</f>
        <v>únor</v>
      </c>
      <c r="I47" s="440">
        <f>E23/E37</f>
        <v>0.3014654355922437</v>
      </c>
      <c r="J47" s="440">
        <f>I23/I37</f>
        <v>0.33580446793859142</v>
      </c>
      <c r="K47" s="141"/>
      <c r="L47" s="155"/>
    </row>
    <row r="48" spans="1:12" ht="15" customHeight="1" x14ac:dyDescent="0.2">
      <c r="A48" s="141"/>
      <c r="B48" s="141" t="str">
        <f>A24</f>
        <v>březen</v>
      </c>
      <c r="C48" s="439">
        <f>E30</f>
        <v>737900.73650104902</v>
      </c>
      <c r="D48" s="439">
        <f>I30</f>
        <v>717965.39234654978</v>
      </c>
      <c r="H48" s="141" t="str">
        <f>A24</f>
        <v>březen</v>
      </c>
      <c r="I48" s="440">
        <f>E30/E37</f>
        <v>0.30366825167920519</v>
      </c>
      <c r="J48" s="440">
        <f>I30/I37</f>
        <v>0.29715938326296049</v>
      </c>
      <c r="K48" s="141"/>
      <c r="L48" s="155"/>
    </row>
    <row r="49" spans="1:12" ht="15" customHeight="1" x14ac:dyDescent="0.2">
      <c r="A49" s="141"/>
      <c r="B49" s="141"/>
      <c r="C49" s="439">
        <f>SUM(C46:C48)</f>
        <v>2429956.8111603796</v>
      </c>
      <c r="D49" s="439">
        <f>SUM(D46:D48)</f>
        <v>2416095.3104119622</v>
      </c>
      <c r="E49" s="141"/>
      <c r="F49" s="141"/>
      <c r="G49" s="141"/>
      <c r="H49" s="141"/>
      <c r="I49" s="309">
        <f>SUM(I46:I48)</f>
        <v>1</v>
      </c>
      <c r="J49" s="309">
        <f>SUM(J46:J48)</f>
        <v>1</v>
      </c>
      <c r="K49" s="141"/>
      <c r="L49" s="155"/>
    </row>
    <row r="50" spans="1:12" ht="15" customHeight="1" x14ac:dyDescent="0.2">
      <c r="A50" s="141"/>
      <c r="B50" s="141"/>
      <c r="C50" s="141"/>
      <c r="D50" s="141"/>
      <c r="E50" s="141"/>
      <c r="F50" s="141"/>
      <c r="G50" s="141"/>
      <c r="H50" s="141"/>
      <c r="I50" s="141"/>
      <c r="J50" s="141"/>
      <c r="K50" s="141"/>
      <c r="L50" s="155"/>
    </row>
    <row r="51" spans="1:12" ht="15" customHeight="1" x14ac:dyDescent="0.2">
      <c r="A51" s="141"/>
      <c r="B51" s="141"/>
      <c r="C51" s="141"/>
      <c r="D51" s="141"/>
      <c r="E51" s="141"/>
      <c r="F51" s="141"/>
      <c r="G51" s="141"/>
      <c r="H51" s="141"/>
      <c r="I51" s="141"/>
      <c r="J51" s="141"/>
      <c r="K51" s="141"/>
      <c r="L51" s="155"/>
    </row>
    <row r="52" spans="1:12" ht="15" customHeight="1" x14ac:dyDescent="0.2">
      <c r="A52" s="141"/>
      <c r="B52" s="141"/>
      <c r="C52" s="141"/>
      <c r="D52" s="141"/>
      <c r="E52" s="141"/>
      <c r="F52" s="141"/>
      <c r="G52" s="141"/>
      <c r="H52" s="141"/>
      <c r="I52" s="141"/>
      <c r="J52" s="141"/>
      <c r="K52" s="141"/>
      <c r="L52" s="155"/>
    </row>
    <row r="53" spans="1:12" ht="15" customHeight="1" x14ac:dyDescent="0.2">
      <c r="A53" s="141"/>
      <c r="B53" s="141"/>
      <c r="C53" s="141"/>
      <c r="D53" s="141"/>
      <c r="E53" s="141"/>
      <c r="F53" s="141"/>
      <c r="G53" s="141"/>
      <c r="H53" s="141"/>
      <c r="I53" s="141"/>
      <c r="J53" s="141"/>
      <c r="K53" s="141"/>
      <c r="L53" s="155"/>
    </row>
    <row r="54" spans="1:12" ht="15" customHeight="1" x14ac:dyDescent="0.2">
      <c r="A54" s="141"/>
      <c r="B54" s="141"/>
      <c r="C54" s="141"/>
      <c r="D54" s="141"/>
      <c r="E54" s="141"/>
      <c r="F54" s="141"/>
      <c r="G54" s="141"/>
      <c r="H54" s="141"/>
      <c r="I54" s="141"/>
      <c r="J54" s="141"/>
      <c r="K54" s="141"/>
      <c r="L54" s="155"/>
    </row>
    <row r="55" spans="1:12" ht="15" customHeight="1" x14ac:dyDescent="0.2">
      <c r="A55" s="141"/>
      <c r="B55" s="141"/>
      <c r="C55" s="141"/>
      <c r="D55" s="141"/>
      <c r="E55" s="141"/>
      <c r="F55" s="141"/>
      <c r="G55" s="141"/>
      <c r="H55" s="141"/>
      <c r="I55" s="141"/>
      <c r="J55" s="141"/>
      <c r="K55" s="141"/>
      <c r="L55" s="155"/>
    </row>
    <row r="56" spans="1:12" ht="15" customHeight="1" x14ac:dyDescent="0.2">
      <c r="A56" s="259"/>
      <c r="B56" s="259"/>
      <c r="C56" s="259"/>
      <c r="D56" s="259"/>
      <c r="E56" s="259"/>
      <c r="F56" s="259"/>
      <c r="G56" s="259"/>
      <c r="H56" s="259"/>
      <c r="I56" s="259"/>
      <c r="J56" s="259"/>
      <c r="K56" s="259"/>
      <c r="L56" s="159"/>
    </row>
    <row r="57" spans="1:12" ht="15" customHeight="1" x14ac:dyDescent="0.2">
      <c r="A57" s="141"/>
      <c r="B57" s="141"/>
      <c r="C57" s="141"/>
      <c r="D57" s="141"/>
      <c r="E57" s="141"/>
      <c r="F57" s="141"/>
      <c r="G57" s="141"/>
      <c r="H57" s="141"/>
      <c r="I57" s="141"/>
      <c r="J57" s="141"/>
      <c r="K57" s="141"/>
      <c r="L57" s="155"/>
    </row>
    <row r="58" spans="1:12" ht="15" customHeight="1" x14ac:dyDescent="0.2">
      <c r="A58" s="141"/>
      <c r="B58" s="141"/>
      <c r="C58" s="141"/>
      <c r="D58" s="141"/>
      <c r="E58" s="141"/>
      <c r="F58" s="141"/>
      <c r="G58" s="141"/>
      <c r="H58" s="141"/>
      <c r="I58" s="141"/>
      <c r="J58" s="141"/>
      <c r="K58" s="141"/>
    </row>
    <row r="59" spans="1:12" ht="15" customHeight="1" x14ac:dyDescent="0.2">
      <c r="A59" s="141"/>
      <c r="B59" s="141"/>
      <c r="C59" s="141"/>
      <c r="D59" s="141"/>
      <c r="E59" s="141"/>
      <c r="F59" s="141"/>
      <c r="G59" s="141"/>
      <c r="H59" s="141"/>
      <c r="I59" s="141"/>
      <c r="J59" s="141"/>
      <c r="K59" s="141"/>
    </row>
    <row r="60" spans="1:12" ht="15" customHeight="1" x14ac:dyDescent="0.2">
      <c r="A60" s="141"/>
      <c r="B60" s="141"/>
      <c r="C60" s="141"/>
      <c r="D60" s="141"/>
      <c r="E60" s="141"/>
      <c r="F60" s="141"/>
      <c r="G60" s="141"/>
      <c r="H60" s="141"/>
      <c r="I60" s="141"/>
      <c r="J60" s="141"/>
      <c r="K60" s="141"/>
    </row>
    <row r="61" spans="1:12" ht="15" customHeight="1" x14ac:dyDescent="0.2">
      <c r="A61" s="141"/>
      <c r="B61" s="141"/>
      <c r="C61" s="141"/>
      <c r="D61" s="141"/>
      <c r="E61" s="141"/>
      <c r="F61" s="141"/>
      <c r="G61" s="141"/>
      <c r="H61" s="141"/>
      <c r="I61" s="141"/>
      <c r="J61" s="141"/>
      <c r="K61" s="141"/>
    </row>
    <row r="62" spans="1:12" ht="15" customHeight="1" x14ac:dyDescent="0.2">
      <c r="A62" s="141"/>
      <c r="B62" s="141"/>
      <c r="C62" s="141"/>
      <c r="D62" s="141"/>
      <c r="E62" s="141"/>
      <c r="F62" s="141"/>
      <c r="G62" s="141"/>
      <c r="H62" s="141"/>
      <c r="I62" s="141"/>
      <c r="J62" s="141"/>
      <c r="K62" s="141"/>
    </row>
    <row r="63" spans="1:12" ht="15" customHeight="1" x14ac:dyDescent="0.2">
      <c r="A63" s="141"/>
      <c r="B63" s="141"/>
      <c r="C63" s="141"/>
      <c r="D63" s="141"/>
      <c r="E63" s="141"/>
      <c r="F63" s="141"/>
      <c r="G63" s="141"/>
      <c r="H63" s="141"/>
      <c r="I63" s="141"/>
      <c r="J63" s="141"/>
      <c r="K63" s="141"/>
    </row>
    <row r="64" spans="1:12" ht="15" customHeight="1" x14ac:dyDescent="0.2">
      <c r="A64" s="141"/>
      <c r="B64" s="141"/>
      <c r="C64" s="141"/>
      <c r="D64" s="141"/>
      <c r="E64" s="141"/>
      <c r="F64" s="141"/>
      <c r="G64" s="141"/>
      <c r="H64" s="141"/>
      <c r="I64" s="141"/>
      <c r="J64" s="141"/>
      <c r="K64" s="141"/>
    </row>
    <row r="65" spans="1:11" ht="15" customHeight="1" x14ac:dyDescent="0.2">
      <c r="A65" s="141"/>
      <c r="B65" s="141"/>
      <c r="C65" s="141"/>
      <c r="D65" s="141"/>
      <c r="E65" s="141"/>
      <c r="F65" s="141"/>
      <c r="G65" s="141"/>
      <c r="H65" s="141"/>
      <c r="I65" s="141"/>
      <c r="J65" s="141"/>
      <c r="K65" s="141"/>
    </row>
    <row r="66" spans="1:11" ht="15" customHeight="1" x14ac:dyDescent="0.2">
      <c r="A66" s="141"/>
      <c r="B66" s="141"/>
      <c r="C66" s="141"/>
      <c r="D66" s="141"/>
      <c r="E66" s="141"/>
      <c r="F66" s="141"/>
      <c r="G66" s="141"/>
      <c r="H66" s="141"/>
      <c r="I66" s="141"/>
      <c r="J66" s="141"/>
      <c r="K66" s="141"/>
    </row>
    <row r="67" spans="1:11" ht="15" customHeight="1" x14ac:dyDescent="0.2">
      <c r="A67" s="141"/>
      <c r="B67" s="141"/>
      <c r="C67" s="141"/>
      <c r="D67" s="141"/>
      <c r="E67" s="141"/>
      <c r="F67" s="141"/>
      <c r="G67" s="141"/>
      <c r="H67" s="141"/>
      <c r="I67" s="141"/>
      <c r="J67" s="141"/>
      <c r="K67" s="141"/>
    </row>
    <row r="68" spans="1:11" ht="15" customHeight="1" x14ac:dyDescent="0.2">
      <c r="A68" s="141"/>
      <c r="B68" s="141"/>
      <c r="C68" s="141"/>
      <c r="D68" s="141"/>
      <c r="E68" s="141"/>
      <c r="F68" s="141"/>
      <c r="G68" s="141"/>
      <c r="H68" s="141"/>
      <c r="I68" s="141"/>
      <c r="J68" s="141"/>
      <c r="K68" s="141"/>
    </row>
    <row r="69" spans="1:11" ht="15" customHeight="1" x14ac:dyDescent="0.2">
      <c r="A69" s="141"/>
      <c r="B69" s="141"/>
      <c r="C69" s="141"/>
      <c r="D69" s="141"/>
      <c r="E69" s="141"/>
      <c r="F69" s="141"/>
      <c r="G69" s="141"/>
      <c r="H69" s="141"/>
      <c r="I69" s="141"/>
      <c r="J69" s="141"/>
      <c r="K69" s="141"/>
    </row>
    <row r="70" spans="1:11" ht="15" customHeight="1" x14ac:dyDescent="0.2">
      <c r="A70" s="141"/>
      <c r="B70" s="141"/>
      <c r="C70" s="141"/>
      <c r="D70" s="141"/>
      <c r="E70" s="141"/>
      <c r="F70" s="141"/>
      <c r="G70" s="141"/>
      <c r="H70" s="141"/>
      <c r="I70" s="141"/>
      <c r="J70" s="141"/>
      <c r="K70" s="141"/>
    </row>
    <row r="71" spans="1:11" ht="15" customHeight="1" x14ac:dyDescent="0.2">
      <c r="A71" s="141"/>
      <c r="B71" s="141"/>
      <c r="C71" s="141"/>
      <c r="D71" s="141"/>
      <c r="E71" s="141"/>
      <c r="F71" s="141"/>
      <c r="G71" s="141"/>
      <c r="H71" s="141"/>
      <c r="I71" s="141"/>
      <c r="J71" s="141"/>
      <c r="K71" s="141"/>
    </row>
    <row r="72" spans="1:11" ht="15" customHeight="1" x14ac:dyDescent="0.2">
      <c r="A72" s="141"/>
      <c r="B72" s="141"/>
      <c r="C72" s="141"/>
      <c r="D72" s="141"/>
      <c r="E72" s="141"/>
      <c r="F72" s="141"/>
      <c r="G72" s="141"/>
      <c r="H72" s="141"/>
      <c r="I72" s="141"/>
      <c r="J72" s="141"/>
      <c r="K72" s="141"/>
    </row>
    <row r="73" spans="1:11" ht="15" customHeight="1" x14ac:dyDescent="0.2">
      <c r="A73" s="141"/>
      <c r="B73" s="141"/>
      <c r="C73" s="141"/>
      <c r="D73" s="141"/>
      <c r="E73" s="141"/>
      <c r="F73" s="141"/>
      <c r="G73" s="141"/>
      <c r="H73" s="141"/>
      <c r="I73" s="141"/>
      <c r="J73" s="141"/>
      <c r="K73" s="141"/>
    </row>
    <row r="74" spans="1:11" ht="15" customHeight="1" x14ac:dyDescent="0.2">
      <c r="A74" s="141"/>
      <c r="B74" s="141"/>
      <c r="C74" s="141"/>
      <c r="D74" s="141"/>
      <c r="E74" s="141"/>
      <c r="F74" s="141"/>
      <c r="G74" s="141"/>
      <c r="H74" s="141"/>
      <c r="I74" s="141"/>
      <c r="J74" s="141"/>
      <c r="K74" s="141"/>
    </row>
    <row r="75" spans="1:11" ht="15" customHeight="1" x14ac:dyDescent="0.2">
      <c r="A75" s="141"/>
      <c r="B75" s="141"/>
      <c r="C75" s="141"/>
      <c r="D75" s="141"/>
      <c r="E75" s="141"/>
      <c r="F75" s="141"/>
      <c r="G75" s="141"/>
      <c r="H75" s="141"/>
      <c r="I75" s="141"/>
      <c r="J75" s="141"/>
      <c r="K75" s="141"/>
    </row>
    <row r="76" spans="1:11" ht="15" customHeight="1" x14ac:dyDescent="0.2">
      <c r="A76" s="141"/>
      <c r="B76" s="141"/>
      <c r="C76" s="141"/>
      <c r="D76" s="141"/>
      <c r="E76" s="141"/>
      <c r="F76" s="141"/>
      <c r="G76" s="141"/>
      <c r="H76" s="141"/>
      <c r="I76" s="141"/>
      <c r="J76" s="141"/>
      <c r="K76" s="141"/>
    </row>
    <row r="77" spans="1:11" ht="15" customHeight="1" x14ac:dyDescent="0.2">
      <c r="A77" s="141"/>
      <c r="B77" s="141"/>
      <c r="C77" s="141"/>
      <c r="D77" s="141"/>
      <c r="E77" s="141"/>
      <c r="F77" s="141"/>
      <c r="G77" s="141"/>
      <c r="H77" s="141"/>
      <c r="I77" s="141"/>
      <c r="J77" s="141"/>
      <c r="K77" s="141"/>
    </row>
    <row r="78" spans="1:11" ht="15" customHeight="1" x14ac:dyDescent="0.2">
      <c r="A78" s="141"/>
      <c r="B78" s="141"/>
      <c r="C78" s="141"/>
      <c r="D78" s="141"/>
      <c r="E78" s="141"/>
      <c r="F78" s="141"/>
      <c r="G78" s="141"/>
      <c r="H78" s="141"/>
      <c r="I78" s="141"/>
      <c r="J78" s="141"/>
      <c r="K78" s="141"/>
    </row>
    <row r="79" spans="1:11" ht="15" customHeight="1" x14ac:dyDescent="0.2">
      <c r="A79" s="141"/>
      <c r="B79" s="141"/>
      <c r="C79" s="141"/>
      <c r="D79" s="141"/>
      <c r="E79" s="141"/>
      <c r="F79" s="141"/>
      <c r="G79" s="141"/>
      <c r="H79" s="141"/>
      <c r="I79" s="141"/>
      <c r="J79" s="141"/>
      <c r="K79" s="141"/>
    </row>
    <row r="80" spans="1:11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</sheetData>
  <mergeCells count="18">
    <mergeCell ref="H7:H9"/>
    <mergeCell ref="D8:D9"/>
    <mergeCell ref="E8:F8"/>
    <mergeCell ref="I8:J8"/>
    <mergeCell ref="A9:B9"/>
    <mergeCell ref="K1:L1"/>
    <mergeCell ref="A3:L3"/>
    <mergeCell ref="A5:D5"/>
    <mergeCell ref="E6:G6"/>
    <mergeCell ref="I6:K6"/>
    <mergeCell ref="A41:E41"/>
    <mergeCell ref="G41:K41"/>
    <mergeCell ref="A10:B16"/>
    <mergeCell ref="A17:B23"/>
    <mergeCell ref="A24:B30"/>
    <mergeCell ref="A31:B37"/>
    <mergeCell ref="A40:E40"/>
    <mergeCell ref="G40:K40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&amp;C11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6"/>
  <sheetViews>
    <sheetView view="pageBreakPreview" topLeftCell="A13" zoomScaleNormal="100" zoomScaleSheetLayoutView="100" workbookViewId="0">
      <selection activeCell="O21" sqref="O21"/>
    </sheetView>
  </sheetViews>
  <sheetFormatPr defaultRowHeight="12.75" x14ac:dyDescent="0.2"/>
  <cols>
    <col min="1" max="1" width="9.42578125" style="121" customWidth="1"/>
    <col min="2" max="2" width="3.85546875" style="121" customWidth="1"/>
    <col min="3" max="11" width="8.85546875" style="121" customWidth="1"/>
    <col min="12" max="12" width="1.7109375" style="121" customWidth="1"/>
    <col min="13" max="14" width="9.140625" style="121"/>
    <col min="15" max="15" width="11.140625" style="121" customWidth="1"/>
    <col min="16" max="16384" width="9.140625" style="121"/>
  </cols>
  <sheetData>
    <row r="1" spans="1:17" ht="13.5" x14ac:dyDescent="0.25">
      <c r="K1" s="1068" t="s">
        <v>271</v>
      </c>
      <c r="L1" s="1068"/>
    </row>
    <row r="2" spans="1:17" ht="6.75" customHeight="1" x14ac:dyDescent="0.2"/>
    <row r="3" spans="1:17" ht="30" customHeight="1" x14ac:dyDescent="0.2">
      <c r="A3" s="1081" t="s">
        <v>235</v>
      </c>
      <c r="B3" s="1081"/>
      <c r="C3" s="1081"/>
      <c r="D3" s="1081"/>
      <c r="E3" s="1081"/>
      <c r="F3" s="1081"/>
      <c r="G3" s="1081"/>
      <c r="H3" s="1081"/>
      <c r="I3" s="1081"/>
      <c r="J3" s="1081"/>
      <c r="K3" s="1081"/>
      <c r="L3" s="1081"/>
    </row>
    <row r="4" spans="1:17" ht="10.5" customHeight="1" x14ac:dyDescent="0.2">
      <c r="B4" s="122"/>
      <c r="C4" s="122"/>
      <c r="D4" s="177"/>
      <c r="E4" s="177"/>
      <c r="F4" s="124"/>
      <c r="G4" s="122"/>
      <c r="H4" s="122"/>
      <c r="I4" s="122"/>
    </row>
    <row r="5" spans="1:17" ht="12.95" customHeight="1" x14ac:dyDescent="0.2">
      <c r="A5" s="1069" t="s">
        <v>47</v>
      </c>
      <c r="B5" s="1069"/>
      <c r="C5" s="1069"/>
      <c r="D5" s="1070"/>
      <c r="E5" s="170"/>
      <c r="F5" s="125"/>
      <c r="G5" s="125"/>
      <c r="H5" s="125"/>
      <c r="I5" s="125"/>
      <c r="J5" s="126"/>
      <c r="K5" s="176"/>
      <c r="L5" s="126"/>
    </row>
    <row r="6" spans="1:17" ht="24.95" customHeight="1" x14ac:dyDescent="0.25">
      <c r="E6" s="1071">
        <f>T!G17</f>
        <v>2016</v>
      </c>
      <c r="F6" s="1072"/>
      <c r="G6" s="1072"/>
      <c r="H6" s="904"/>
      <c r="I6" s="1073">
        <f>E6-1</f>
        <v>2015</v>
      </c>
      <c r="J6" s="1074"/>
      <c r="K6" s="1075"/>
      <c r="L6" s="126"/>
    </row>
    <row r="7" spans="1:17" ht="24.95" customHeight="1" x14ac:dyDescent="0.25">
      <c r="A7" s="129"/>
      <c r="B7" s="130"/>
      <c r="C7" s="131"/>
      <c r="D7" s="131"/>
      <c r="E7" s="132"/>
      <c r="F7" s="133"/>
      <c r="G7" s="175"/>
      <c r="H7" s="1045" t="s">
        <v>112</v>
      </c>
      <c r="I7" s="905"/>
      <c r="J7" s="194"/>
      <c r="K7" s="906"/>
      <c r="L7" s="155"/>
    </row>
    <row r="8" spans="1:17" ht="24.95" customHeight="1" x14ac:dyDescent="0.25">
      <c r="A8" s="129"/>
      <c r="B8" s="169"/>
      <c r="C8" s="169"/>
      <c r="D8" s="1077" t="s">
        <v>0</v>
      </c>
      <c r="E8" s="1044" t="s">
        <v>41</v>
      </c>
      <c r="F8" s="1045"/>
      <c r="G8" s="202" t="s">
        <v>111</v>
      </c>
      <c r="H8" s="1045"/>
      <c r="I8" s="1079" t="s">
        <v>41</v>
      </c>
      <c r="J8" s="1080"/>
      <c r="K8" s="205" t="s">
        <v>111</v>
      </c>
      <c r="L8" s="155"/>
    </row>
    <row r="9" spans="1:17" ht="12.95" customHeight="1" x14ac:dyDescent="0.25">
      <c r="A9" s="1076" t="s">
        <v>164</v>
      </c>
      <c r="B9" s="1076"/>
      <c r="C9" s="171" t="s">
        <v>48</v>
      </c>
      <c r="D9" s="1078"/>
      <c r="E9" s="383" t="s">
        <v>154</v>
      </c>
      <c r="F9" s="383" t="s">
        <v>1</v>
      </c>
      <c r="G9" s="203" t="s">
        <v>69</v>
      </c>
      <c r="H9" s="1076"/>
      <c r="I9" s="907" t="s">
        <v>165</v>
      </c>
      <c r="J9" s="196" t="s">
        <v>1</v>
      </c>
      <c r="K9" s="206" t="s">
        <v>69</v>
      </c>
      <c r="L9" s="159"/>
    </row>
    <row r="10" spans="1:17" ht="12.95" customHeight="1" x14ac:dyDescent="0.2">
      <c r="A10" s="1054" t="str">
        <f>T!J20</f>
        <v>leden</v>
      </c>
      <c r="B10" s="1055"/>
      <c r="C10" s="160" t="s">
        <v>6</v>
      </c>
      <c r="D10" s="135">
        <v>135</v>
      </c>
      <c r="E10" s="136">
        <v>12514.868000000002</v>
      </c>
      <c r="F10" s="136">
        <v>133391.06400000001</v>
      </c>
      <c r="G10" s="207">
        <f>E10/$E$16</f>
        <v>0.26824021630913436</v>
      </c>
      <c r="H10" s="145">
        <f>(E10-I10)/I10</f>
        <v>-4.6333806348626078E-2</v>
      </c>
      <c r="I10" s="908">
        <v>13122.902</v>
      </c>
      <c r="J10" s="199">
        <v>139286.476</v>
      </c>
      <c r="K10" s="212">
        <f>I10/$I$16</f>
        <v>0.30517077284453303</v>
      </c>
      <c r="L10" s="155"/>
    </row>
    <row r="11" spans="1:17" ht="12.95" customHeight="1" x14ac:dyDescent="0.2">
      <c r="A11" s="1056"/>
      <c r="B11" s="1057"/>
      <c r="C11" s="161" t="s">
        <v>7</v>
      </c>
      <c r="D11" s="135">
        <v>352</v>
      </c>
      <c r="E11" s="136">
        <v>2749.346</v>
      </c>
      <c r="F11" s="136">
        <v>29304.178999999996</v>
      </c>
      <c r="G11" s="208">
        <f t="shared" ref="G11:G15" si="0">E11/$E$16</f>
        <v>5.8928721081888617E-2</v>
      </c>
      <c r="H11" s="145">
        <f t="shared" ref="H11:H15" si="1">(E11-I11)/I11</f>
        <v>4.3321024276455566E-2</v>
      </c>
      <c r="I11" s="909">
        <v>2635.1869999999999</v>
      </c>
      <c r="J11" s="197">
        <v>27969.875</v>
      </c>
      <c r="K11" s="213">
        <f t="shared" ref="K11:K16" si="2">I11/$I$16</f>
        <v>6.1280809182288065E-2</v>
      </c>
      <c r="L11" s="156"/>
      <c r="M11" s="137"/>
      <c r="O11" s="137"/>
      <c r="P11" s="137"/>
      <c r="Q11" s="137"/>
    </row>
    <row r="12" spans="1:17" ht="12.95" customHeight="1" x14ac:dyDescent="0.2">
      <c r="A12" s="1056"/>
      <c r="B12" s="1057"/>
      <c r="C12" s="161" t="s">
        <v>8</v>
      </c>
      <c r="D12" s="135">
        <v>9794</v>
      </c>
      <c r="E12" s="136">
        <v>9793.8373680000004</v>
      </c>
      <c r="F12" s="136">
        <v>104394.47883199999</v>
      </c>
      <c r="G12" s="208">
        <f t="shared" si="0"/>
        <v>0.2099183989866136</v>
      </c>
      <c r="H12" s="145">
        <f t="shared" si="1"/>
        <v>0.15250162962894465</v>
      </c>
      <c r="I12" s="909">
        <v>8497.8945940000012</v>
      </c>
      <c r="J12" s="197">
        <v>90202.683998000008</v>
      </c>
      <c r="K12" s="213">
        <f t="shared" si="2"/>
        <v>0.19761704086507387</v>
      </c>
      <c r="L12" s="156"/>
      <c r="M12" s="137"/>
      <c r="O12" s="137"/>
      <c r="P12" s="137"/>
      <c r="Q12" s="137"/>
    </row>
    <row r="13" spans="1:17" ht="12.95" customHeight="1" x14ac:dyDescent="0.2">
      <c r="A13" s="1056"/>
      <c r="B13" s="1057"/>
      <c r="C13" s="161" t="s">
        <v>9</v>
      </c>
      <c r="D13" s="135">
        <v>103502</v>
      </c>
      <c r="E13" s="136">
        <v>20621.806632</v>
      </c>
      <c r="F13" s="136">
        <v>219811.97716800001</v>
      </c>
      <c r="G13" s="208">
        <f t="shared" si="0"/>
        <v>0.44200209476063357</v>
      </c>
      <c r="H13" s="145">
        <f t="shared" si="1"/>
        <v>0.15250162962894467</v>
      </c>
      <c r="I13" s="909">
        <v>17893.082406000001</v>
      </c>
      <c r="J13" s="197">
        <v>189929.87500200002</v>
      </c>
      <c r="K13" s="213">
        <f t="shared" si="2"/>
        <v>0.41610047734944122</v>
      </c>
      <c r="L13" s="156"/>
      <c r="M13" s="137"/>
      <c r="O13" s="137"/>
      <c r="P13" s="137"/>
      <c r="Q13" s="137"/>
    </row>
    <row r="14" spans="1:17" ht="12.95" customHeight="1" x14ac:dyDescent="0.2">
      <c r="A14" s="1056"/>
      <c r="B14" s="1057"/>
      <c r="C14" s="229" t="s">
        <v>261</v>
      </c>
      <c r="D14" s="230">
        <v>113783</v>
      </c>
      <c r="E14" s="231">
        <v>45679.858</v>
      </c>
      <c r="F14" s="231">
        <v>486901.69900000002</v>
      </c>
      <c r="G14" s="232">
        <f>E14/$E$16</f>
        <v>0.97908943113827007</v>
      </c>
      <c r="H14" s="233">
        <f>(E14-I14)/I14</f>
        <v>8.376916347327823E-2</v>
      </c>
      <c r="I14" s="910">
        <v>42149.066000000006</v>
      </c>
      <c r="J14" s="234">
        <v>447388.91000000003</v>
      </c>
      <c r="K14" s="235">
        <f t="shared" si="2"/>
        <v>0.9801691002413363</v>
      </c>
      <c r="L14" s="156"/>
      <c r="M14" s="137"/>
      <c r="O14" s="137"/>
      <c r="P14" s="137"/>
      <c r="Q14" s="137"/>
    </row>
    <row r="15" spans="1:17" ht="12.95" customHeight="1" x14ac:dyDescent="0.2">
      <c r="A15" s="1056"/>
      <c r="B15" s="1057"/>
      <c r="C15" s="161" t="s">
        <v>96</v>
      </c>
      <c r="D15" s="922">
        <v>0</v>
      </c>
      <c r="E15" s="136">
        <v>975.59199999999998</v>
      </c>
      <c r="F15" s="136">
        <v>10398.791000000001</v>
      </c>
      <c r="G15" s="208">
        <f t="shared" si="0"/>
        <v>2.091056886172998E-2</v>
      </c>
      <c r="H15" s="145">
        <f t="shared" si="1"/>
        <v>0.14403381939924834</v>
      </c>
      <c r="I15" s="909">
        <v>852.76499999999999</v>
      </c>
      <c r="J15" s="197">
        <v>9051.5879999999997</v>
      </c>
      <c r="K15" s="213">
        <f t="shared" si="2"/>
        <v>1.9830899758663763E-2</v>
      </c>
      <c r="L15" s="156"/>
      <c r="M15" s="137"/>
      <c r="O15" s="137"/>
      <c r="P15" s="137"/>
      <c r="Q15" s="137"/>
    </row>
    <row r="16" spans="1:17" ht="12.95" customHeight="1" x14ac:dyDescent="0.2">
      <c r="A16" s="1058"/>
      <c r="B16" s="1059"/>
      <c r="C16" s="163" t="s">
        <v>2</v>
      </c>
      <c r="D16" s="151">
        <v>113783</v>
      </c>
      <c r="E16" s="152">
        <v>46655.45</v>
      </c>
      <c r="F16" s="153">
        <v>497300.49000000005</v>
      </c>
      <c r="G16" s="209">
        <f>SUM(G14:G15)</f>
        <v>1</v>
      </c>
      <c r="H16" s="154">
        <f>(E16-I16)/I16</f>
        <v>8.4964265823936458E-2</v>
      </c>
      <c r="I16" s="911">
        <v>43001.831000000006</v>
      </c>
      <c r="J16" s="198">
        <v>456440.49800000002</v>
      </c>
      <c r="K16" s="676">
        <f t="shared" si="2"/>
        <v>1</v>
      </c>
      <c r="L16" s="174"/>
      <c r="M16" s="137"/>
    </row>
    <row r="17" spans="1:21" ht="12.95" customHeight="1" x14ac:dyDescent="0.2">
      <c r="A17" s="1060" t="str">
        <f>T!J21</f>
        <v>únor</v>
      </c>
      <c r="B17" s="1061"/>
      <c r="C17" s="160" t="s">
        <v>6</v>
      </c>
      <c r="D17" s="135">
        <v>135</v>
      </c>
      <c r="E17" s="136">
        <v>12380.842000000001</v>
      </c>
      <c r="F17" s="136">
        <v>132036.72199999998</v>
      </c>
      <c r="G17" s="207">
        <f>E17/$E$23</f>
        <v>0.34175954390404689</v>
      </c>
      <c r="H17" s="145">
        <f>(E17-I17)/I17</f>
        <v>1.0002999619112718E-2</v>
      </c>
      <c r="I17" s="908">
        <v>12258.223000000002</v>
      </c>
      <c r="J17" s="199">
        <v>130142.019</v>
      </c>
      <c r="K17" s="212">
        <f>I17/$I$23</f>
        <v>0.30519196581454067</v>
      </c>
      <c r="L17" s="156"/>
      <c r="M17" s="137"/>
      <c r="N17" s="137"/>
    </row>
    <row r="18" spans="1:21" ht="12.95" customHeight="1" x14ac:dyDescent="0.2">
      <c r="A18" s="1060"/>
      <c r="B18" s="1061"/>
      <c r="C18" s="161" t="s">
        <v>7</v>
      </c>
      <c r="D18" s="135">
        <v>352</v>
      </c>
      <c r="E18" s="136">
        <v>2353.1149999999998</v>
      </c>
      <c r="F18" s="136">
        <v>25095.03</v>
      </c>
      <c r="G18" s="208">
        <f t="shared" ref="G18:G23" si="3">E18/$E$23</f>
        <v>6.4955154839531196E-2</v>
      </c>
      <c r="H18" s="145">
        <f t="shared" ref="H18:H20" si="4">(E18-I18)/I18</f>
        <v>-9.9619394467196212E-2</v>
      </c>
      <c r="I18" s="909">
        <v>2613.4669999999996</v>
      </c>
      <c r="J18" s="197">
        <v>27746.394999999997</v>
      </c>
      <c r="K18" s="213">
        <f t="shared" ref="K18:K23" si="5">I18/$I$23</f>
        <v>6.5067272093306663E-2</v>
      </c>
      <c r="L18" s="157"/>
      <c r="M18" s="140"/>
      <c r="N18" s="137"/>
    </row>
    <row r="19" spans="1:21" ht="12.95" customHeight="1" x14ac:dyDescent="0.2">
      <c r="A19" s="1060"/>
      <c r="B19" s="1061"/>
      <c r="C19" s="161" t="s">
        <v>8</v>
      </c>
      <c r="D19" s="135">
        <v>9798</v>
      </c>
      <c r="E19" s="136">
        <v>6676.8754360000003</v>
      </c>
      <c r="F19" s="136">
        <v>71207.567186</v>
      </c>
      <c r="G19" s="208">
        <f t="shared" si="3"/>
        <v>0.18430781232096283</v>
      </c>
      <c r="H19" s="145">
        <f t="shared" si="4"/>
        <v>-0.15339752534299106</v>
      </c>
      <c r="I19" s="909">
        <v>7886.6712960000004</v>
      </c>
      <c r="J19" s="197">
        <v>83731.265813999998</v>
      </c>
      <c r="K19" s="213">
        <f t="shared" si="5"/>
        <v>0.19635380401868616</v>
      </c>
      <c r="L19" s="156"/>
      <c r="M19" s="137"/>
      <c r="N19" s="137"/>
      <c r="O19" s="137"/>
      <c r="P19" s="137"/>
    </row>
    <row r="20" spans="1:21" ht="12.95" customHeight="1" x14ac:dyDescent="0.2">
      <c r="A20" s="1060"/>
      <c r="B20" s="1061"/>
      <c r="C20" s="161" t="s">
        <v>9</v>
      </c>
      <c r="D20" s="135">
        <v>103507</v>
      </c>
      <c r="E20" s="136">
        <v>14058.762563999999</v>
      </c>
      <c r="F20" s="136">
        <v>149933.94581400001</v>
      </c>
      <c r="G20" s="208">
        <f t="shared" si="3"/>
        <v>0.38807669799258626</v>
      </c>
      <c r="H20" s="145">
        <f t="shared" si="4"/>
        <v>-0.15339752534299109</v>
      </c>
      <c r="I20" s="909">
        <v>16606.096704</v>
      </c>
      <c r="J20" s="197">
        <v>176303.72118600001</v>
      </c>
      <c r="K20" s="213">
        <f t="shared" si="5"/>
        <v>0.41344061839959378</v>
      </c>
      <c r="L20" s="156"/>
      <c r="M20" s="137"/>
      <c r="N20" s="137"/>
      <c r="O20" s="137"/>
      <c r="P20" s="137"/>
    </row>
    <row r="21" spans="1:21" ht="12.95" customHeight="1" x14ac:dyDescent="0.2">
      <c r="A21" s="1060"/>
      <c r="B21" s="1061"/>
      <c r="C21" s="229" t="s">
        <v>261</v>
      </c>
      <c r="D21" s="230">
        <v>113792</v>
      </c>
      <c r="E21" s="231">
        <v>35469.595000000001</v>
      </c>
      <c r="F21" s="231">
        <v>378273.26500000001</v>
      </c>
      <c r="G21" s="232">
        <f t="shared" si="3"/>
        <v>0.97909920905712722</v>
      </c>
      <c r="H21" s="233">
        <f>(E21-I21)/I21</f>
        <v>-9.894364606772936E-2</v>
      </c>
      <c r="I21" s="910">
        <v>39364.457999999999</v>
      </c>
      <c r="J21" s="234">
        <v>417923.40099999995</v>
      </c>
      <c r="K21" s="235">
        <f t="shared" si="5"/>
        <v>0.98005366032612717</v>
      </c>
      <c r="L21" s="156"/>
      <c r="M21" s="137"/>
      <c r="N21" s="137"/>
      <c r="O21" s="137"/>
      <c r="P21" s="137"/>
    </row>
    <row r="22" spans="1:21" ht="12.95" customHeight="1" x14ac:dyDescent="0.2">
      <c r="A22" s="1060"/>
      <c r="B22" s="1061"/>
      <c r="C22" s="161" t="s">
        <v>96</v>
      </c>
      <c r="D22" s="922">
        <v>0</v>
      </c>
      <c r="E22" s="136">
        <v>757.16800000000001</v>
      </c>
      <c r="F22" s="136">
        <v>8074.951</v>
      </c>
      <c r="G22" s="208">
        <f t="shared" si="3"/>
        <v>2.0900790942872817E-2</v>
      </c>
      <c r="H22" s="145">
        <f t="shared" ref="H22" si="6">(E22-I22)/I22</f>
        <v>-5.4906840981230935E-2</v>
      </c>
      <c r="I22" s="909">
        <v>801.15700000000004</v>
      </c>
      <c r="J22" s="197">
        <v>8505.6910000000007</v>
      </c>
      <c r="K22" s="213">
        <f t="shared" si="5"/>
        <v>1.9946339673872791E-2</v>
      </c>
      <c r="L22" s="156"/>
      <c r="M22" s="137"/>
      <c r="N22" s="137"/>
      <c r="O22" s="137"/>
      <c r="P22" s="137"/>
    </row>
    <row r="23" spans="1:21" ht="12.95" customHeight="1" x14ac:dyDescent="0.2">
      <c r="A23" s="1060"/>
      <c r="B23" s="1061"/>
      <c r="C23" s="163" t="s">
        <v>2</v>
      </c>
      <c r="D23" s="151">
        <v>113792</v>
      </c>
      <c r="E23" s="152">
        <v>36226.762999999999</v>
      </c>
      <c r="F23" s="153">
        <v>386348.21600000001</v>
      </c>
      <c r="G23" s="678">
        <f t="shared" si="3"/>
        <v>1</v>
      </c>
      <c r="H23" s="154">
        <f>(E23-I23)/I23</f>
        <v>-9.8065272995321973E-2</v>
      </c>
      <c r="I23" s="911">
        <v>40165.614999999998</v>
      </c>
      <c r="J23" s="198">
        <v>426429.09199999995</v>
      </c>
      <c r="K23" s="676">
        <f t="shared" si="5"/>
        <v>1</v>
      </c>
      <c r="L23" s="174"/>
      <c r="M23" s="137"/>
      <c r="N23" s="137"/>
      <c r="O23" s="137"/>
      <c r="P23" s="137"/>
    </row>
    <row r="24" spans="1:21" ht="12.95" customHeight="1" x14ac:dyDescent="0.2">
      <c r="A24" s="1060" t="str">
        <f>T!J22</f>
        <v>březen</v>
      </c>
      <c r="B24" s="1061"/>
      <c r="C24" s="160" t="s">
        <v>6</v>
      </c>
      <c r="D24" s="135">
        <v>135</v>
      </c>
      <c r="E24" s="136">
        <v>12554.800000000001</v>
      </c>
      <c r="F24" s="136">
        <v>134017.693</v>
      </c>
      <c r="G24" s="207">
        <f>E24/$E$30</f>
        <v>0.33957106420048233</v>
      </c>
      <c r="H24" s="145">
        <f>(E24-I24)/I24</f>
        <v>1.301635811469281E-2</v>
      </c>
      <c r="I24" s="908">
        <v>12393.482000000002</v>
      </c>
      <c r="J24" s="199">
        <v>131582.87900000002</v>
      </c>
      <c r="K24" s="212">
        <f>I24/$I$30</f>
        <v>0.35121540515441635</v>
      </c>
      <c r="L24" s="183"/>
      <c r="M24" s="136"/>
      <c r="N24" s="136"/>
      <c r="O24" s="136"/>
      <c r="P24" s="136"/>
      <c r="Q24" s="136"/>
      <c r="R24" s="136"/>
      <c r="S24" s="136"/>
      <c r="T24" s="136"/>
      <c r="U24" s="136"/>
    </row>
    <row r="25" spans="1:21" ht="12.95" customHeight="1" x14ac:dyDescent="0.2">
      <c r="A25" s="1060"/>
      <c r="B25" s="1061"/>
      <c r="C25" s="161" t="s">
        <v>7</v>
      </c>
      <c r="D25" s="135">
        <v>352</v>
      </c>
      <c r="E25" s="136">
        <v>2437.3090000000002</v>
      </c>
      <c r="F25" s="136">
        <v>26017.298000000003</v>
      </c>
      <c r="G25" s="208">
        <f t="shared" ref="G25:G29" si="7">E25/$E$30</f>
        <v>6.5922166097063542E-2</v>
      </c>
      <c r="H25" s="145">
        <f t="shared" ref="H25:H27" si="8">(E25-I25)/I25</f>
        <v>9.7431651103303721E-2</v>
      </c>
      <c r="I25" s="909">
        <v>2220.9209999999998</v>
      </c>
      <c r="J25" s="197">
        <v>23579.741000000002</v>
      </c>
      <c r="K25" s="213">
        <f t="shared" ref="K25:K30" si="9">I25/$I$30</f>
        <v>6.2938056377614571E-2</v>
      </c>
      <c r="L25" s="158"/>
      <c r="M25" s="136"/>
      <c r="N25" s="136"/>
      <c r="O25" s="136"/>
      <c r="P25" s="136"/>
      <c r="Q25" s="136"/>
      <c r="R25" s="136"/>
      <c r="S25" s="136"/>
      <c r="T25" s="136"/>
      <c r="U25" s="136"/>
    </row>
    <row r="26" spans="1:21" ht="12.95" customHeight="1" x14ac:dyDescent="0.2">
      <c r="A26" s="1060"/>
      <c r="B26" s="1061"/>
      <c r="C26" s="161" t="s">
        <v>8</v>
      </c>
      <c r="D26" s="135">
        <v>9803</v>
      </c>
      <c r="E26" s="136">
        <v>7422.1279999999997</v>
      </c>
      <c r="F26" s="136">
        <v>79229.274250000002</v>
      </c>
      <c r="G26" s="208">
        <f t="shared" si="7"/>
        <v>0.2007471169267688</v>
      </c>
      <c r="H26" s="145">
        <f t="shared" si="8"/>
        <v>6.1869142021883108E-2</v>
      </c>
      <c r="I26" s="909">
        <v>6989.68235</v>
      </c>
      <c r="J26" s="197">
        <v>74212.134850000002</v>
      </c>
      <c r="K26" s="213">
        <f t="shared" si="9"/>
        <v>0.19807864476310391</v>
      </c>
      <c r="L26" s="158"/>
      <c r="M26" s="136"/>
      <c r="N26" s="136"/>
      <c r="O26" s="136"/>
      <c r="P26" s="136"/>
      <c r="Q26" s="136"/>
      <c r="R26" s="136"/>
      <c r="S26" s="136"/>
      <c r="T26" s="136"/>
      <c r="U26" s="136"/>
    </row>
    <row r="27" spans="1:21" ht="12.95" customHeight="1" x14ac:dyDescent="0.2">
      <c r="A27" s="1060"/>
      <c r="B27" s="1061"/>
      <c r="C27" s="161" t="s">
        <v>9</v>
      </c>
      <c r="D27" s="135">
        <v>103501</v>
      </c>
      <c r="E27" s="136">
        <v>13783.952000000001</v>
      </c>
      <c r="F27" s="136">
        <v>147140.08074999999</v>
      </c>
      <c r="G27" s="208">
        <f t="shared" si="7"/>
        <v>0.37281607429257069</v>
      </c>
      <c r="H27" s="145">
        <f t="shared" si="8"/>
        <v>6.1869142021883115E-2</v>
      </c>
      <c r="I27" s="909">
        <v>12980.838650000002</v>
      </c>
      <c r="J27" s="197">
        <v>137822.53615</v>
      </c>
      <c r="K27" s="213">
        <f t="shared" si="9"/>
        <v>0.3678603402743359</v>
      </c>
      <c r="L27" s="158"/>
      <c r="M27" s="136"/>
      <c r="N27" s="136"/>
      <c r="O27" s="136"/>
      <c r="P27" s="136"/>
      <c r="Q27" s="136"/>
      <c r="R27" s="136"/>
      <c r="S27" s="136"/>
      <c r="T27" s="136"/>
      <c r="U27" s="136"/>
    </row>
    <row r="28" spans="1:21" ht="12.95" customHeight="1" x14ac:dyDescent="0.2">
      <c r="A28" s="1060"/>
      <c r="B28" s="1061"/>
      <c r="C28" s="229" t="s">
        <v>261</v>
      </c>
      <c r="D28" s="230">
        <v>113791</v>
      </c>
      <c r="E28" s="231">
        <v>36198.188999999998</v>
      </c>
      <c r="F28" s="231">
        <v>386404.34600000002</v>
      </c>
      <c r="G28" s="232">
        <f t="shared" si="7"/>
        <v>0.97905642151688532</v>
      </c>
      <c r="H28" s="233">
        <f>(E28-I28)/I28</f>
        <v>4.6646480992700731E-2</v>
      </c>
      <c r="I28" s="910">
        <v>34584.923999999999</v>
      </c>
      <c r="J28" s="234">
        <v>367197.29100000003</v>
      </c>
      <c r="K28" s="235">
        <f t="shared" si="9"/>
        <v>0.98009244656947059</v>
      </c>
      <c r="L28" s="158"/>
      <c r="M28" s="136"/>
      <c r="N28" s="136"/>
      <c r="O28" s="136"/>
      <c r="P28" s="136"/>
      <c r="Q28" s="136"/>
      <c r="R28" s="136"/>
      <c r="S28" s="136"/>
      <c r="T28" s="136"/>
      <c r="U28" s="136"/>
    </row>
    <row r="29" spans="1:21" ht="12.95" customHeight="1" x14ac:dyDescent="0.2">
      <c r="A29" s="1060"/>
      <c r="B29" s="1061"/>
      <c r="C29" s="161" t="s">
        <v>96</v>
      </c>
      <c r="D29" s="922">
        <v>0</v>
      </c>
      <c r="E29" s="136">
        <v>774.33699999999999</v>
      </c>
      <c r="F29" s="136">
        <v>8265.8060000000005</v>
      </c>
      <c r="G29" s="208">
        <f t="shared" si="7"/>
        <v>2.0943578483114733E-2</v>
      </c>
      <c r="H29" s="145">
        <f t="shared" ref="H29" si="10">(E29-I29)/I29</f>
        <v>0.1022810418997674</v>
      </c>
      <c r="I29" s="909">
        <v>702.48599999999999</v>
      </c>
      <c r="J29" s="197">
        <v>7458.4719999999998</v>
      </c>
      <c r="K29" s="213">
        <f t="shared" si="9"/>
        <v>1.9907553430529475E-2</v>
      </c>
      <c r="L29" s="158"/>
      <c r="M29" s="136"/>
      <c r="N29" s="136"/>
      <c r="O29" s="136"/>
      <c r="P29" s="136"/>
      <c r="Q29" s="136"/>
      <c r="R29" s="136"/>
      <c r="S29" s="136"/>
      <c r="T29" s="136"/>
      <c r="U29" s="136"/>
    </row>
    <row r="30" spans="1:21" ht="12.95" customHeight="1" thickBot="1" x14ac:dyDescent="0.25">
      <c r="A30" s="1062"/>
      <c r="B30" s="1063"/>
      <c r="C30" s="162" t="s">
        <v>2</v>
      </c>
      <c r="D30" s="147">
        <v>113791</v>
      </c>
      <c r="E30" s="148">
        <v>36972.525999999998</v>
      </c>
      <c r="F30" s="149">
        <v>394670.152</v>
      </c>
      <c r="G30" s="678">
        <f>E30/$E$30</f>
        <v>1</v>
      </c>
      <c r="H30" s="150">
        <f>(E30-I30)/I30</f>
        <v>4.7754028986542282E-2</v>
      </c>
      <c r="I30" s="912">
        <v>35287.409999999996</v>
      </c>
      <c r="J30" s="227">
        <v>374655.76300000004</v>
      </c>
      <c r="K30" s="677">
        <f t="shared" si="9"/>
        <v>1</v>
      </c>
      <c r="L30" s="189"/>
    </row>
    <row r="31" spans="1:21" ht="12.95" customHeight="1" thickTop="1" x14ac:dyDescent="0.2">
      <c r="A31" s="1082" t="str">
        <f>T!E17</f>
        <v>I. čtvrtletí</v>
      </c>
      <c r="B31" s="1083"/>
      <c r="C31" s="190" t="s">
        <v>6</v>
      </c>
      <c r="D31" s="191">
        <f>D24</f>
        <v>135</v>
      </c>
      <c r="E31" s="192">
        <f>E10+E17+E24</f>
        <v>37450.51</v>
      </c>
      <c r="F31" s="192">
        <f>F10+F17+F24</f>
        <v>399445.47899999993</v>
      </c>
      <c r="G31" s="236">
        <f>E31/$E$37</f>
        <v>0.3124658258193696</v>
      </c>
      <c r="H31" s="193">
        <f>(E31-I31)/I31</f>
        <v>-8.5797583546005276E-3</v>
      </c>
      <c r="I31" s="913">
        <v>37774.607000000004</v>
      </c>
      <c r="J31" s="237">
        <v>401011.37400000001</v>
      </c>
      <c r="K31" s="213">
        <f>I31/$I$37</f>
        <v>0.31889454156273683</v>
      </c>
      <c r="L31" s="155"/>
    </row>
    <row r="32" spans="1:21" ht="12.95" customHeight="1" x14ac:dyDescent="0.2">
      <c r="A32" s="1060"/>
      <c r="B32" s="1061"/>
      <c r="C32" s="161" t="s">
        <v>7</v>
      </c>
      <c r="D32" s="135">
        <f t="shared" ref="D32:D34" si="11">D25</f>
        <v>352</v>
      </c>
      <c r="E32" s="136">
        <f>E11+E18+E25</f>
        <v>7539.7699999999995</v>
      </c>
      <c r="F32" s="136">
        <f t="shared" ref="F32" si="12">F11+F18+F25</f>
        <v>80416.506999999998</v>
      </c>
      <c r="G32" s="208">
        <f t="shared" ref="G32:G37" si="13">E32/$E$37</f>
        <v>6.2907566800508408E-2</v>
      </c>
      <c r="H32" s="145">
        <f t="shared" ref="H32:H34" si="14">(E32-I32)/I32</f>
        <v>9.3974556785360111E-3</v>
      </c>
      <c r="I32" s="909">
        <v>7469.5749999999989</v>
      </c>
      <c r="J32" s="197">
        <v>79296.010999999999</v>
      </c>
      <c r="K32" s="213">
        <f t="shared" ref="K32:K37" si="15">I32/$I$37</f>
        <v>6.3058411045639182E-2</v>
      </c>
      <c r="L32" s="155"/>
    </row>
    <row r="33" spans="1:12" ht="12.95" customHeight="1" x14ac:dyDescent="0.2">
      <c r="A33" s="1060"/>
      <c r="B33" s="1061"/>
      <c r="C33" s="161" t="s">
        <v>8</v>
      </c>
      <c r="D33" s="135">
        <f t="shared" si="11"/>
        <v>9803</v>
      </c>
      <c r="E33" s="136">
        <f t="shared" ref="E33:F36" si="16">E12+E19+E26</f>
        <v>23892.840804000003</v>
      </c>
      <c r="F33" s="136">
        <f t="shared" si="16"/>
        <v>254831.32026800001</v>
      </c>
      <c r="G33" s="208">
        <f>E33/$E$37</f>
        <v>0.19934831950199319</v>
      </c>
      <c r="H33" s="145">
        <f t="shared" si="14"/>
        <v>2.2186491675592914E-2</v>
      </c>
      <c r="I33" s="909">
        <v>23374.248240000001</v>
      </c>
      <c r="J33" s="197">
        <v>248146.08466200001</v>
      </c>
      <c r="K33" s="213">
        <f t="shared" si="15"/>
        <v>0.19732621379405502</v>
      </c>
      <c r="L33" s="155"/>
    </row>
    <row r="34" spans="1:12" ht="12.95" customHeight="1" x14ac:dyDescent="0.2">
      <c r="A34" s="1060"/>
      <c r="B34" s="1061"/>
      <c r="C34" s="161" t="s">
        <v>9</v>
      </c>
      <c r="D34" s="135">
        <f t="shared" si="11"/>
        <v>103501</v>
      </c>
      <c r="E34" s="136">
        <f t="shared" si="16"/>
        <v>48464.521196000002</v>
      </c>
      <c r="F34" s="136">
        <f t="shared" si="16"/>
        <v>516886.00373200001</v>
      </c>
      <c r="G34" s="208">
        <f t="shared" si="13"/>
        <v>0.40436049171155425</v>
      </c>
      <c r="H34" s="145">
        <f t="shared" si="14"/>
        <v>2.0735110946597062E-2</v>
      </c>
      <c r="I34" s="909">
        <v>47480.017760000002</v>
      </c>
      <c r="J34" s="197">
        <v>504056.13233800005</v>
      </c>
      <c r="K34" s="213">
        <f>I34/$I$37</f>
        <v>0.40082795558841422</v>
      </c>
      <c r="L34" s="155"/>
    </row>
    <row r="35" spans="1:12" ht="12.95" customHeight="1" x14ac:dyDescent="0.2">
      <c r="A35" s="1060"/>
      <c r="B35" s="1061"/>
      <c r="C35" s="229" t="s">
        <v>261</v>
      </c>
      <c r="D35" s="230">
        <f>SUM(D31:D34)</f>
        <v>113791</v>
      </c>
      <c r="E35" s="231">
        <f t="shared" ref="E35:F35" si="17">SUM(E31:E34)</f>
        <v>117347.64200000001</v>
      </c>
      <c r="F35" s="231">
        <f t="shared" si="17"/>
        <v>1251579.31</v>
      </c>
      <c r="G35" s="232">
        <f t="shared" si="13"/>
        <v>0.97908220383342548</v>
      </c>
      <c r="H35" s="233">
        <f>(E35-I35)/I35</f>
        <v>1.0759782077362508E-2</v>
      </c>
      <c r="I35" s="910">
        <v>116098.448</v>
      </c>
      <c r="J35" s="234">
        <v>1232509.602</v>
      </c>
      <c r="K35" s="235">
        <f t="shared" si="15"/>
        <v>0.98010712199084526</v>
      </c>
      <c r="L35" s="155"/>
    </row>
    <row r="36" spans="1:12" ht="12.95" customHeight="1" x14ac:dyDescent="0.2">
      <c r="A36" s="1060"/>
      <c r="B36" s="1061"/>
      <c r="C36" s="161" t="s">
        <v>96</v>
      </c>
      <c r="D36" s="135"/>
      <c r="E36" s="136">
        <f t="shared" si="16"/>
        <v>2507.0969999999998</v>
      </c>
      <c r="F36" s="136">
        <f t="shared" si="16"/>
        <v>26739.548000000003</v>
      </c>
      <c r="G36" s="208">
        <f t="shared" si="13"/>
        <v>2.0917796166574604E-2</v>
      </c>
      <c r="H36" s="145">
        <f t="shared" ref="H36" si="18">(E36-I36)/I36</f>
        <v>6.3948603128150927E-2</v>
      </c>
      <c r="I36" s="909">
        <v>2356.4079999999999</v>
      </c>
      <c r="J36" s="197">
        <v>25015.751000000004</v>
      </c>
      <c r="K36" s="213">
        <f t="shared" si="15"/>
        <v>1.9892878009154812E-2</v>
      </c>
      <c r="L36" s="155"/>
    </row>
    <row r="37" spans="1:12" ht="12.95" customHeight="1" x14ac:dyDescent="0.2">
      <c r="A37" s="1060"/>
      <c r="B37" s="1061"/>
      <c r="C37" s="164" t="s">
        <v>2</v>
      </c>
      <c r="D37" s="165">
        <f>SUM(D31:D34)</f>
        <v>113791</v>
      </c>
      <c r="E37" s="166">
        <f>SUM(E35:E36)</f>
        <v>119854.739</v>
      </c>
      <c r="F37" s="167">
        <f>SUM(F35:F36)</f>
        <v>1278318.858</v>
      </c>
      <c r="G37" s="211">
        <f t="shared" si="13"/>
        <v>1</v>
      </c>
      <c r="H37" s="168">
        <f>(E37-I37)/I37</f>
        <v>1.1817860805976596E-2</v>
      </c>
      <c r="I37" s="914">
        <v>118454.856</v>
      </c>
      <c r="J37" s="201">
        <v>1257525.3530000001</v>
      </c>
      <c r="K37" s="216">
        <f t="shared" si="15"/>
        <v>1</v>
      </c>
      <c r="L37" s="159"/>
    </row>
    <row r="38" spans="1:12" ht="5.0999999999999996" customHeight="1" x14ac:dyDescent="0.2">
      <c r="A38" s="138"/>
      <c r="B38" s="139"/>
      <c r="C38" s="172"/>
      <c r="D38" s="143"/>
      <c r="E38" s="144"/>
      <c r="F38" s="144"/>
      <c r="G38" s="217"/>
      <c r="H38" s="146"/>
      <c r="I38" s="916"/>
      <c r="J38" s="219"/>
      <c r="K38" s="222"/>
      <c r="L38" s="155"/>
    </row>
    <row r="39" spans="1:12" ht="20.100000000000001" customHeight="1" x14ac:dyDescent="0.2">
      <c r="A39" s="138"/>
      <c r="B39" s="139"/>
      <c r="C39" s="142"/>
      <c r="D39" s="144"/>
      <c r="E39" s="144"/>
      <c r="F39" s="144"/>
      <c r="G39" s="173"/>
      <c r="H39" s="122"/>
      <c r="I39" s="219"/>
      <c r="J39" s="219"/>
      <c r="K39" s="221"/>
      <c r="L39" s="155"/>
    </row>
    <row r="40" spans="1:12" ht="15" customHeight="1" x14ac:dyDescent="0.25">
      <c r="A40" s="1048" t="s">
        <v>188</v>
      </c>
      <c r="B40" s="1048"/>
      <c r="C40" s="1048"/>
      <c r="D40" s="1048"/>
      <c r="E40" s="1048"/>
      <c r="F40" s="141"/>
      <c r="G40" s="1048" t="s">
        <v>189</v>
      </c>
      <c r="H40" s="1048"/>
      <c r="I40" s="1048"/>
      <c r="J40" s="1048"/>
      <c r="K40" s="1051"/>
      <c r="L40" s="155"/>
    </row>
    <row r="41" spans="1:12" ht="15" customHeight="1" x14ac:dyDescent="0.2">
      <c r="A41" s="1050" t="str">
        <f>A31</f>
        <v>I. čtvrtletí</v>
      </c>
      <c r="B41" s="1050"/>
      <c r="C41" s="1050"/>
      <c r="D41" s="1050"/>
      <c r="E41" s="1050"/>
      <c r="F41" s="141"/>
      <c r="G41" s="1052" t="str">
        <f>A31</f>
        <v>I. čtvrtletí</v>
      </c>
      <c r="H41" s="1052"/>
      <c r="I41" s="1052"/>
      <c r="J41" s="1052"/>
      <c r="K41" s="1053"/>
      <c r="L41" s="155"/>
    </row>
    <row r="42" spans="1:12" ht="15" customHeight="1" x14ac:dyDescent="0.2">
      <c r="A42" s="141"/>
      <c r="B42" s="141"/>
      <c r="C42" s="141"/>
      <c r="G42" s="141"/>
      <c r="H42" s="141"/>
      <c r="I42" s="141"/>
      <c r="J42" s="141"/>
      <c r="K42" s="141"/>
      <c r="L42" s="155"/>
    </row>
    <row r="43" spans="1:12" ht="15" customHeight="1" x14ac:dyDescent="0.2">
      <c r="A43" s="141"/>
      <c r="B43" s="141"/>
      <c r="C43" s="141"/>
      <c r="G43" s="141"/>
      <c r="H43" s="141"/>
      <c r="I43" s="141"/>
      <c r="J43" s="141"/>
      <c r="K43" s="141"/>
      <c r="L43" s="155"/>
    </row>
    <row r="44" spans="1:12" ht="15" customHeight="1" x14ac:dyDescent="0.2">
      <c r="A44" s="141"/>
      <c r="B44" s="141"/>
      <c r="C44" s="141"/>
      <c r="G44" s="141"/>
      <c r="H44" s="141"/>
      <c r="I44" s="141"/>
      <c r="J44" s="141"/>
      <c r="K44" s="141"/>
      <c r="L44" s="155"/>
    </row>
    <row r="45" spans="1:12" ht="15" customHeight="1" x14ac:dyDescent="0.2">
      <c r="A45" s="141"/>
      <c r="B45" s="141"/>
      <c r="C45" s="141">
        <f>E6</f>
        <v>2016</v>
      </c>
      <c r="D45" s="141">
        <f>I6</f>
        <v>2015</v>
      </c>
      <c r="H45" s="141"/>
      <c r="I45" s="141">
        <f>E6</f>
        <v>2016</v>
      </c>
      <c r="J45" s="141">
        <f>I6</f>
        <v>2015</v>
      </c>
      <c r="K45" s="141"/>
      <c r="L45" s="155"/>
    </row>
    <row r="46" spans="1:12" ht="15" customHeight="1" x14ac:dyDescent="0.2">
      <c r="A46" s="141"/>
      <c r="B46" s="141" t="str">
        <f>A10</f>
        <v>leden</v>
      </c>
      <c r="C46" s="439">
        <f>E16</f>
        <v>46655.45</v>
      </c>
      <c r="D46" s="439">
        <f>I16</f>
        <v>43001.831000000006</v>
      </c>
      <c r="H46" s="141" t="str">
        <f>A10</f>
        <v>leden</v>
      </c>
      <c r="I46" s="440">
        <f>E16/E37</f>
        <v>0.38926662716273569</v>
      </c>
      <c r="J46" s="440">
        <f>I16/I37</f>
        <v>0.3630229477464394</v>
      </c>
      <c r="K46" s="141"/>
      <c r="L46" s="155"/>
    </row>
    <row r="47" spans="1:12" ht="15" customHeight="1" x14ac:dyDescent="0.2">
      <c r="A47" s="141"/>
      <c r="B47" s="141" t="str">
        <f>A17</f>
        <v>únor</v>
      </c>
      <c r="C47" s="439">
        <f>E23</f>
        <v>36226.762999999999</v>
      </c>
      <c r="D47" s="439">
        <f>I23</f>
        <v>40165.614999999998</v>
      </c>
      <c r="H47" s="141" t="str">
        <f>A17</f>
        <v>únor</v>
      </c>
      <c r="I47" s="440">
        <f>E23/E37</f>
        <v>0.30225557455846613</v>
      </c>
      <c r="J47" s="440">
        <f>I23/I37</f>
        <v>0.33907951397112834</v>
      </c>
      <c r="K47" s="141"/>
      <c r="L47" s="155"/>
    </row>
    <row r="48" spans="1:12" ht="15" customHeight="1" x14ac:dyDescent="0.2">
      <c r="A48" s="141"/>
      <c r="B48" s="141" t="str">
        <f>A24</f>
        <v>březen</v>
      </c>
      <c r="C48" s="439">
        <f>E30</f>
        <v>36972.525999999998</v>
      </c>
      <c r="D48" s="439">
        <f>I30</f>
        <v>35287.409999999996</v>
      </c>
      <c r="H48" s="141" t="str">
        <f>A24</f>
        <v>březen</v>
      </c>
      <c r="I48" s="440">
        <f>E30/E37</f>
        <v>0.30847779827879812</v>
      </c>
      <c r="J48" s="440">
        <f>I30/I37</f>
        <v>0.29789753828243221</v>
      </c>
      <c r="K48" s="141"/>
      <c r="L48" s="155"/>
    </row>
    <row r="49" spans="1:12" ht="15" customHeight="1" x14ac:dyDescent="0.2">
      <c r="A49" s="141"/>
      <c r="B49" s="141"/>
      <c r="C49" s="439">
        <f>SUM(C46:C48)</f>
        <v>119854.73899999999</v>
      </c>
      <c r="D49" s="439">
        <f>SUM(D46:D48)</f>
        <v>118454.856</v>
      </c>
      <c r="E49" s="141"/>
      <c r="F49" s="141"/>
      <c r="G49" s="141"/>
      <c r="H49" s="141"/>
      <c r="I49" s="309">
        <f>SUM(I46:I48)</f>
        <v>1</v>
      </c>
      <c r="J49" s="309">
        <f>SUM(J46:J48)</f>
        <v>1</v>
      </c>
      <c r="K49" s="141"/>
      <c r="L49" s="155"/>
    </row>
    <row r="50" spans="1:12" ht="15" customHeight="1" x14ac:dyDescent="0.2">
      <c r="A50" s="141"/>
      <c r="B50" s="141"/>
      <c r="C50" s="141"/>
      <c r="D50" s="141"/>
      <c r="E50" s="141"/>
      <c r="F50" s="141"/>
      <c r="G50" s="141"/>
      <c r="H50" s="141"/>
      <c r="I50" s="141"/>
      <c r="J50" s="141"/>
      <c r="K50" s="141"/>
      <c r="L50" s="155"/>
    </row>
    <row r="51" spans="1:12" ht="15" customHeight="1" x14ac:dyDescent="0.2">
      <c r="A51" s="141"/>
      <c r="B51" s="141"/>
      <c r="C51" s="141"/>
      <c r="D51" s="141"/>
      <c r="E51" s="141"/>
      <c r="F51" s="141"/>
      <c r="G51" s="141"/>
      <c r="H51" s="141"/>
      <c r="I51" s="141"/>
      <c r="J51" s="141"/>
      <c r="K51" s="141"/>
      <c r="L51" s="155"/>
    </row>
    <row r="52" spans="1:12" ht="15" customHeight="1" x14ac:dyDescent="0.2">
      <c r="A52" s="141"/>
      <c r="B52" s="141"/>
      <c r="C52" s="141"/>
      <c r="D52" s="141"/>
      <c r="E52" s="141"/>
      <c r="F52" s="141"/>
      <c r="G52" s="141"/>
      <c r="H52" s="141"/>
      <c r="I52" s="141"/>
      <c r="J52" s="141"/>
      <c r="K52" s="141"/>
      <c r="L52" s="155"/>
    </row>
    <row r="53" spans="1:12" ht="15" customHeight="1" x14ac:dyDescent="0.2">
      <c r="A53" s="141"/>
      <c r="B53" s="141"/>
      <c r="C53" s="141"/>
      <c r="D53" s="141"/>
      <c r="E53" s="141"/>
      <c r="F53" s="141"/>
      <c r="G53" s="141"/>
      <c r="H53" s="141"/>
      <c r="I53" s="141"/>
      <c r="J53" s="141"/>
      <c r="K53" s="141"/>
      <c r="L53" s="155"/>
    </row>
    <row r="54" spans="1:12" ht="15" customHeight="1" x14ac:dyDescent="0.2">
      <c r="A54" s="141"/>
      <c r="B54" s="141"/>
      <c r="C54" s="141"/>
      <c r="D54" s="141"/>
      <c r="E54" s="141"/>
      <c r="F54" s="141"/>
      <c r="G54" s="141"/>
      <c r="H54" s="141"/>
      <c r="I54" s="141"/>
      <c r="J54" s="141"/>
      <c r="K54" s="141"/>
      <c r="L54" s="155"/>
    </row>
    <row r="55" spans="1:12" ht="15" customHeight="1" x14ac:dyDescent="0.2">
      <c r="A55" s="141"/>
      <c r="B55" s="141"/>
      <c r="C55" s="141"/>
      <c r="D55" s="141"/>
      <c r="E55" s="141"/>
      <c r="F55" s="141"/>
      <c r="G55" s="141"/>
      <c r="H55" s="141"/>
      <c r="I55" s="141"/>
      <c r="J55" s="141"/>
      <c r="K55" s="141"/>
      <c r="L55" s="155"/>
    </row>
    <row r="56" spans="1:12" ht="15" customHeight="1" x14ac:dyDescent="0.2">
      <c r="A56" s="259"/>
      <c r="B56" s="259"/>
      <c r="C56" s="259"/>
      <c r="D56" s="259"/>
      <c r="E56" s="259"/>
      <c r="F56" s="259"/>
      <c r="G56" s="259"/>
      <c r="H56" s="259"/>
      <c r="I56" s="259"/>
      <c r="J56" s="259"/>
      <c r="K56" s="259"/>
      <c r="L56" s="159"/>
    </row>
    <row r="57" spans="1:12" ht="15" customHeight="1" x14ac:dyDescent="0.2">
      <c r="A57" s="141"/>
      <c r="B57" s="141"/>
      <c r="C57" s="141"/>
      <c r="D57" s="141"/>
      <c r="E57" s="141"/>
      <c r="F57" s="141"/>
      <c r="G57" s="141"/>
      <c r="H57" s="141"/>
      <c r="I57" s="141"/>
      <c r="J57" s="141"/>
      <c r="K57" s="141"/>
      <c r="L57" s="155"/>
    </row>
    <row r="58" spans="1:12" ht="15" customHeight="1" x14ac:dyDescent="0.2">
      <c r="A58" s="141"/>
      <c r="B58" s="141"/>
      <c r="C58" s="141"/>
      <c r="D58" s="141"/>
      <c r="E58" s="141"/>
      <c r="F58" s="141"/>
      <c r="G58" s="141"/>
      <c r="H58" s="141"/>
      <c r="I58" s="141"/>
      <c r="J58" s="141"/>
      <c r="K58" s="141"/>
    </row>
    <row r="59" spans="1:12" ht="15" customHeight="1" x14ac:dyDescent="0.2">
      <c r="A59" s="141"/>
      <c r="B59" s="141"/>
      <c r="C59" s="141"/>
      <c r="D59" s="141"/>
      <c r="E59" s="141"/>
      <c r="F59" s="141"/>
      <c r="G59" s="141"/>
      <c r="H59" s="141"/>
      <c r="I59" s="141"/>
      <c r="J59" s="141"/>
      <c r="K59" s="141"/>
    </row>
    <row r="60" spans="1:12" ht="15" customHeight="1" x14ac:dyDescent="0.2">
      <c r="A60" s="141"/>
      <c r="B60" s="141"/>
      <c r="C60" s="141"/>
      <c r="D60" s="141"/>
      <c r="E60" s="141"/>
      <c r="F60" s="141"/>
      <c r="G60" s="141"/>
      <c r="H60" s="141"/>
      <c r="I60" s="141"/>
      <c r="J60" s="141"/>
      <c r="K60" s="141"/>
    </row>
    <row r="61" spans="1:12" ht="15" customHeight="1" x14ac:dyDescent="0.2">
      <c r="A61" s="141"/>
      <c r="B61" s="141"/>
      <c r="C61" s="141"/>
      <c r="D61" s="141"/>
      <c r="E61" s="141"/>
      <c r="F61" s="141"/>
      <c r="G61" s="141"/>
      <c r="H61" s="141"/>
      <c r="I61" s="141"/>
      <c r="J61" s="141"/>
      <c r="K61" s="141"/>
    </row>
    <row r="62" spans="1:12" ht="15" customHeight="1" x14ac:dyDescent="0.2">
      <c r="A62" s="141"/>
      <c r="B62" s="141"/>
      <c r="C62" s="141"/>
      <c r="D62" s="141"/>
      <c r="E62" s="141"/>
      <c r="F62" s="141"/>
      <c r="G62" s="141"/>
      <c r="H62" s="141"/>
      <c r="I62" s="141"/>
      <c r="J62" s="141"/>
      <c r="K62" s="141"/>
    </row>
    <row r="63" spans="1:12" ht="15" customHeight="1" x14ac:dyDescent="0.2">
      <c r="A63" s="141"/>
      <c r="B63" s="141"/>
      <c r="C63" s="141"/>
      <c r="D63" s="141"/>
      <c r="E63" s="141"/>
      <c r="F63" s="141"/>
      <c r="G63" s="141"/>
      <c r="H63" s="141"/>
      <c r="I63" s="141"/>
      <c r="J63" s="141"/>
      <c r="K63" s="141"/>
    </row>
    <row r="64" spans="1:12" ht="15" customHeight="1" x14ac:dyDescent="0.2">
      <c r="A64" s="141"/>
      <c r="B64" s="141"/>
      <c r="C64" s="141"/>
      <c r="D64" s="141"/>
      <c r="E64" s="141"/>
      <c r="F64" s="141"/>
      <c r="G64" s="141"/>
      <c r="H64" s="141"/>
      <c r="I64" s="141"/>
      <c r="J64" s="141"/>
      <c r="K64" s="141"/>
    </row>
    <row r="65" spans="1:11" ht="15" customHeight="1" x14ac:dyDescent="0.2">
      <c r="A65" s="141"/>
      <c r="B65" s="141"/>
      <c r="C65" s="141"/>
      <c r="D65" s="141"/>
      <c r="E65" s="141"/>
      <c r="F65" s="141"/>
      <c r="G65" s="141"/>
      <c r="H65" s="141"/>
      <c r="I65" s="141"/>
      <c r="J65" s="141"/>
      <c r="K65" s="141"/>
    </row>
    <row r="66" spans="1:11" ht="15" customHeight="1" x14ac:dyDescent="0.2">
      <c r="A66" s="141"/>
      <c r="B66" s="141"/>
      <c r="C66" s="141"/>
      <c r="D66" s="141"/>
      <c r="E66" s="141"/>
      <c r="F66" s="141"/>
      <c r="G66" s="141"/>
      <c r="H66" s="141"/>
      <c r="I66" s="141"/>
      <c r="J66" s="141"/>
      <c r="K66" s="141"/>
    </row>
    <row r="67" spans="1:11" ht="15" customHeight="1" x14ac:dyDescent="0.2">
      <c r="A67" s="141"/>
      <c r="B67" s="141"/>
      <c r="C67" s="141"/>
      <c r="D67" s="141"/>
      <c r="E67" s="141"/>
      <c r="F67" s="141"/>
      <c r="G67" s="141"/>
      <c r="H67" s="141"/>
      <c r="I67" s="141"/>
      <c r="J67" s="141"/>
      <c r="K67" s="141"/>
    </row>
    <row r="68" spans="1:11" ht="15" customHeight="1" x14ac:dyDescent="0.2">
      <c r="A68" s="141"/>
      <c r="B68" s="141"/>
      <c r="C68" s="141"/>
      <c r="D68" s="141"/>
      <c r="E68" s="141"/>
      <c r="F68" s="141"/>
      <c r="G68" s="141"/>
      <c r="H68" s="141"/>
      <c r="I68" s="141"/>
      <c r="J68" s="141"/>
      <c r="K68" s="141"/>
    </row>
    <row r="69" spans="1:11" ht="15" customHeight="1" x14ac:dyDescent="0.2">
      <c r="A69" s="141"/>
      <c r="B69" s="141"/>
      <c r="C69" s="141"/>
      <c r="D69" s="141"/>
      <c r="E69" s="141"/>
      <c r="F69" s="141"/>
      <c r="G69" s="141"/>
      <c r="H69" s="141"/>
      <c r="I69" s="141"/>
      <c r="J69" s="141"/>
      <c r="K69" s="141"/>
    </row>
    <row r="70" spans="1:11" ht="15" customHeight="1" x14ac:dyDescent="0.2">
      <c r="A70" s="141"/>
      <c r="B70" s="141"/>
      <c r="C70" s="141"/>
      <c r="D70" s="141"/>
      <c r="E70" s="141"/>
      <c r="F70" s="141"/>
      <c r="G70" s="141"/>
      <c r="H70" s="141"/>
      <c r="I70" s="141"/>
      <c r="J70" s="141"/>
      <c r="K70" s="141"/>
    </row>
    <row r="71" spans="1:11" ht="15" customHeight="1" x14ac:dyDescent="0.2">
      <c r="A71" s="141"/>
      <c r="B71" s="141"/>
      <c r="C71" s="141"/>
      <c r="D71" s="141"/>
      <c r="E71" s="141"/>
      <c r="F71" s="141"/>
      <c r="G71" s="141"/>
      <c r="H71" s="141"/>
      <c r="I71" s="141"/>
      <c r="J71" s="141"/>
      <c r="K71" s="141"/>
    </row>
    <row r="72" spans="1:11" ht="15" customHeight="1" x14ac:dyDescent="0.2">
      <c r="A72" s="141"/>
      <c r="B72" s="141"/>
      <c r="C72" s="141"/>
      <c r="D72" s="141"/>
      <c r="E72" s="141"/>
      <c r="F72" s="141"/>
      <c r="G72" s="141"/>
      <c r="H72" s="141"/>
      <c r="I72" s="141"/>
      <c r="J72" s="141"/>
      <c r="K72" s="141"/>
    </row>
    <row r="73" spans="1:11" ht="15" customHeight="1" x14ac:dyDescent="0.2">
      <c r="A73" s="141"/>
      <c r="B73" s="141"/>
      <c r="C73" s="141"/>
      <c r="D73" s="141"/>
      <c r="E73" s="141"/>
      <c r="F73" s="141"/>
      <c r="G73" s="141"/>
      <c r="H73" s="141"/>
      <c r="I73" s="141"/>
      <c r="J73" s="141"/>
      <c r="K73" s="141"/>
    </row>
    <row r="74" spans="1:11" ht="15" customHeight="1" x14ac:dyDescent="0.2">
      <c r="A74" s="141"/>
      <c r="B74" s="141"/>
      <c r="C74" s="141"/>
      <c r="D74" s="141"/>
      <c r="E74" s="141"/>
      <c r="F74" s="141"/>
      <c r="G74" s="141"/>
      <c r="H74" s="141"/>
      <c r="I74" s="141"/>
      <c r="J74" s="141"/>
      <c r="K74" s="141"/>
    </row>
    <row r="75" spans="1:11" ht="15" customHeight="1" x14ac:dyDescent="0.2">
      <c r="A75" s="141"/>
      <c r="B75" s="141"/>
      <c r="C75" s="141"/>
      <c r="D75" s="141"/>
      <c r="E75" s="141"/>
      <c r="F75" s="141"/>
      <c r="G75" s="141"/>
      <c r="H75" s="141"/>
      <c r="I75" s="141"/>
      <c r="J75" s="141"/>
      <c r="K75" s="141"/>
    </row>
    <row r="76" spans="1:11" ht="15" customHeight="1" x14ac:dyDescent="0.2">
      <c r="A76" s="141"/>
      <c r="B76" s="141"/>
      <c r="C76" s="141"/>
      <c r="D76" s="141"/>
      <c r="E76" s="141"/>
      <c r="F76" s="141"/>
      <c r="G76" s="141"/>
      <c r="H76" s="141"/>
      <c r="I76" s="141"/>
      <c r="J76" s="141"/>
      <c r="K76" s="141"/>
    </row>
    <row r="77" spans="1:11" ht="15" customHeight="1" x14ac:dyDescent="0.2">
      <c r="A77" s="141"/>
      <c r="B77" s="141"/>
      <c r="C77" s="141"/>
      <c r="D77" s="141"/>
      <c r="E77" s="141"/>
      <c r="F77" s="141"/>
      <c r="G77" s="141"/>
      <c r="H77" s="141"/>
      <c r="I77" s="141"/>
      <c r="J77" s="141"/>
      <c r="K77" s="141"/>
    </row>
    <row r="78" spans="1:11" ht="15" customHeight="1" x14ac:dyDescent="0.2">
      <c r="A78" s="141"/>
      <c r="B78" s="141"/>
      <c r="C78" s="141"/>
      <c r="D78" s="141"/>
      <c r="E78" s="141"/>
      <c r="F78" s="141"/>
      <c r="G78" s="141"/>
      <c r="H78" s="141"/>
      <c r="I78" s="141"/>
      <c r="J78" s="141"/>
      <c r="K78" s="141"/>
    </row>
    <row r="79" spans="1:11" ht="15" customHeight="1" x14ac:dyDescent="0.2">
      <c r="A79" s="141"/>
      <c r="B79" s="141"/>
      <c r="C79" s="141"/>
      <c r="D79" s="141"/>
      <c r="E79" s="141"/>
      <c r="F79" s="141"/>
      <c r="G79" s="141"/>
      <c r="H79" s="141"/>
      <c r="I79" s="141"/>
      <c r="J79" s="141"/>
      <c r="K79" s="141"/>
    </row>
    <row r="80" spans="1:11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</sheetData>
  <mergeCells count="18">
    <mergeCell ref="H7:H9"/>
    <mergeCell ref="D8:D9"/>
    <mergeCell ref="E8:F8"/>
    <mergeCell ref="I8:J8"/>
    <mergeCell ref="A9:B9"/>
    <mergeCell ref="K1:L1"/>
    <mergeCell ref="A3:L3"/>
    <mergeCell ref="A5:D5"/>
    <mergeCell ref="E6:G6"/>
    <mergeCell ref="I6:K6"/>
    <mergeCell ref="A41:E41"/>
    <mergeCell ref="G41:K41"/>
    <mergeCell ref="A10:B16"/>
    <mergeCell ref="A17:B23"/>
    <mergeCell ref="A24:B30"/>
    <mergeCell ref="A31:B37"/>
    <mergeCell ref="A40:E40"/>
    <mergeCell ref="G40:K40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&amp;C12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8"/>
  <sheetViews>
    <sheetView view="pageBreakPreview" topLeftCell="A7" zoomScaleNormal="100" zoomScaleSheetLayoutView="100" workbookViewId="0"/>
  </sheetViews>
  <sheetFormatPr defaultRowHeight="12.75" x14ac:dyDescent="0.2"/>
  <cols>
    <col min="1" max="1" width="3.42578125" style="121" customWidth="1"/>
    <col min="2" max="2" width="6.140625" style="121" customWidth="1"/>
    <col min="3" max="3" width="14.7109375" style="121" customWidth="1"/>
    <col min="4" max="4" width="7.28515625" style="121" customWidth="1"/>
    <col min="5" max="11" width="8.85546875" style="121" customWidth="1"/>
    <col min="12" max="12" width="1.7109375" style="121" customWidth="1"/>
    <col min="13" max="14" width="9.140625" style="121"/>
    <col min="15" max="15" width="11.140625" style="121" customWidth="1"/>
    <col min="16" max="16384" width="9.140625" style="121"/>
  </cols>
  <sheetData>
    <row r="1" spans="1:17" ht="13.5" x14ac:dyDescent="0.25">
      <c r="K1" s="1068" t="s">
        <v>272</v>
      </c>
      <c r="L1" s="1068"/>
    </row>
    <row r="2" spans="1:17" ht="6.75" customHeight="1" x14ac:dyDescent="0.2"/>
    <row r="3" spans="1:17" ht="30" customHeight="1" x14ac:dyDescent="0.2">
      <c r="A3" s="1081" t="s">
        <v>236</v>
      </c>
      <c r="B3" s="1081"/>
      <c r="C3" s="1081"/>
      <c r="D3" s="1081"/>
      <c r="E3" s="1081"/>
      <c r="F3" s="1081"/>
      <c r="G3" s="1081"/>
      <c r="H3" s="1081"/>
      <c r="I3" s="1081"/>
      <c r="J3" s="1081"/>
      <c r="K3" s="1081"/>
      <c r="L3" s="1081"/>
    </row>
    <row r="4" spans="1:17" ht="10.5" customHeight="1" x14ac:dyDescent="0.2">
      <c r="B4" s="122"/>
      <c r="C4" s="122"/>
      <c r="D4" s="177"/>
      <c r="E4" s="177"/>
      <c r="F4" s="124"/>
      <c r="G4" s="122"/>
      <c r="H4" s="122"/>
      <c r="I4" s="122"/>
    </row>
    <row r="5" spans="1:17" ht="12.95" customHeight="1" x14ac:dyDescent="0.2">
      <c r="A5" s="1069" t="s">
        <v>113</v>
      </c>
      <c r="B5" s="1069"/>
      <c r="C5" s="1069"/>
      <c r="D5" s="1070"/>
      <c r="E5" s="170"/>
      <c r="F5" s="125"/>
      <c r="G5" s="125"/>
      <c r="H5" s="125"/>
      <c r="I5" s="125"/>
      <c r="J5" s="126"/>
      <c r="K5" s="176"/>
      <c r="L5" s="126"/>
    </row>
    <row r="6" spans="1:17" ht="24.95" customHeight="1" x14ac:dyDescent="0.25">
      <c r="E6" s="1071">
        <f>T!G17</f>
        <v>2016</v>
      </c>
      <c r="F6" s="1072"/>
      <c r="G6" s="1072"/>
      <c r="H6" s="904"/>
      <c r="I6" s="1073">
        <f>E6-1</f>
        <v>2015</v>
      </c>
      <c r="J6" s="1074"/>
      <c r="K6" s="1075"/>
      <c r="L6" s="126"/>
    </row>
    <row r="7" spans="1:17" ht="24.95" customHeight="1" x14ac:dyDescent="0.25">
      <c r="A7" s="129"/>
      <c r="B7" s="130"/>
      <c r="C7" s="131"/>
      <c r="D7" s="131"/>
      <c r="E7" s="132"/>
      <c r="F7" s="133"/>
      <c r="G7" s="175"/>
      <c r="H7" s="1045" t="s">
        <v>112</v>
      </c>
      <c r="I7" s="905"/>
      <c r="J7" s="194"/>
      <c r="K7" s="906"/>
      <c r="L7" s="155"/>
    </row>
    <row r="8" spans="1:17" ht="24.95" customHeight="1" x14ac:dyDescent="0.25">
      <c r="A8" s="129"/>
      <c r="B8" s="169"/>
      <c r="C8" s="169"/>
      <c r="D8" s="1077" t="s">
        <v>0</v>
      </c>
      <c r="E8" s="1044" t="s">
        <v>41</v>
      </c>
      <c r="F8" s="1045"/>
      <c r="G8" s="202" t="s">
        <v>111</v>
      </c>
      <c r="H8" s="1045"/>
      <c r="I8" s="1079" t="s">
        <v>41</v>
      </c>
      <c r="J8" s="1080"/>
      <c r="K8" s="205" t="s">
        <v>111</v>
      </c>
      <c r="L8" s="155"/>
    </row>
    <row r="9" spans="1:17" ht="12.95" customHeight="1" x14ac:dyDescent="0.25">
      <c r="A9" s="1076" t="s">
        <v>164</v>
      </c>
      <c r="B9" s="1076"/>
      <c r="C9" s="171" t="s">
        <v>48</v>
      </c>
      <c r="D9" s="1078"/>
      <c r="E9" s="383" t="s">
        <v>154</v>
      </c>
      <c r="F9" s="383" t="s">
        <v>1</v>
      </c>
      <c r="G9" s="203" t="s">
        <v>69</v>
      </c>
      <c r="H9" s="1076"/>
      <c r="I9" s="907" t="s">
        <v>165</v>
      </c>
      <c r="J9" s="196" t="s">
        <v>1</v>
      </c>
      <c r="K9" s="206" t="s">
        <v>69</v>
      </c>
      <c r="L9" s="159"/>
    </row>
    <row r="10" spans="1:17" ht="12.95" customHeight="1" x14ac:dyDescent="0.2">
      <c r="A10" s="1054" t="str">
        <f>T!J20</f>
        <v>leden</v>
      </c>
      <c r="B10" s="1055"/>
      <c r="C10" s="160" t="s">
        <v>292</v>
      </c>
      <c r="D10" s="135">
        <v>11</v>
      </c>
      <c r="E10" s="136">
        <v>29084.585999999999</v>
      </c>
      <c r="F10" s="136">
        <v>309335.45</v>
      </c>
      <c r="G10" s="207">
        <f>E10/$E$14</f>
        <v>0.942875549094642</v>
      </c>
      <c r="H10" s="145">
        <f>(E10-I10)/I10</f>
        <v>1.1771017583687304</v>
      </c>
      <c r="I10" s="908">
        <v>13359.314</v>
      </c>
      <c r="J10" s="199">
        <v>141813.29</v>
      </c>
      <c r="K10" s="212">
        <f>I10/$I$14</f>
        <v>0.86725387616173177</v>
      </c>
      <c r="L10" s="155"/>
    </row>
    <row r="11" spans="1:17" ht="12.95" customHeight="1" x14ac:dyDescent="0.2">
      <c r="A11" s="1056"/>
      <c r="B11" s="1057"/>
      <c r="C11" s="522" t="s">
        <v>291</v>
      </c>
      <c r="D11" s="261">
        <v>161</v>
      </c>
      <c r="E11" s="262">
        <v>1335.8860000000002</v>
      </c>
      <c r="F11" s="262">
        <v>14013.790999999999</v>
      </c>
      <c r="G11" s="523">
        <f>E11/$E$14</f>
        <v>4.3307277806115069E-2</v>
      </c>
      <c r="H11" s="524">
        <f t="shared" ref="H11:H13" si="0">(E11-I11)/I11</f>
        <v>8.6086178861788779E-2</v>
      </c>
      <c r="I11" s="917">
        <v>1230</v>
      </c>
      <c r="J11" s="525">
        <v>12880</v>
      </c>
      <c r="K11" s="526">
        <f t="shared" ref="K11:K14" si="1">I11/$I$14</f>
        <v>7.9848581123172196E-2</v>
      </c>
      <c r="L11" s="156"/>
      <c r="M11" s="137"/>
      <c r="O11" s="137"/>
      <c r="P11" s="137"/>
      <c r="Q11" s="137"/>
    </row>
    <row r="12" spans="1:17" ht="12.95" customHeight="1" x14ac:dyDescent="0.2">
      <c r="A12" s="1056"/>
      <c r="B12" s="1057"/>
      <c r="C12" s="521" t="s">
        <v>293</v>
      </c>
      <c r="D12" s="143">
        <v>172</v>
      </c>
      <c r="E12" s="144">
        <v>30420.471999999998</v>
      </c>
      <c r="F12" s="144">
        <v>323349.24100000004</v>
      </c>
      <c r="G12" s="217">
        <f>E12/$E$14</f>
        <v>0.98618282690075698</v>
      </c>
      <c r="H12" s="146">
        <f>(E12-I12)/I12</f>
        <v>1.0851201091428972</v>
      </c>
      <c r="I12" s="916">
        <v>14589.314</v>
      </c>
      <c r="J12" s="219">
        <v>154693.29</v>
      </c>
      <c r="K12" s="213">
        <f t="shared" si="1"/>
        <v>0.94710245728490405</v>
      </c>
      <c r="L12" s="156"/>
      <c r="M12" s="137"/>
      <c r="O12" s="137"/>
      <c r="P12" s="137"/>
      <c r="Q12" s="137"/>
    </row>
    <row r="13" spans="1:17" ht="12.95" customHeight="1" x14ac:dyDescent="0.2">
      <c r="A13" s="1056"/>
      <c r="B13" s="1057"/>
      <c r="C13" s="161" t="s">
        <v>347</v>
      </c>
      <c r="D13" s="922">
        <v>0</v>
      </c>
      <c r="E13" s="136">
        <v>426.21399999999812</v>
      </c>
      <c r="F13" s="136">
        <v>4592.9199999999837</v>
      </c>
      <c r="G13" s="208">
        <f>E13/$E$14</f>
        <v>1.3817173099243083E-2</v>
      </c>
      <c r="H13" s="145">
        <f t="shared" si="0"/>
        <v>-0.47693663311415357</v>
      </c>
      <c r="I13" s="909">
        <v>814.84200000000237</v>
      </c>
      <c r="J13" s="197">
        <v>8705.2282000000123</v>
      </c>
      <c r="K13" s="213">
        <f t="shared" si="1"/>
        <v>5.2897542715095995E-2</v>
      </c>
      <c r="L13" s="156"/>
      <c r="M13" s="137"/>
      <c r="O13" s="137"/>
      <c r="P13" s="137"/>
      <c r="Q13" s="137"/>
    </row>
    <row r="14" spans="1:17" ht="12.95" customHeight="1" x14ac:dyDescent="0.2">
      <c r="A14" s="1058"/>
      <c r="B14" s="1059"/>
      <c r="C14" s="682" t="s">
        <v>2</v>
      </c>
      <c r="D14" s="683">
        <v>172</v>
      </c>
      <c r="E14" s="684">
        <v>30846.685999999994</v>
      </c>
      <c r="F14" s="685">
        <v>327942.16100000002</v>
      </c>
      <c r="G14" s="678">
        <f>E14/$E$14</f>
        <v>1</v>
      </c>
      <c r="H14" s="686">
        <f>(E14-I14)/I14</f>
        <v>1.0024911458959509</v>
      </c>
      <c r="I14" s="918">
        <v>15404.156000000003</v>
      </c>
      <c r="J14" s="687">
        <v>163398.51820000002</v>
      </c>
      <c r="K14" s="681">
        <f t="shared" si="1"/>
        <v>1</v>
      </c>
      <c r="L14" s="174"/>
      <c r="M14" s="137"/>
    </row>
    <row r="15" spans="1:17" ht="12.95" customHeight="1" x14ac:dyDescent="0.2">
      <c r="A15" s="1054" t="str">
        <f>T!J21</f>
        <v>únor</v>
      </c>
      <c r="B15" s="1055"/>
      <c r="C15" s="160" t="s">
        <v>292</v>
      </c>
      <c r="D15" s="135">
        <v>11</v>
      </c>
      <c r="E15" s="136">
        <v>12318.333000000001</v>
      </c>
      <c r="F15" s="136">
        <v>131125.49100000001</v>
      </c>
      <c r="G15" s="207">
        <f>E15/$E$19</f>
        <v>0.89071791166642622</v>
      </c>
      <c r="H15" s="145">
        <f>(E15-I15)/I15</f>
        <v>0.31061362999200437</v>
      </c>
      <c r="I15" s="908">
        <v>9398.9050000000007</v>
      </c>
      <c r="J15" s="199">
        <v>99851.035000000003</v>
      </c>
      <c r="K15" s="213">
        <f>I15/$I$19</f>
        <v>0.83443376008051262</v>
      </c>
      <c r="L15" s="155"/>
      <c r="M15" s="137"/>
      <c r="N15" s="137"/>
    </row>
    <row r="16" spans="1:17" ht="12.95" customHeight="1" x14ac:dyDescent="0.2">
      <c r="A16" s="1056"/>
      <c r="B16" s="1057"/>
      <c r="C16" s="522" t="s">
        <v>291</v>
      </c>
      <c r="D16" s="261">
        <v>161</v>
      </c>
      <c r="E16" s="262">
        <v>1094.412</v>
      </c>
      <c r="F16" s="262">
        <v>11491.349000000002</v>
      </c>
      <c r="G16" s="523">
        <f t="shared" ref="G16:G19" si="2">E16/$E$19</f>
        <v>7.9135088420054622E-2</v>
      </c>
      <c r="H16" s="524">
        <f t="shared" ref="H16" si="3">(E16-I16)/I16</f>
        <v>-2.4588235294117616E-2</v>
      </c>
      <c r="I16" s="917">
        <v>1122</v>
      </c>
      <c r="J16" s="525">
        <v>11753</v>
      </c>
      <c r="K16" s="526">
        <f t="shared" ref="K16:K19" si="4">I16/$I$19</f>
        <v>9.9611037542174874E-2</v>
      </c>
      <c r="L16" s="156"/>
      <c r="M16" s="140"/>
      <c r="N16" s="137"/>
    </row>
    <row r="17" spans="1:21" ht="12.95" customHeight="1" x14ac:dyDescent="0.2">
      <c r="A17" s="1056"/>
      <c r="B17" s="1057"/>
      <c r="C17" s="521" t="s">
        <v>293</v>
      </c>
      <c r="D17" s="143">
        <v>172</v>
      </c>
      <c r="E17" s="144">
        <v>13412.745000000001</v>
      </c>
      <c r="F17" s="144">
        <v>142616.84000000003</v>
      </c>
      <c r="G17" s="208">
        <f t="shared" si="2"/>
        <v>0.96985300008648079</v>
      </c>
      <c r="H17" s="146">
        <f>(E17-I17)/I17</f>
        <v>0.27486608804090523</v>
      </c>
      <c r="I17" s="916">
        <v>10520.905000000001</v>
      </c>
      <c r="J17" s="219">
        <v>111604.035</v>
      </c>
      <c r="K17" s="213">
        <f t="shared" si="4"/>
        <v>0.93404479762268755</v>
      </c>
      <c r="L17" s="156"/>
      <c r="M17" s="137"/>
      <c r="N17" s="137"/>
      <c r="O17" s="137"/>
      <c r="P17" s="137"/>
    </row>
    <row r="18" spans="1:21" ht="12.95" customHeight="1" x14ac:dyDescent="0.2">
      <c r="A18" s="1056"/>
      <c r="B18" s="1057"/>
      <c r="C18" s="161" t="s">
        <v>347</v>
      </c>
      <c r="D18" s="922">
        <v>0</v>
      </c>
      <c r="E18" s="136">
        <v>416.92299999999886</v>
      </c>
      <c r="F18" s="136">
        <v>4546.4118000000308</v>
      </c>
      <c r="G18" s="208">
        <f>E18/$E$19</f>
        <v>3.0146999913519174E-2</v>
      </c>
      <c r="H18" s="145">
        <f t="shared" ref="H18" si="5">(E18-I18)/I18</f>
        <v>-0.43879516547831926</v>
      </c>
      <c r="I18" s="909">
        <v>742.90700000000106</v>
      </c>
      <c r="J18" s="197">
        <v>7923.9100000000326</v>
      </c>
      <c r="K18" s="213">
        <f t="shared" si="4"/>
        <v>6.5955202377312491E-2</v>
      </c>
      <c r="L18" s="156"/>
      <c r="M18" s="137"/>
      <c r="N18" s="137"/>
      <c r="O18" s="137"/>
      <c r="P18" s="137"/>
    </row>
    <row r="19" spans="1:21" ht="12.95" customHeight="1" x14ac:dyDescent="0.2">
      <c r="A19" s="1058"/>
      <c r="B19" s="1059"/>
      <c r="C19" s="682" t="s">
        <v>2</v>
      </c>
      <c r="D19" s="683">
        <v>172</v>
      </c>
      <c r="E19" s="684">
        <v>13829.668</v>
      </c>
      <c r="F19" s="685">
        <v>147163.25180000006</v>
      </c>
      <c r="G19" s="679">
        <f t="shared" si="2"/>
        <v>1</v>
      </c>
      <c r="H19" s="686">
        <f>(E19-I19)/I19</f>
        <v>0.22779641563619826</v>
      </c>
      <c r="I19" s="918">
        <v>11263.812000000002</v>
      </c>
      <c r="J19" s="687">
        <v>119527.94500000004</v>
      </c>
      <c r="K19" s="681">
        <f t="shared" si="4"/>
        <v>1</v>
      </c>
      <c r="L19" s="174"/>
      <c r="M19" s="137"/>
      <c r="N19" s="137"/>
      <c r="O19" s="137"/>
      <c r="P19" s="137"/>
    </row>
    <row r="20" spans="1:21" ht="12.95" customHeight="1" x14ac:dyDescent="0.2">
      <c r="A20" s="1054" t="str">
        <f>T!J22</f>
        <v>březen</v>
      </c>
      <c r="B20" s="1055"/>
      <c r="C20" s="160" t="s">
        <v>292</v>
      </c>
      <c r="D20" s="180">
        <v>11</v>
      </c>
      <c r="E20" s="181">
        <v>5941.7259999999997</v>
      </c>
      <c r="F20" s="181">
        <v>63354.534</v>
      </c>
      <c r="G20" s="208">
        <f>E20/$E$24</f>
        <v>0.78259575353076705</v>
      </c>
      <c r="H20" s="182">
        <f>(E20-I20)/I20</f>
        <v>-3.4566768262266893E-2</v>
      </c>
      <c r="I20" s="908">
        <v>6154.4660000000003</v>
      </c>
      <c r="J20" s="199">
        <v>65471.364000000001</v>
      </c>
      <c r="K20" s="213">
        <f>I20/$I$24</f>
        <v>0.75524946992962771</v>
      </c>
      <c r="L20" s="269"/>
      <c r="M20" s="137"/>
      <c r="N20" s="137"/>
      <c r="O20" s="137"/>
      <c r="P20" s="137"/>
    </row>
    <row r="21" spans="1:21" ht="12.95" customHeight="1" x14ac:dyDescent="0.2">
      <c r="A21" s="1056"/>
      <c r="B21" s="1057"/>
      <c r="C21" s="522" t="s">
        <v>291</v>
      </c>
      <c r="D21" s="261">
        <v>160</v>
      </c>
      <c r="E21" s="262">
        <v>1198.7139999999999</v>
      </c>
      <c r="F21" s="262">
        <v>12615.102999999997</v>
      </c>
      <c r="G21" s="523">
        <f t="shared" ref="G21:G24" si="6">E21/$E$24</f>
        <v>0.15788484458857238</v>
      </c>
      <c r="H21" s="524">
        <f t="shared" ref="H21" si="7">(E21-I21)/I21</f>
        <v>2.8939055793991367E-2</v>
      </c>
      <c r="I21" s="917">
        <v>1165</v>
      </c>
      <c r="J21" s="525">
        <v>12187</v>
      </c>
      <c r="K21" s="526">
        <f t="shared" ref="K21:K24" si="8">I21/$I$24</f>
        <v>0.14296376525079776</v>
      </c>
      <c r="L21" s="156"/>
      <c r="M21" s="137"/>
      <c r="N21" s="137"/>
      <c r="O21" s="137"/>
      <c r="P21" s="137"/>
    </row>
    <row r="22" spans="1:21" ht="12.95" customHeight="1" x14ac:dyDescent="0.2">
      <c r="A22" s="1056"/>
      <c r="B22" s="1057"/>
      <c r="C22" s="521" t="s">
        <v>293</v>
      </c>
      <c r="D22" s="143">
        <v>171</v>
      </c>
      <c r="E22" s="144">
        <v>7140.44</v>
      </c>
      <c r="F22" s="144">
        <v>75969.637000000002</v>
      </c>
      <c r="G22" s="208">
        <f t="shared" si="6"/>
        <v>0.94048059811933937</v>
      </c>
      <c r="H22" s="146">
        <f>(E22-I22)/I22</f>
        <v>-2.4458888121073413E-2</v>
      </c>
      <c r="I22" s="916">
        <v>7319.4660000000003</v>
      </c>
      <c r="J22" s="219">
        <v>77658.364000000001</v>
      </c>
      <c r="K22" s="213">
        <f t="shared" si="8"/>
        <v>0.89821323518042551</v>
      </c>
      <c r="L22" s="156"/>
      <c r="M22" s="136"/>
      <c r="N22" s="136"/>
      <c r="O22" s="136"/>
      <c r="P22" s="136"/>
      <c r="Q22" s="136"/>
      <c r="R22" s="136"/>
      <c r="S22" s="136"/>
      <c r="T22" s="136"/>
      <c r="U22" s="136"/>
    </row>
    <row r="23" spans="1:21" ht="12.95" customHeight="1" x14ac:dyDescent="0.2">
      <c r="A23" s="1056"/>
      <c r="B23" s="1057"/>
      <c r="C23" s="161" t="s">
        <v>347</v>
      </c>
      <c r="D23" s="922">
        <v>0</v>
      </c>
      <c r="E23" s="136">
        <v>451.8909999999978</v>
      </c>
      <c r="F23" s="136">
        <v>4911.7170000000187</v>
      </c>
      <c r="G23" s="208">
        <f t="shared" si="6"/>
        <v>5.9519401880660627E-2</v>
      </c>
      <c r="H23" s="145">
        <f t="shared" ref="H23" si="9">(E23-I23)/I23</f>
        <v>-0.45519330835298588</v>
      </c>
      <c r="I23" s="909">
        <v>829.4519999999975</v>
      </c>
      <c r="J23" s="197">
        <v>9098.8368000000191</v>
      </c>
      <c r="K23" s="213">
        <f t="shared" si="8"/>
        <v>0.10178676481957454</v>
      </c>
      <c r="L23" s="156"/>
      <c r="M23" s="136"/>
      <c r="N23" s="136"/>
      <c r="O23" s="136"/>
      <c r="P23" s="136"/>
      <c r="Q23" s="136"/>
      <c r="R23" s="136"/>
      <c r="S23" s="136"/>
      <c r="T23" s="136"/>
      <c r="U23" s="136"/>
    </row>
    <row r="24" spans="1:21" ht="12.95" customHeight="1" thickBot="1" x14ac:dyDescent="0.25">
      <c r="A24" s="1084"/>
      <c r="B24" s="1085"/>
      <c r="C24" s="941" t="s">
        <v>2</v>
      </c>
      <c r="D24" s="688">
        <v>171</v>
      </c>
      <c r="E24" s="689">
        <v>7592.3309999999974</v>
      </c>
      <c r="F24" s="690">
        <v>80881.354000000021</v>
      </c>
      <c r="G24" s="680">
        <f t="shared" si="6"/>
        <v>1</v>
      </c>
      <c r="H24" s="691">
        <f>(E24-I24)/I24</f>
        <v>-6.8301951252914883E-2</v>
      </c>
      <c r="I24" s="919">
        <v>8148.9179999999978</v>
      </c>
      <c r="J24" s="692">
        <v>86757.200800000021</v>
      </c>
      <c r="K24" s="677">
        <f t="shared" si="8"/>
        <v>1</v>
      </c>
      <c r="L24" s="441"/>
      <c r="M24" s="136"/>
      <c r="N24" s="136"/>
      <c r="O24" s="136"/>
      <c r="P24" s="136"/>
      <c r="Q24" s="136"/>
      <c r="R24" s="136"/>
      <c r="S24" s="136"/>
      <c r="T24" s="136"/>
      <c r="U24" s="136"/>
    </row>
    <row r="25" spans="1:21" ht="12.95" customHeight="1" thickTop="1" x14ac:dyDescent="0.2">
      <c r="A25" s="1086" t="str">
        <f>T!E17</f>
        <v>I. čtvrtletí</v>
      </c>
      <c r="B25" s="1057"/>
      <c r="C25" s="161" t="s">
        <v>292</v>
      </c>
      <c r="D25" s="135">
        <f>D20</f>
        <v>11</v>
      </c>
      <c r="E25" s="136">
        <f>E10+E15+E20</f>
        <v>47344.645000000004</v>
      </c>
      <c r="F25" s="136">
        <f>F10+F15+F20</f>
        <v>503815.47499999998</v>
      </c>
      <c r="G25" s="208">
        <f>E25/$E$29</f>
        <v>0.90579368889804679</v>
      </c>
      <c r="H25" s="145">
        <f>(E25-I25)/I25</f>
        <v>0.6375042649964886</v>
      </c>
      <c r="I25" s="913">
        <v>28912.685000000001</v>
      </c>
      <c r="J25" s="237">
        <v>307135.68900000001</v>
      </c>
      <c r="K25" s="213">
        <f>I25/$I$29</f>
        <v>0.83042133635960447</v>
      </c>
      <c r="L25" s="155"/>
      <c r="M25" s="136"/>
      <c r="N25" s="136"/>
      <c r="O25" s="136"/>
      <c r="P25" s="136"/>
      <c r="Q25" s="136"/>
      <c r="R25" s="136"/>
      <c r="S25" s="136"/>
      <c r="T25" s="136"/>
      <c r="U25" s="136"/>
    </row>
    <row r="26" spans="1:21" ht="12.95" customHeight="1" x14ac:dyDescent="0.2">
      <c r="A26" s="1056"/>
      <c r="B26" s="1057"/>
      <c r="C26" s="522" t="s">
        <v>291</v>
      </c>
      <c r="D26" s="261">
        <f>D21</f>
        <v>160</v>
      </c>
      <c r="E26" s="262">
        <f>E11+E16+E21</f>
        <v>3629.0120000000002</v>
      </c>
      <c r="F26" s="262">
        <f>F11+F16+F21</f>
        <v>38120.242999999995</v>
      </c>
      <c r="G26" s="523">
        <f t="shared" ref="G26:G29" si="10">E26/$E$29</f>
        <v>6.9429946439249435E-2</v>
      </c>
      <c r="H26" s="524">
        <f t="shared" ref="H26" si="11">(E26-I26)/I26</f>
        <v>3.1848734717088475E-2</v>
      </c>
      <c r="I26" s="917">
        <v>3517</v>
      </c>
      <c r="J26" s="525">
        <v>36820</v>
      </c>
      <c r="K26" s="526">
        <f t="shared" ref="K26:K29" si="12">I26/$I$29</f>
        <v>0.1010142032805576</v>
      </c>
      <c r="L26" s="156"/>
      <c r="M26" s="136"/>
      <c r="N26" s="136"/>
      <c r="O26" s="136"/>
      <c r="P26" s="136"/>
      <c r="Q26" s="136"/>
      <c r="R26" s="136"/>
      <c r="S26" s="136"/>
      <c r="T26" s="136"/>
      <c r="U26" s="136"/>
    </row>
    <row r="27" spans="1:21" ht="12.95" customHeight="1" x14ac:dyDescent="0.2">
      <c r="A27" s="1056"/>
      <c r="B27" s="1057"/>
      <c r="C27" s="521" t="s">
        <v>293</v>
      </c>
      <c r="D27" s="143">
        <f>SUM(D25:D26)</f>
        <v>171</v>
      </c>
      <c r="E27" s="144">
        <f>SUM(E25:E26)</f>
        <v>50973.657000000007</v>
      </c>
      <c r="F27" s="144">
        <f>SUM(F25:F26)</f>
        <v>541935.71799999999</v>
      </c>
      <c r="G27" s="208">
        <f t="shared" si="10"/>
        <v>0.97522363533729628</v>
      </c>
      <c r="H27" s="146">
        <f>(E27-I27)/I27</f>
        <v>0.57182091037887062</v>
      </c>
      <c r="I27" s="916">
        <v>32429.685000000001</v>
      </c>
      <c r="J27" s="219">
        <v>343955.68900000001</v>
      </c>
      <c r="K27" s="213">
        <f t="shared" si="12"/>
        <v>0.93143553964016201</v>
      </c>
      <c r="L27" s="156"/>
      <c r="M27" s="136"/>
      <c r="N27" s="136"/>
      <c r="O27" s="136"/>
      <c r="P27" s="136"/>
      <c r="Q27" s="136"/>
      <c r="R27" s="136"/>
      <c r="S27" s="136"/>
      <c r="T27" s="136"/>
      <c r="U27" s="136"/>
    </row>
    <row r="28" spans="1:21" ht="12.95" customHeight="1" x14ac:dyDescent="0.2">
      <c r="A28" s="1056"/>
      <c r="B28" s="1057"/>
      <c r="C28" s="161" t="s">
        <v>347</v>
      </c>
      <c r="D28" s="135"/>
      <c r="E28" s="136">
        <f>E13+E18+E23</f>
        <v>1295.0279999999948</v>
      </c>
      <c r="F28" s="136">
        <f>F13+F18+F23</f>
        <v>14051.048800000033</v>
      </c>
      <c r="G28" s="208">
        <f t="shared" si="10"/>
        <v>2.4776364662703776E-2</v>
      </c>
      <c r="H28" s="145">
        <f t="shared" ref="H28" si="13">(E28-I28)/I28</f>
        <v>-0.45751195647120024</v>
      </c>
      <c r="I28" s="909">
        <v>2387.2010000000009</v>
      </c>
      <c r="J28" s="197">
        <v>25727.975000000064</v>
      </c>
      <c r="K28" s="213">
        <f t="shared" si="12"/>
        <v>6.856446035983807E-2</v>
      </c>
      <c r="L28" s="156"/>
    </row>
    <row r="29" spans="1:21" ht="12.95" customHeight="1" x14ac:dyDescent="0.2">
      <c r="A29" s="1058"/>
      <c r="B29" s="1059"/>
      <c r="C29" s="164" t="s">
        <v>2</v>
      </c>
      <c r="D29" s="165">
        <f>SUM(D25:D26)</f>
        <v>171</v>
      </c>
      <c r="E29" s="166">
        <f>SUM(E27:E28)</f>
        <v>52268.684999999998</v>
      </c>
      <c r="F29" s="167">
        <f>SUM(F27:F28)</f>
        <v>555986.76679999998</v>
      </c>
      <c r="G29" s="211">
        <f t="shared" si="10"/>
        <v>1</v>
      </c>
      <c r="H29" s="168">
        <f>(E29-I29)/I29</f>
        <v>0.5012452578326505</v>
      </c>
      <c r="I29" s="914">
        <v>34816.885999999999</v>
      </c>
      <c r="J29" s="201">
        <v>369683.66400000011</v>
      </c>
      <c r="K29" s="216">
        <f t="shared" si="12"/>
        <v>1</v>
      </c>
      <c r="L29" s="174"/>
    </row>
    <row r="30" spans="1:21" ht="5.0999999999999996" customHeight="1" x14ac:dyDescent="0.2">
      <c r="A30" s="138"/>
      <c r="B30" s="139"/>
      <c r="C30" s="172"/>
      <c r="D30" s="143"/>
      <c r="E30" s="144"/>
      <c r="F30" s="144"/>
      <c r="G30" s="217"/>
      <c r="H30" s="146"/>
      <c r="I30" s="916"/>
      <c r="J30" s="219"/>
      <c r="K30" s="222"/>
      <c r="L30" s="155"/>
    </row>
    <row r="31" spans="1:21" ht="20.100000000000001" customHeight="1" x14ac:dyDescent="0.2">
      <c r="A31" s="138"/>
      <c r="B31" s="139"/>
      <c r="C31" s="142"/>
      <c r="D31" s="144"/>
      <c r="E31" s="144"/>
      <c r="F31" s="144"/>
      <c r="G31" s="173"/>
      <c r="H31" s="122"/>
      <c r="I31" s="219"/>
      <c r="J31" s="219"/>
      <c r="K31" s="221"/>
      <c r="L31" s="155"/>
    </row>
    <row r="32" spans="1:21" ht="15" customHeight="1" x14ac:dyDescent="0.25">
      <c r="A32" s="1048" t="s">
        <v>188</v>
      </c>
      <c r="B32" s="1048"/>
      <c r="C32" s="1048"/>
      <c r="D32" s="1048"/>
      <c r="E32" s="1048"/>
      <c r="F32" s="141"/>
      <c r="G32" s="1048" t="s">
        <v>189</v>
      </c>
      <c r="H32" s="1048"/>
      <c r="I32" s="1048"/>
      <c r="J32" s="1048"/>
      <c r="K32" s="1051"/>
      <c r="L32" s="155"/>
    </row>
    <row r="33" spans="1:12" ht="15" customHeight="1" x14ac:dyDescent="0.2">
      <c r="A33" s="1049" t="str">
        <f>A25</f>
        <v>I. čtvrtletí</v>
      </c>
      <c r="B33" s="1050"/>
      <c r="C33" s="1050"/>
      <c r="D33" s="1050"/>
      <c r="E33" s="1050"/>
      <c r="F33" s="141"/>
      <c r="G33" s="1087" t="str">
        <f>A25</f>
        <v>I. čtvrtletí</v>
      </c>
      <c r="H33" s="1052"/>
      <c r="I33" s="1052"/>
      <c r="J33" s="1052"/>
      <c r="K33" s="1053"/>
      <c r="L33" s="155"/>
    </row>
    <row r="34" spans="1:12" ht="15" customHeight="1" x14ac:dyDescent="0.2">
      <c r="A34" s="141"/>
      <c r="B34" s="141"/>
      <c r="C34" s="141"/>
      <c r="G34" s="141"/>
      <c r="H34" s="141"/>
      <c r="I34" s="141"/>
      <c r="J34" s="141"/>
      <c r="K34" s="141"/>
      <c r="L34" s="155"/>
    </row>
    <row r="35" spans="1:12" ht="15" customHeight="1" x14ac:dyDescent="0.2">
      <c r="A35" s="141"/>
      <c r="B35" s="141"/>
      <c r="C35" s="141"/>
      <c r="G35" s="141"/>
      <c r="H35" s="141"/>
      <c r="I35" s="141"/>
      <c r="J35" s="141"/>
      <c r="K35" s="141"/>
      <c r="L35" s="155"/>
    </row>
    <row r="36" spans="1:12" ht="15" customHeight="1" x14ac:dyDescent="0.2">
      <c r="A36" s="141"/>
      <c r="B36" s="141"/>
      <c r="C36" s="141"/>
      <c r="G36" s="141"/>
      <c r="H36" s="141"/>
      <c r="I36" s="141"/>
      <c r="J36" s="141"/>
      <c r="K36" s="141"/>
      <c r="L36" s="155"/>
    </row>
    <row r="37" spans="1:12" ht="15" customHeight="1" x14ac:dyDescent="0.2">
      <c r="A37" s="141"/>
      <c r="B37" s="141"/>
      <c r="C37" s="141">
        <f>E6</f>
        <v>2016</v>
      </c>
      <c r="D37" s="141">
        <f>I6</f>
        <v>2015</v>
      </c>
      <c r="H37" s="141"/>
      <c r="I37" s="141">
        <f>E6</f>
        <v>2016</v>
      </c>
      <c r="J37" s="141">
        <f>I6</f>
        <v>2015</v>
      </c>
      <c r="K37" s="141"/>
      <c r="L37" s="155"/>
    </row>
    <row r="38" spans="1:12" ht="15" customHeight="1" x14ac:dyDescent="0.2">
      <c r="A38" s="141"/>
      <c r="B38" s="141" t="str">
        <f>A10</f>
        <v>leden</v>
      </c>
      <c r="C38" s="439">
        <f>E14</f>
        <v>30846.685999999994</v>
      </c>
      <c r="D38" s="439">
        <f>I14</f>
        <v>15404.156000000003</v>
      </c>
      <c r="H38" s="141" t="str">
        <f>A10</f>
        <v>leden</v>
      </c>
      <c r="I38" s="440">
        <f>E14/E29</f>
        <v>0.59015615181441805</v>
      </c>
      <c r="J38" s="440">
        <f>I14/I29</f>
        <v>0.44243347897339247</v>
      </c>
      <c r="K38" s="141"/>
      <c r="L38" s="155"/>
    </row>
    <row r="39" spans="1:12" ht="15" customHeight="1" x14ac:dyDescent="0.2">
      <c r="A39" s="141"/>
      <c r="B39" s="141" t="str">
        <f>A15</f>
        <v>únor</v>
      </c>
      <c r="C39" s="439">
        <f>E19</f>
        <v>13829.668</v>
      </c>
      <c r="D39" s="439">
        <f>I19</f>
        <v>11263.812000000002</v>
      </c>
      <c r="H39" s="141" t="str">
        <f>A15</f>
        <v>únor</v>
      </c>
      <c r="I39" s="440">
        <f>E19/E29</f>
        <v>0.26458802244594448</v>
      </c>
      <c r="J39" s="440">
        <f>I19/I29</f>
        <v>0.32351577909638451</v>
      </c>
      <c r="K39" s="141"/>
      <c r="L39" s="155"/>
    </row>
    <row r="40" spans="1:12" ht="15" customHeight="1" x14ac:dyDescent="0.2">
      <c r="A40" s="141"/>
      <c r="B40" s="141" t="str">
        <f>A20</f>
        <v>březen</v>
      </c>
      <c r="C40" s="439">
        <f>E24</f>
        <v>7592.3309999999974</v>
      </c>
      <c r="D40" s="439">
        <f>I24</f>
        <v>8148.9179999999978</v>
      </c>
      <c r="H40" s="141" t="str">
        <f>A20</f>
        <v>březen</v>
      </c>
      <c r="I40" s="440">
        <f>E24/E29</f>
        <v>0.14525582573963738</v>
      </c>
      <c r="J40" s="440">
        <f>I24/I29</f>
        <v>0.23405074193022313</v>
      </c>
      <c r="K40" s="141"/>
      <c r="L40" s="155"/>
    </row>
    <row r="41" spans="1:12" ht="15" customHeight="1" x14ac:dyDescent="0.2">
      <c r="A41" s="141"/>
      <c r="B41" s="141"/>
      <c r="C41" s="439">
        <f>SUM(C38:C40)</f>
        <v>52268.68499999999</v>
      </c>
      <c r="D41" s="439">
        <f>SUM(D38:D40)</f>
        <v>34816.885999999999</v>
      </c>
      <c r="E41" s="141"/>
      <c r="F41" s="141"/>
      <c r="G41" s="141"/>
      <c r="H41" s="141"/>
      <c r="I41" s="309">
        <f>SUM(I38:I40)</f>
        <v>0.99999999999999989</v>
      </c>
      <c r="J41" s="309">
        <f>SUM(J38:J40)</f>
        <v>1</v>
      </c>
      <c r="K41" s="141"/>
      <c r="L41" s="155"/>
    </row>
    <row r="42" spans="1:12" ht="15" customHeight="1" x14ac:dyDescent="0.2">
      <c r="A42" s="141"/>
      <c r="B42" s="141"/>
      <c r="C42" s="141"/>
      <c r="D42" s="141"/>
      <c r="E42" s="141"/>
      <c r="F42" s="141"/>
      <c r="G42" s="141"/>
      <c r="H42" s="141"/>
      <c r="I42" s="141"/>
      <c r="J42" s="141"/>
      <c r="K42" s="141"/>
      <c r="L42" s="155"/>
    </row>
    <row r="43" spans="1:12" ht="15" customHeight="1" x14ac:dyDescent="0.2">
      <c r="A43" s="141"/>
      <c r="B43" s="141"/>
      <c r="C43" s="141"/>
      <c r="D43" s="141"/>
      <c r="E43" s="141"/>
      <c r="F43" s="141"/>
      <c r="G43" s="141"/>
      <c r="H43" s="141"/>
      <c r="I43" s="141"/>
      <c r="J43" s="141"/>
      <c r="K43" s="141"/>
      <c r="L43" s="155"/>
    </row>
    <row r="44" spans="1:12" ht="15" customHeight="1" x14ac:dyDescent="0.2">
      <c r="A44" s="141"/>
      <c r="B44" s="141"/>
      <c r="C44" s="141"/>
      <c r="D44" s="141"/>
      <c r="E44" s="141"/>
      <c r="F44" s="141"/>
      <c r="G44" s="141"/>
      <c r="H44" s="141"/>
      <c r="I44" s="141"/>
      <c r="J44" s="141"/>
      <c r="K44" s="141"/>
      <c r="L44" s="155"/>
    </row>
    <row r="45" spans="1:12" ht="15" customHeight="1" x14ac:dyDescent="0.2">
      <c r="A45" s="141"/>
      <c r="B45" s="141"/>
      <c r="C45" s="141"/>
      <c r="D45" s="141"/>
      <c r="E45" s="141"/>
      <c r="F45" s="141"/>
      <c r="G45" s="141"/>
      <c r="H45" s="141"/>
      <c r="I45" s="141"/>
      <c r="J45" s="141"/>
      <c r="K45" s="141"/>
      <c r="L45" s="155"/>
    </row>
    <row r="46" spans="1:12" ht="15" customHeight="1" x14ac:dyDescent="0.2">
      <c r="A46" s="141"/>
      <c r="B46" s="141"/>
      <c r="C46" s="141"/>
      <c r="D46" s="141"/>
      <c r="E46" s="141"/>
      <c r="F46" s="141"/>
      <c r="G46" s="141"/>
      <c r="H46" s="141"/>
      <c r="I46" s="141"/>
      <c r="J46" s="141"/>
      <c r="K46" s="141"/>
      <c r="L46" s="155"/>
    </row>
    <row r="47" spans="1:12" ht="15" customHeight="1" x14ac:dyDescent="0.2">
      <c r="A47" s="141"/>
      <c r="B47" s="141"/>
      <c r="C47" s="141"/>
      <c r="D47" s="141"/>
      <c r="E47" s="141"/>
      <c r="F47" s="141"/>
      <c r="G47" s="141"/>
      <c r="H47" s="141"/>
      <c r="I47" s="141"/>
      <c r="J47" s="141"/>
      <c r="K47" s="141"/>
      <c r="L47" s="155"/>
    </row>
    <row r="48" spans="1:12" ht="15" customHeight="1" x14ac:dyDescent="0.2">
      <c r="A48" s="141"/>
      <c r="B48" s="141"/>
      <c r="C48" s="141"/>
      <c r="D48" s="141"/>
      <c r="E48" s="141"/>
      <c r="F48" s="141"/>
      <c r="G48" s="141"/>
      <c r="H48" s="141"/>
      <c r="I48" s="141"/>
      <c r="J48" s="141"/>
      <c r="K48" s="141"/>
      <c r="L48" s="155"/>
    </row>
    <row r="49" spans="1:12" ht="15" customHeight="1" x14ac:dyDescent="0.2">
      <c r="A49" s="259"/>
      <c r="B49" s="259"/>
      <c r="C49" s="259"/>
      <c r="D49" s="259"/>
      <c r="E49" s="259"/>
      <c r="F49" s="259"/>
      <c r="G49" s="259"/>
      <c r="H49" s="259"/>
      <c r="I49" s="259"/>
      <c r="J49" s="259"/>
      <c r="K49" s="259"/>
      <c r="L49" s="159"/>
    </row>
    <row r="50" spans="1:12" ht="15" customHeight="1" x14ac:dyDescent="0.2">
      <c r="A50" s="141"/>
      <c r="B50" s="141"/>
      <c r="C50" s="141"/>
      <c r="D50" s="141"/>
      <c r="E50" s="141"/>
      <c r="F50" s="141"/>
      <c r="G50" s="141"/>
      <c r="H50" s="141"/>
      <c r="I50" s="141"/>
      <c r="J50" s="141"/>
      <c r="K50" s="141"/>
      <c r="L50" s="155"/>
    </row>
    <row r="51" spans="1:12" ht="15" customHeight="1" x14ac:dyDescent="0.2">
      <c r="A51" s="141"/>
      <c r="B51" s="141"/>
      <c r="C51" s="141"/>
      <c r="D51" s="141"/>
      <c r="E51" s="141"/>
      <c r="F51" s="141"/>
      <c r="G51" s="141"/>
      <c r="H51" s="141"/>
      <c r="I51" s="141"/>
      <c r="J51" s="141"/>
      <c r="K51" s="141"/>
    </row>
    <row r="52" spans="1:12" ht="15" customHeight="1" x14ac:dyDescent="0.2">
      <c r="A52" s="141"/>
      <c r="B52" s="141"/>
      <c r="C52" s="141"/>
      <c r="D52" s="141"/>
      <c r="E52" s="141"/>
      <c r="F52" s="141"/>
      <c r="G52" s="141"/>
      <c r="H52" s="141"/>
      <c r="I52" s="141"/>
      <c r="J52" s="141"/>
      <c r="K52" s="141"/>
    </row>
    <row r="53" spans="1:12" ht="15" customHeight="1" x14ac:dyDescent="0.2">
      <c r="A53" s="966" t="s">
        <v>294</v>
      </c>
      <c r="B53" s="966"/>
      <c r="C53" s="966"/>
      <c r="D53" s="966"/>
      <c r="E53" s="966"/>
      <c r="F53" s="966"/>
      <c r="G53" s="966"/>
      <c r="H53" s="966"/>
      <c r="I53" s="966"/>
      <c r="J53" s="966"/>
      <c r="K53" s="966"/>
      <c r="L53" s="966"/>
    </row>
    <row r="54" spans="1:12" ht="15" customHeight="1" x14ac:dyDescent="0.2">
      <c r="A54" s="966"/>
      <c r="B54" s="966"/>
      <c r="C54" s="966"/>
      <c r="D54" s="966"/>
      <c r="E54" s="966"/>
      <c r="F54" s="966"/>
      <c r="G54" s="966"/>
      <c r="H54" s="966"/>
      <c r="I54" s="966"/>
      <c r="J54" s="966"/>
      <c r="K54" s="966"/>
      <c r="L54" s="966"/>
    </row>
    <row r="55" spans="1:12" ht="15" customHeight="1" x14ac:dyDescent="0.2">
      <c r="A55" s="966"/>
      <c r="B55" s="966"/>
      <c r="C55" s="966"/>
      <c r="D55" s="966"/>
      <c r="E55" s="966"/>
      <c r="F55" s="966"/>
      <c r="G55" s="966"/>
      <c r="H55" s="966"/>
      <c r="I55" s="966"/>
      <c r="J55" s="966"/>
      <c r="K55" s="966"/>
      <c r="L55" s="966"/>
    </row>
    <row r="56" spans="1:12" ht="15" customHeight="1" x14ac:dyDescent="0.2">
      <c r="A56" s="141"/>
      <c r="B56" s="141"/>
      <c r="C56" s="141"/>
      <c r="D56" s="141"/>
      <c r="E56" s="141"/>
      <c r="F56" s="141"/>
      <c r="G56" s="141"/>
      <c r="H56" s="141"/>
      <c r="I56" s="141"/>
      <c r="J56" s="141"/>
      <c r="K56" s="141"/>
    </row>
    <row r="57" spans="1:12" ht="15" customHeight="1" x14ac:dyDescent="0.2">
      <c r="A57" s="141"/>
      <c r="B57" s="141"/>
      <c r="C57" s="141"/>
      <c r="D57" s="141"/>
      <c r="E57" s="141"/>
      <c r="F57" s="141"/>
      <c r="G57" s="141"/>
      <c r="H57" s="141"/>
      <c r="I57" s="141"/>
      <c r="J57" s="141"/>
      <c r="K57" s="141"/>
    </row>
    <row r="58" spans="1:12" ht="15" customHeight="1" x14ac:dyDescent="0.2">
      <c r="A58" s="141"/>
      <c r="B58" s="141"/>
      <c r="C58" s="141"/>
      <c r="D58" s="141"/>
      <c r="E58" s="141"/>
      <c r="F58" s="141"/>
      <c r="G58" s="141"/>
      <c r="H58" s="141"/>
      <c r="I58" s="141"/>
      <c r="J58" s="141"/>
      <c r="K58" s="141"/>
    </row>
    <row r="59" spans="1:12" ht="15" customHeight="1" x14ac:dyDescent="0.2">
      <c r="A59" s="141"/>
      <c r="B59" s="141"/>
      <c r="C59" s="141"/>
      <c r="D59" s="141"/>
      <c r="E59" s="141"/>
      <c r="F59" s="141"/>
      <c r="G59" s="141"/>
      <c r="H59" s="141"/>
      <c r="I59" s="141"/>
      <c r="J59" s="141"/>
      <c r="K59" s="141"/>
    </row>
    <row r="60" spans="1:12" ht="15" customHeight="1" x14ac:dyDescent="0.2">
      <c r="A60" s="141"/>
      <c r="B60" s="141"/>
      <c r="C60" s="141"/>
      <c r="D60" s="141"/>
      <c r="E60" s="141"/>
      <c r="F60" s="141"/>
      <c r="G60" s="141"/>
      <c r="H60" s="141"/>
      <c r="I60" s="141"/>
      <c r="J60" s="141"/>
      <c r="K60" s="141"/>
    </row>
    <row r="61" spans="1:12" ht="15" customHeight="1" x14ac:dyDescent="0.2">
      <c r="A61" s="141"/>
      <c r="B61" s="141"/>
      <c r="C61" s="141"/>
      <c r="D61" s="141"/>
      <c r="E61" s="141"/>
      <c r="F61" s="141"/>
      <c r="G61" s="141"/>
      <c r="H61" s="141"/>
      <c r="I61" s="141"/>
      <c r="J61" s="141"/>
      <c r="K61" s="141"/>
    </row>
    <row r="62" spans="1:12" ht="15" customHeight="1" x14ac:dyDescent="0.2">
      <c r="A62" s="141"/>
      <c r="B62" s="141"/>
      <c r="C62" s="141"/>
      <c r="D62" s="141"/>
      <c r="E62" s="141"/>
      <c r="F62" s="141"/>
      <c r="G62" s="141"/>
      <c r="H62" s="141"/>
      <c r="I62" s="141"/>
      <c r="J62" s="141"/>
      <c r="K62" s="141"/>
    </row>
    <row r="63" spans="1:12" ht="15" customHeight="1" x14ac:dyDescent="0.2">
      <c r="A63" s="141"/>
      <c r="B63" s="141"/>
      <c r="C63" s="141"/>
      <c r="D63" s="141"/>
      <c r="E63" s="141"/>
      <c r="F63" s="141"/>
      <c r="G63" s="141"/>
      <c r="H63" s="141"/>
      <c r="I63" s="141"/>
      <c r="J63" s="141"/>
      <c r="K63" s="141"/>
    </row>
    <row r="64" spans="1:12" ht="15" customHeight="1" x14ac:dyDescent="0.2">
      <c r="A64" s="141"/>
      <c r="B64" s="141"/>
      <c r="C64" s="141"/>
      <c r="D64" s="141"/>
      <c r="E64" s="141"/>
      <c r="F64" s="141"/>
      <c r="G64" s="141"/>
      <c r="H64" s="141"/>
      <c r="I64" s="141"/>
      <c r="J64" s="141"/>
      <c r="K64" s="141"/>
    </row>
    <row r="65" spans="1:11" ht="15" customHeight="1" x14ac:dyDescent="0.2">
      <c r="A65" s="141"/>
      <c r="B65" s="141"/>
      <c r="C65" s="141"/>
      <c r="D65" s="141"/>
      <c r="E65" s="141"/>
      <c r="F65" s="141"/>
      <c r="G65" s="141"/>
      <c r="H65" s="141"/>
      <c r="I65" s="141"/>
      <c r="J65" s="141"/>
      <c r="K65" s="141"/>
    </row>
    <row r="66" spans="1:11" ht="15" customHeight="1" x14ac:dyDescent="0.2">
      <c r="A66" s="141"/>
      <c r="B66" s="141"/>
      <c r="C66" s="141"/>
      <c r="D66" s="141"/>
      <c r="E66" s="141"/>
      <c r="F66" s="141"/>
      <c r="G66" s="141"/>
      <c r="H66" s="141"/>
      <c r="I66" s="141"/>
      <c r="J66" s="141"/>
      <c r="K66" s="141"/>
    </row>
    <row r="67" spans="1:11" ht="15" customHeight="1" x14ac:dyDescent="0.2">
      <c r="A67" s="141"/>
      <c r="B67" s="141"/>
      <c r="C67" s="141"/>
      <c r="D67" s="141"/>
      <c r="E67" s="141"/>
      <c r="F67" s="141"/>
      <c r="G67" s="141"/>
      <c r="H67" s="141"/>
      <c r="I67" s="141"/>
      <c r="J67" s="141"/>
      <c r="K67" s="141"/>
    </row>
    <row r="68" spans="1:11" ht="15" customHeight="1" x14ac:dyDescent="0.2">
      <c r="A68" s="141"/>
      <c r="B68" s="141"/>
      <c r="C68" s="141"/>
      <c r="D68" s="141"/>
      <c r="E68" s="141"/>
      <c r="F68" s="141"/>
      <c r="G68" s="141"/>
      <c r="H68" s="141"/>
      <c r="I68" s="141"/>
      <c r="J68" s="141"/>
      <c r="K68" s="141"/>
    </row>
    <row r="69" spans="1:11" ht="15" customHeight="1" x14ac:dyDescent="0.2">
      <c r="A69" s="141"/>
      <c r="B69" s="141"/>
      <c r="C69" s="141"/>
      <c r="D69" s="141"/>
      <c r="E69" s="141"/>
      <c r="F69" s="141"/>
      <c r="G69" s="141"/>
      <c r="H69" s="141"/>
      <c r="I69" s="141"/>
      <c r="J69" s="141"/>
      <c r="K69" s="141"/>
    </row>
    <row r="70" spans="1:11" ht="15" customHeight="1" x14ac:dyDescent="0.2">
      <c r="A70" s="141"/>
      <c r="B70" s="141"/>
      <c r="C70" s="141"/>
      <c r="D70" s="141"/>
      <c r="E70" s="141"/>
      <c r="F70" s="141"/>
      <c r="G70" s="141"/>
      <c r="H70" s="141"/>
      <c r="I70" s="141"/>
      <c r="J70" s="141"/>
      <c r="K70" s="141"/>
    </row>
    <row r="71" spans="1:11" ht="15" customHeight="1" x14ac:dyDescent="0.2">
      <c r="A71" s="141"/>
      <c r="B71" s="141"/>
      <c r="C71" s="141"/>
      <c r="D71" s="141"/>
      <c r="E71" s="141"/>
      <c r="F71" s="141"/>
      <c r="G71" s="141"/>
      <c r="H71" s="141"/>
      <c r="I71" s="141"/>
      <c r="J71" s="141"/>
      <c r="K71" s="141"/>
    </row>
    <row r="72" spans="1:11" ht="15" customHeight="1" x14ac:dyDescent="0.2"/>
    <row r="73" spans="1:11" ht="15" customHeight="1" x14ac:dyDescent="0.2"/>
    <row r="74" spans="1:11" ht="15" customHeight="1" x14ac:dyDescent="0.2"/>
    <row r="75" spans="1:11" ht="15" customHeight="1" x14ac:dyDescent="0.2"/>
    <row r="76" spans="1:11" ht="15" customHeight="1" x14ac:dyDescent="0.2"/>
    <row r="77" spans="1:11" ht="15" customHeight="1" x14ac:dyDescent="0.2"/>
    <row r="78" spans="1:11" ht="15" customHeight="1" x14ac:dyDescent="0.2"/>
    <row r="79" spans="1:11" ht="15" customHeight="1" x14ac:dyDescent="0.2"/>
    <row r="80" spans="1:11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</sheetData>
  <mergeCells count="19">
    <mergeCell ref="H7:H9"/>
    <mergeCell ref="D8:D9"/>
    <mergeCell ref="E8:F8"/>
    <mergeCell ref="I8:J8"/>
    <mergeCell ref="A9:B9"/>
    <mergeCell ref="K1:L1"/>
    <mergeCell ref="A3:L3"/>
    <mergeCell ref="A5:D5"/>
    <mergeCell ref="E6:G6"/>
    <mergeCell ref="I6:K6"/>
    <mergeCell ref="A15:B19"/>
    <mergeCell ref="A20:B24"/>
    <mergeCell ref="A25:B29"/>
    <mergeCell ref="A53:L55"/>
    <mergeCell ref="A10:B14"/>
    <mergeCell ref="A32:E32"/>
    <mergeCell ref="G32:K32"/>
    <mergeCell ref="A33:E33"/>
    <mergeCell ref="G33:K33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view="pageBreakPreview" zoomScaleNormal="100" zoomScaleSheetLayoutView="100" workbookViewId="0">
      <selection activeCell="P32" sqref="P32"/>
    </sheetView>
  </sheetViews>
  <sheetFormatPr defaultRowHeight="12.75" x14ac:dyDescent="0.2"/>
  <cols>
    <col min="1" max="1" width="1.7109375" style="121" customWidth="1"/>
    <col min="2" max="2" width="16.28515625" style="121" customWidth="1"/>
    <col min="3" max="3" width="10.140625" style="121" customWidth="1"/>
    <col min="4" max="7" width="7.7109375" style="121" customWidth="1"/>
    <col min="8" max="11" width="6.7109375" style="121" customWidth="1"/>
    <col min="12" max="12" width="6.85546875" style="121" customWidth="1"/>
    <col min="13" max="13" width="1.7109375" style="121" customWidth="1"/>
    <col min="14" max="15" width="9.140625" style="121"/>
    <col min="16" max="16" width="11.140625" style="121" customWidth="1"/>
    <col min="17" max="16384" width="9.140625" style="121"/>
  </cols>
  <sheetData>
    <row r="1" spans="1:13" ht="13.5" x14ac:dyDescent="0.25">
      <c r="K1" s="1068" t="s">
        <v>273</v>
      </c>
      <c r="L1" s="1068"/>
      <c r="M1" s="1068"/>
    </row>
    <row r="2" spans="1:13" ht="6.75" customHeight="1" x14ac:dyDescent="0.2"/>
    <row r="3" spans="1:13" ht="30" customHeight="1" x14ac:dyDescent="0.2">
      <c r="B3" s="1081" t="s">
        <v>184</v>
      </c>
      <c r="C3" s="1081"/>
      <c r="D3" s="1081"/>
      <c r="E3" s="1081"/>
      <c r="F3" s="1081"/>
      <c r="G3" s="1081"/>
      <c r="H3" s="1081"/>
      <c r="I3" s="1081"/>
      <c r="J3" s="1081"/>
      <c r="K3" s="1081"/>
      <c r="L3" s="1081"/>
      <c r="M3" s="122"/>
    </row>
    <row r="4" spans="1:13" ht="18" customHeight="1" x14ac:dyDescent="0.2">
      <c r="B4" s="122"/>
      <c r="C4" s="177"/>
      <c r="D4" s="177"/>
      <c r="E4" s="124"/>
      <c r="F4" s="122"/>
      <c r="G4" s="122"/>
      <c r="H4" s="122"/>
      <c r="I4" s="122"/>
    </row>
    <row r="5" spans="1:13" ht="12.95" customHeight="1" x14ac:dyDescent="0.2">
      <c r="B5" s="1088"/>
      <c r="C5" s="1089"/>
      <c r="D5" s="266"/>
      <c r="E5" s="267"/>
      <c r="F5" s="253"/>
      <c r="G5" s="312" t="str">
        <f>T!J20</f>
        <v>leden</v>
      </c>
      <c r="H5" s="518">
        <f>T!G17</f>
        <v>2016</v>
      </c>
      <c r="J5" s="267"/>
      <c r="K5" s="267"/>
      <c r="L5" s="268"/>
      <c r="M5" s="126"/>
    </row>
    <row r="6" spans="1:13" ht="24.95" customHeight="1" x14ac:dyDescent="0.2">
      <c r="D6" s="269"/>
      <c r="H6" s="269"/>
      <c r="I6" s="258"/>
      <c r="J6" s="258"/>
      <c r="K6" s="258"/>
      <c r="L6" s="270"/>
      <c r="M6" s="126"/>
    </row>
    <row r="7" spans="1:13" ht="24.95" customHeight="1" x14ac:dyDescent="0.25">
      <c r="B7" s="131"/>
      <c r="C7" s="131"/>
      <c r="D7" s="1095" t="s">
        <v>41</v>
      </c>
      <c r="E7" s="1090"/>
      <c r="F7" s="1090"/>
      <c r="G7" s="1091"/>
      <c r="H7" s="1090" t="s">
        <v>167</v>
      </c>
      <c r="I7" s="1090"/>
      <c r="J7" s="1090"/>
      <c r="K7" s="1090"/>
      <c r="L7" s="1091"/>
      <c r="M7" s="155"/>
    </row>
    <row r="8" spans="1:13" ht="14.1" customHeight="1" x14ac:dyDescent="0.25">
      <c r="B8" s="169"/>
      <c r="C8" s="1077" t="s">
        <v>168</v>
      </c>
      <c r="D8" s="277"/>
      <c r="E8" s="277"/>
      <c r="F8" s="320" t="s">
        <v>170</v>
      </c>
      <c r="G8" s="1077" t="s">
        <v>245</v>
      </c>
      <c r="H8" s="272" t="s">
        <v>40</v>
      </c>
      <c r="I8" s="272" t="s">
        <v>74</v>
      </c>
      <c r="J8" s="272" t="s">
        <v>75</v>
      </c>
      <c r="K8" s="272" t="s">
        <v>171</v>
      </c>
      <c r="L8" s="273" t="s">
        <v>172</v>
      </c>
      <c r="M8" s="126"/>
    </row>
    <row r="9" spans="1:13" ht="14.1" customHeight="1" x14ac:dyDescent="0.25">
      <c r="A9" s="283"/>
      <c r="B9" s="384" t="s">
        <v>50</v>
      </c>
      <c r="C9" s="1078"/>
      <c r="D9" s="319" t="s">
        <v>154</v>
      </c>
      <c r="E9" s="319" t="s">
        <v>1</v>
      </c>
      <c r="F9" s="319" t="s">
        <v>69</v>
      </c>
      <c r="G9" s="1078"/>
      <c r="H9" s="275" t="s">
        <v>12</v>
      </c>
      <c r="I9" s="275" t="s">
        <v>12</v>
      </c>
      <c r="J9" s="275" t="s">
        <v>12</v>
      </c>
      <c r="K9" s="275" t="s">
        <v>12</v>
      </c>
      <c r="L9" s="276" t="s">
        <v>12</v>
      </c>
      <c r="M9" s="253"/>
    </row>
    <row r="10" spans="1:13" ht="14.1" customHeight="1" x14ac:dyDescent="0.2">
      <c r="A10" s="176"/>
      <c r="B10" s="257" t="s">
        <v>42</v>
      </c>
      <c r="C10" s="180">
        <f>'10'!D16</f>
        <v>428735</v>
      </c>
      <c r="D10" s="181">
        <f>'10'!E16</f>
        <v>150254.86200001446</v>
      </c>
      <c r="E10" s="181">
        <f>'10'!F16</f>
        <v>1601369.7128191546</v>
      </c>
      <c r="F10" s="877">
        <f>E10/$E$14</f>
        <v>0.12644664388881977</v>
      </c>
      <c r="G10" s="877">
        <f>'10'!H16</f>
        <v>0.10416213258310623</v>
      </c>
      <c r="H10" s="284">
        <v>5.8064516129032025E-2</v>
      </c>
      <c r="I10" s="666">
        <v>9.6</v>
      </c>
      <c r="J10" s="666">
        <v>-15.2</v>
      </c>
      <c r="K10" s="666">
        <v>-0.60000000000000009</v>
      </c>
      <c r="L10" s="286">
        <v>0.65806451612903216</v>
      </c>
      <c r="M10" s="126"/>
    </row>
    <row r="11" spans="1:13" ht="14.1" customHeight="1" x14ac:dyDescent="0.2">
      <c r="A11" s="176"/>
      <c r="B11" s="142" t="s">
        <v>43</v>
      </c>
      <c r="C11" s="135">
        <f>'11'!D16</f>
        <v>2300906</v>
      </c>
      <c r="D11" s="136">
        <f>'11'!E16</f>
        <v>959508.08611252718</v>
      </c>
      <c r="E11" s="136">
        <f>'11'!F16</f>
        <v>10237778.43035</v>
      </c>
      <c r="F11" s="263">
        <f>E11/$E$14</f>
        <v>0.80839091249960493</v>
      </c>
      <c r="G11" s="263">
        <f>'11'!H16</f>
        <v>8.1996204513473503E-2</v>
      </c>
      <c r="H11" s="290">
        <v>-1.1215053763440861</v>
      </c>
      <c r="I11" s="291">
        <v>6.666666666666667</v>
      </c>
      <c r="J11" s="291">
        <v>-11.066666666666665</v>
      </c>
      <c r="K11" s="291">
        <v>-1.6333333333333331</v>
      </c>
      <c r="L11" s="292">
        <v>0.51182795698924699</v>
      </c>
      <c r="M11" s="126"/>
    </row>
    <row r="12" spans="1:13" ht="14.1" customHeight="1" x14ac:dyDescent="0.2">
      <c r="A12" s="176"/>
      <c r="B12" s="142" t="s">
        <v>44</v>
      </c>
      <c r="C12" s="135">
        <f>'12'!D16</f>
        <v>113783</v>
      </c>
      <c r="D12" s="136">
        <f>'12'!E16</f>
        <v>46655.45</v>
      </c>
      <c r="E12" s="136">
        <f>'12'!F16</f>
        <v>497300.49000000005</v>
      </c>
      <c r="F12" s="263">
        <f>E12/$E$14</f>
        <v>3.926762037609921E-2</v>
      </c>
      <c r="G12" s="263">
        <f>'12'!H16</f>
        <v>8.4964265823936458E-2</v>
      </c>
      <c r="H12" s="290">
        <v>-1.232258064516129</v>
      </c>
      <c r="I12" s="291">
        <v>6.8</v>
      </c>
      <c r="J12" s="291">
        <v>-11.7</v>
      </c>
      <c r="K12" s="291">
        <v>-2.1000000000000005</v>
      </c>
      <c r="L12" s="292">
        <v>0.86774193548387157</v>
      </c>
      <c r="M12" s="126"/>
    </row>
    <row r="13" spans="1:13" ht="14.1" customHeight="1" x14ac:dyDescent="0.2">
      <c r="A13" s="283"/>
      <c r="B13" s="260" t="s">
        <v>98</v>
      </c>
      <c r="C13" s="261">
        <f>'13'!D14</f>
        <v>172</v>
      </c>
      <c r="D13" s="262">
        <f>'13'!E14</f>
        <v>30846.685999999994</v>
      </c>
      <c r="E13" s="262">
        <f>'13'!F14</f>
        <v>327942.16100000002</v>
      </c>
      <c r="F13" s="263">
        <f>E13/$E$14</f>
        <v>2.5894823235476018E-2</v>
      </c>
      <c r="G13" s="263">
        <f>'13'!H14</f>
        <v>1.0024911458959509</v>
      </c>
      <c r="H13" s="287">
        <v>-1.1806451612903228</v>
      </c>
      <c r="I13" s="288">
        <v>6.5</v>
      </c>
      <c r="J13" s="288">
        <v>-10.9</v>
      </c>
      <c r="K13" s="288">
        <v>-1.9612903225806451</v>
      </c>
      <c r="L13" s="289">
        <v>0.78064516129032224</v>
      </c>
      <c r="M13" s="253"/>
    </row>
    <row r="14" spans="1:13" ht="14.1" customHeight="1" x14ac:dyDescent="0.2">
      <c r="A14" s="385"/>
      <c r="B14" s="386" t="s">
        <v>5</v>
      </c>
      <c r="C14" s="180">
        <f>SUM(C10:C13)</f>
        <v>2843596</v>
      </c>
      <c r="D14" s="181">
        <f>SUM(D10:D13)</f>
        <v>1187265.0841125415</v>
      </c>
      <c r="E14" s="181">
        <f>SUM(E10:E13)</f>
        <v>12664390.794169156</v>
      </c>
      <c r="F14" s="877">
        <f>SUM(F10:F13)</f>
        <v>0.99999999999999989</v>
      </c>
      <c r="G14" s="877">
        <f>'9'!H16</f>
        <v>9.8017417352159936E-2</v>
      </c>
      <c r="H14" s="284">
        <v>-1.1806451612903228</v>
      </c>
      <c r="I14" s="285">
        <v>6.5</v>
      </c>
      <c r="J14" s="285">
        <v>-10.9</v>
      </c>
      <c r="K14" s="285">
        <v>-1.9612903225806451</v>
      </c>
      <c r="L14" s="286">
        <v>0.78064516129032224</v>
      </c>
      <c r="M14" s="387"/>
    </row>
    <row r="15" spans="1:13" ht="15" customHeight="1" x14ac:dyDescent="0.2">
      <c r="A15" s="176"/>
      <c r="B15" s="142"/>
      <c r="C15" s="282"/>
      <c r="D15" s="1102" t="s">
        <v>185</v>
      </c>
      <c r="E15" s="1103"/>
      <c r="F15" s="1103"/>
      <c r="G15" s="1104"/>
      <c r="H15" s="1096" t="s">
        <v>173</v>
      </c>
      <c r="I15" s="1097"/>
      <c r="J15" s="1097"/>
      <c r="K15" s="1097"/>
      <c r="L15" s="1098"/>
      <c r="M15" s="126"/>
    </row>
    <row r="16" spans="1:13" ht="15" customHeight="1" x14ac:dyDescent="0.2">
      <c r="A16" s="126"/>
      <c r="B16" s="281"/>
      <c r="C16" s="141"/>
      <c r="D16" s="1105"/>
      <c r="E16" s="1106"/>
      <c r="F16" s="1106"/>
      <c r="G16" s="1107"/>
      <c r="H16" s="1099" t="s">
        <v>174</v>
      </c>
      <c r="I16" s="1100"/>
      <c r="J16" s="1100"/>
      <c r="K16" s="1100"/>
      <c r="L16" s="1101"/>
      <c r="M16" s="126"/>
    </row>
    <row r="17" spans="1:13" ht="15" customHeight="1" x14ac:dyDescent="0.2">
      <c r="A17" s="176"/>
      <c r="B17" s="141"/>
      <c r="C17" s="141"/>
      <c r="D17" s="322"/>
      <c r="E17" s="322"/>
      <c r="F17" s="322"/>
      <c r="G17" s="752"/>
      <c r="H17" s="321"/>
      <c r="I17" s="321"/>
      <c r="J17" s="321"/>
      <c r="K17" s="321"/>
      <c r="L17" s="321"/>
      <c r="M17" s="155"/>
    </row>
    <row r="18" spans="1:13" ht="15" customHeight="1" x14ac:dyDescent="0.2">
      <c r="A18" s="176"/>
      <c r="B18" s="141"/>
      <c r="C18" s="141"/>
      <c r="D18" s="141"/>
      <c r="E18" s="495"/>
      <c r="F18" s="496"/>
      <c r="G18" s="496"/>
      <c r="H18" s="141"/>
      <c r="I18" s="142"/>
      <c r="J18" s="392"/>
      <c r="K18" s="141"/>
      <c r="L18" s="141"/>
      <c r="M18" s="155"/>
    </row>
    <row r="19" spans="1:13" ht="18" customHeight="1" x14ac:dyDescent="0.2">
      <c r="A19" s="176"/>
      <c r="B19" s="141"/>
      <c r="C19" s="141"/>
      <c r="D19" s="141"/>
      <c r="E19" s="141"/>
      <c r="F19" s="141"/>
      <c r="G19" s="141"/>
      <c r="H19" s="141"/>
      <c r="I19" s="141"/>
      <c r="J19" s="141"/>
      <c r="K19" s="141"/>
      <c r="L19" s="251"/>
      <c r="M19" s="155"/>
    </row>
    <row r="20" spans="1:13" ht="15" customHeight="1" x14ac:dyDescent="0.25">
      <c r="A20" s="176"/>
      <c r="B20" s="1094" t="s">
        <v>201</v>
      </c>
      <c r="C20" s="1048"/>
      <c r="D20" s="1048"/>
      <c r="E20" s="1048"/>
      <c r="F20" s="1048"/>
      <c r="G20" s="1048" t="s">
        <v>186</v>
      </c>
      <c r="H20" s="1048"/>
      <c r="I20" s="1048"/>
      <c r="J20" s="1048"/>
      <c r="K20" s="1048"/>
      <c r="L20" s="1051"/>
      <c r="M20" s="155"/>
    </row>
    <row r="21" spans="1:13" ht="15" customHeight="1" x14ac:dyDescent="0.2">
      <c r="A21" s="176"/>
      <c r="C21" s="497" t="str">
        <f>G5</f>
        <v>leden</v>
      </c>
      <c r="D21" s="498">
        <f>H5</f>
        <v>2016</v>
      </c>
      <c r="I21" s="497" t="str">
        <f>G5</f>
        <v>leden</v>
      </c>
      <c r="J21" s="498">
        <f>H5</f>
        <v>2016</v>
      </c>
      <c r="M21" s="281"/>
    </row>
    <row r="22" spans="1:13" ht="15" customHeight="1" x14ac:dyDescent="0.2">
      <c r="A22" s="176"/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251"/>
      <c r="M22" s="155"/>
    </row>
    <row r="23" spans="1:13" ht="15" customHeight="1" x14ac:dyDescent="0.2">
      <c r="A23" s="176"/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251"/>
      <c r="M23" s="155"/>
    </row>
    <row r="24" spans="1:13" ht="15" customHeight="1" x14ac:dyDescent="0.2">
      <c r="A24" s="176"/>
      <c r="B24" s="141"/>
      <c r="C24" s="141"/>
      <c r="D24" s="141"/>
      <c r="E24" s="141"/>
      <c r="F24" s="141"/>
      <c r="G24" s="141"/>
      <c r="H24" s="141"/>
      <c r="I24" s="141"/>
      <c r="J24" s="141"/>
      <c r="K24" s="141"/>
      <c r="L24" s="251"/>
      <c r="M24" s="155"/>
    </row>
    <row r="25" spans="1:13" ht="15" customHeight="1" x14ac:dyDescent="0.2">
      <c r="A25" s="176"/>
      <c r="B25" s="141"/>
      <c r="C25" s="141"/>
      <c r="D25" s="141"/>
      <c r="E25" s="141"/>
      <c r="F25" s="141"/>
      <c r="G25" s="141"/>
      <c r="H25" s="141"/>
      <c r="I25" s="141"/>
      <c r="J25" s="141"/>
      <c r="K25" s="141"/>
      <c r="L25" s="251"/>
      <c r="M25" s="155"/>
    </row>
    <row r="26" spans="1:13" ht="15" customHeight="1" x14ac:dyDescent="0.2">
      <c r="A26" s="176"/>
      <c r="B26" s="141"/>
      <c r="C26" s="141"/>
      <c r="D26" s="141"/>
      <c r="E26" s="141"/>
      <c r="F26" s="141"/>
      <c r="G26" s="141"/>
      <c r="H26" s="141"/>
      <c r="I26" s="141"/>
      <c r="J26" s="141"/>
      <c r="K26" s="141"/>
      <c r="L26" s="251"/>
      <c r="M26" s="155"/>
    </row>
    <row r="27" spans="1:13" ht="15" customHeight="1" x14ac:dyDescent="0.2">
      <c r="A27" s="176"/>
      <c r="B27" s="141"/>
      <c r="C27" s="141"/>
      <c r="D27" s="141"/>
      <c r="E27" s="141"/>
      <c r="F27" s="141"/>
      <c r="G27" s="141"/>
      <c r="H27" s="141"/>
      <c r="I27" s="141"/>
      <c r="J27" s="141"/>
      <c r="K27" s="141"/>
      <c r="L27" s="251"/>
      <c r="M27" s="155"/>
    </row>
    <row r="28" spans="1:13" ht="15" customHeight="1" x14ac:dyDescent="0.2">
      <c r="A28" s="176"/>
      <c r="B28" s="141"/>
      <c r="C28" s="141"/>
      <c r="D28" s="141"/>
      <c r="E28" s="141"/>
      <c r="F28" s="141"/>
      <c r="G28" s="141"/>
      <c r="H28" s="141"/>
      <c r="I28" s="141"/>
      <c r="J28" s="141"/>
      <c r="K28" s="141"/>
      <c r="L28" s="251"/>
      <c r="M28" s="155"/>
    </row>
    <row r="29" spans="1:13" ht="15" customHeight="1" x14ac:dyDescent="0.2">
      <c r="A29" s="176"/>
      <c r="B29" s="141"/>
      <c r="C29" s="141"/>
      <c r="D29" s="141"/>
      <c r="E29" s="141"/>
      <c r="F29" s="141"/>
      <c r="G29" s="141"/>
      <c r="H29" s="141"/>
      <c r="I29" s="141"/>
      <c r="J29" s="141"/>
      <c r="K29" s="141"/>
      <c r="L29" s="251"/>
      <c r="M29" s="155"/>
    </row>
    <row r="30" spans="1:13" ht="15" customHeight="1" x14ac:dyDescent="0.2">
      <c r="A30" s="176"/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251"/>
      <c r="M30" s="155"/>
    </row>
    <row r="31" spans="1:13" ht="15" customHeight="1" x14ac:dyDescent="0.2">
      <c r="A31" s="176"/>
      <c r="B31" s="141"/>
      <c r="C31" s="141"/>
      <c r="D31" s="141"/>
      <c r="E31" s="141"/>
      <c r="F31" s="141"/>
      <c r="G31" s="141"/>
      <c r="H31" s="141"/>
      <c r="I31" s="141"/>
      <c r="J31" s="141"/>
      <c r="K31" s="141"/>
      <c r="L31" s="251"/>
      <c r="M31" s="155"/>
    </row>
    <row r="32" spans="1:13" ht="15" customHeight="1" x14ac:dyDescent="0.2">
      <c r="A32" s="176"/>
      <c r="B32" s="141"/>
      <c r="C32" s="141"/>
      <c r="D32" s="141"/>
      <c r="E32" s="141"/>
      <c r="F32" s="141"/>
      <c r="G32" s="141"/>
      <c r="H32" s="141"/>
      <c r="I32" s="141"/>
      <c r="J32" s="141"/>
      <c r="K32" s="141"/>
      <c r="L32" s="251"/>
      <c r="M32" s="155"/>
    </row>
    <row r="33" spans="1:13" ht="15" customHeight="1" x14ac:dyDescent="0.2">
      <c r="A33" s="176"/>
      <c r="B33" s="126"/>
      <c r="F33" s="126"/>
      <c r="G33" s="126"/>
      <c r="H33" s="126"/>
      <c r="I33" s="126"/>
      <c r="J33" s="126"/>
      <c r="K33" s="126"/>
      <c r="L33" s="176"/>
      <c r="M33" s="155"/>
    </row>
    <row r="34" spans="1:13" ht="15" customHeight="1" x14ac:dyDescent="0.2">
      <c r="A34" s="176"/>
      <c r="B34" s="126"/>
      <c r="F34" s="126"/>
      <c r="G34" s="126"/>
      <c r="H34" s="126"/>
      <c r="I34" s="126"/>
      <c r="J34" s="126"/>
      <c r="K34" s="126"/>
      <c r="L34" s="126"/>
      <c r="M34" s="155"/>
    </row>
    <row r="35" spans="1:13" ht="15" customHeight="1" x14ac:dyDescent="0.2">
      <c r="A35" s="176"/>
      <c r="B35" s="126"/>
      <c r="F35" s="126"/>
      <c r="G35" s="126"/>
      <c r="H35" s="126"/>
      <c r="I35" s="126"/>
      <c r="J35" s="126"/>
      <c r="K35" s="126"/>
      <c r="L35" s="126"/>
      <c r="M35" s="155"/>
    </row>
    <row r="36" spans="1:13" ht="15" customHeight="1" x14ac:dyDescent="0.2">
      <c r="A36" s="176"/>
      <c r="B36" s="126"/>
      <c r="F36" s="126"/>
      <c r="G36" s="126"/>
      <c r="H36" s="126"/>
      <c r="I36" s="126"/>
      <c r="J36" s="126"/>
      <c r="K36" s="126"/>
      <c r="L36" s="126"/>
      <c r="M36" s="155"/>
    </row>
    <row r="37" spans="1:13" ht="15" customHeight="1" x14ac:dyDescent="0.25">
      <c r="A37" s="176"/>
      <c r="B37" s="1094" t="s">
        <v>244</v>
      </c>
      <c r="C37" s="1048"/>
      <c r="D37" s="1048"/>
      <c r="E37" s="1048"/>
      <c r="F37" s="1048"/>
      <c r="G37" s="1092" t="s">
        <v>248</v>
      </c>
      <c r="H37" s="1092"/>
      <c r="I37" s="1092"/>
      <c r="J37" s="1092"/>
      <c r="K37" s="1092"/>
      <c r="L37" s="1093"/>
      <c r="M37" s="155"/>
    </row>
    <row r="38" spans="1:13" ht="15" customHeight="1" x14ac:dyDescent="0.25">
      <c r="A38" s="176"/>
      <c r="C38" s="497" t="str">
        <f>G5</f>
        <v>leden</v>
      </c>
      <c r="D38" s="498">
        <f>H5</f>
        <v>2016</v>
      </c>
      <c r="F38" s="879"/>
      <c r="G38" s="1092"/>
      <c r="H38" s="1092"/>
      <c r="I38" s="1092"/>
      <c r="J38" s="1092"/>
      <c r="K38" s="1092"/>
      <c r="L38" s="1093"/>
      <c r="M38" s="155"/>
    </row>
    <row r="39" spans="1:13" ht="15" customHeight="1" x14ac:dyDescent="0.2">
      <c r="A39" s="176"/>
      <c r="B39" s="126"/>
      <c r="F39" s="515"/>
      <c r="G39" s="515"/>
      <c r="H39" s="515"/>
      <c r="I39" s="517" t="str">
        <f>G5</f>
        <v>leden</v>
      </c>
      <c r="J39" s="391">
        <f>H5</f>
        <v>2016</v>
      </c>
      <c r="K39" s="515"/>
      <c r="L39" s="516"/>
      <c r="M39" s="155"/>
    </row>
    <row r="40" spans="1:13" ht="15" customHeight="1" x14ac:dyDescent="0.2">
      <c r="A40" s="176"/>
      <c r="B40" s="126"/>
      <c r="F40" s="126"/>
      <c r="G40" s="126"/>
      <c r="H40" s="126"/>
      <c r="I40" s="126"/>
      <c r="J40" s="126"/>
      <c r="K40" s="126"/>
      <c r="L40" s="126"/>
      <c r="M40" s="155"/>
    </row>
    <row r="41" spans="1:13" ht="15" customHeight="1" x14ac:dyDescent="0.2">
      <c r="A41" s="176"/>
      <c r="B41" s="126"/>
      <c r="F41" s="126"/>
      <c r="G41" s="126"/>
      <c r="H41" s="126"/>
      <c r="I41" s="126"/>
      <c r="J41" s="126"/>
      <c r="K41" s="126"/>
      <c r="L41" s="126"/>
      <c r="M41" s="155"/>
    </row>
    <row r="42" spans="1:13" ht="15" customHeight="1" x14ac:dyDescent="0.2">
      <c r="A42" s="176"/>
      <c r="B42" s="126"/>
      <c r="F42" s="126"/>
      <c r="G42" s="126"/>
      <c r="H42" s="126"/>
      <c r="I42" s="126"/>
      <c r="J42" s="126"/>
      <c r="K42" s="126"/>
      <c r="L42" s="126"/>
      <c r="M42" s="155"/>
    </row>
    <row r="43" spans="1:13" ht="15" customHeight="1" x14ac:dyDescent="0.2">
      <c r="A43" s="176"/>
      <c r="B43" s="126"/>
      <c r="F43" s="126"/>
      <c r="G43" s="126"/>
      <c r="H43" s="126"/>
      <c r="I43" s="126"/>
      <c r="J43" s="126"/>
      <c r="K43" s="126"/>
      <c r="L43" s="126"/>
      <c r="M43" s="155"/>
    </row>
    <row r="44" spans="1:13" ht="15" customHeight="1" x14ac:dyDescent="0.2">
      <c r="A44" s="176"/>
      <c r="B44" s="126"/>
      <c r="F44" s="126"/>
      <c r="G44" s="126"/>
      <c r="H44" s="126"/>
      <c r="I44" s="126"/>
      <c r="J44" s="126"/>
      <c r="K44" s="126"/>
      <c r="L44" s="126"/>
      <c r="M44" s="155"/>
    </row>
    <row r="45" spans="1:13" ht="15" customHeight="1" x14ac:dyDescent="0.2">
      <c r="A45" s="176"/>
      <c r="B45" s="126"/>
      <c r="F45" s="126"/>
      <c r="G45" s="126"/>
      <c r="H45" s="126"/>
      <c r="I45" s="126"/>
      <c r="J45" s="126"/>
      <c r="K45" s="126"/>
      <c r="L45" s="126"/>
      <c r="M45" s="155"/>
    </row>
    <row r="46" spans="1:13" ht="15" customHeight="1" x14ac:dyDescent="0.2">
      <c r="A46" s="176"/>
      <c r="B46" s="126"/>
      <c r="F46" s="126"/>
      <c r="G46" s="126"/>
      <c r="H46" s="126"/>
      <c r="I46" s="126"/>
      <c r="J46" s="126"/>
      <c r="K46" s="126"/>
      <c r="L46" s="126"/>
      <c r="M46" s="155"/>
    </row>
    <row r="47" spans="1:13" ht="15" customHeight="1" x14ac:dyDescent="0.2">
      <c r="A47" s="176"/>
      <c r="B47" s="126"/>
      <c r="F47" s="126"/>
      <c r="G47" s="126"/>
      <c r="H47" s="126"/>
      <c r="I47" s="126"/>
      <c r="J47" s="126"/>
      <c r="K47" s="126"/>
      <c r="L47" s="126"/>
      <c r="M47" s="155"/>
    </row>
    <row r="48" spans="1:13" ht="15" customHeight="1" x14ac:dyDescent="0.2">
      <c r="A48" s="176"/>
      <c r="B48" s="126"/>
      <c r="F48" s="126"/>
      <c r="G48" s="126"/>
      <c r="H48" s="126"/>
      <c r="I48" s="126"/>
      <c r="J48" s="126"/>
      <c r="K48" s="126"/>
      <c r="L48" s="126"/>
      <c r="M48" s="155"/>
    </row>
    <row r="49" spans="1:13" ht="15" customHeight="1" x14ac:dyDescent="0.2">
      <c r="A49" s="176"/>
      <c r="B49" s="126"/>
      <c r="F49" s="126"/>
      <c r="G49" s="126"/>
      <c r="H49" s="126"/>
      <c r="I49" s="126"/>
      <c r="J49" s="126"/>
      <c r="K49" s="126"/>
      <c r="L49" s="126"/>
      <c r="M49" s="155"/>
    </row>
    <row r="50" spans="1:13" ht="15" customHeight="1" x14ac:dyDescent="0.2">
      <c r="A50" s="176"/>
      <c r="B50" s="126"/>
      <c r="F50" s="126"/>
      <c r="G50" s="126"/>
      <c r="H50" s="126"/>
      <c r="I50" s="126"/>
      <c r="J50" s="126"/>
      <c r="K50" s="126"/>
      <c r="L50" s="126"/>
      <c r="M50" s="155"/>
    </row>
    <row r="51" spans="1:13" ht="15" customHeight="1" x14ac:dyDescent="0.2">
      <c r="A51" s="176"/>
      <c r="B51" s="126"/>
      <c r="F51" s="126"/>
      <c r="G51" s="126"/>
      <c r="H51" s="126"/>
      <c r="I51" s="126"/>
      <c r="J51" s="126"/>
      <c r="K51" s="126"/>
      <c r="L51" s="126"/>
      <c r="M51" s="155"/>
    </row>
    <row r="52" spans="1:13" ht="15" customHeight="1" x14ac:dyDescent="0.2">
      <c r="A52" s="176"/>
      <c r="B52" s="126"/>
      <c r="F52" s="126"/>
      <c r="G52" s="126"/>
      <c r="H52" s="126"/>
      <c r="I52" s="126"/>
      <c r="J52" s="126"/>
      <c r="K52" s="126"/>
      <c r="L52" s="126"/>
      <c r="M52" s="155"/>
    </row>
    <row r="53" spans="1:13" ht="15" customHeight="1" x14ac:dyDescent="0.2">
      <c r="A53" s="270"/>
      <c r="B53" s="258"/>
      <c r="C53" s="258"/>
      <c r="D53" s="258"/>
      <c r="E53" s="258"/>
      <c r="F53" s="258"/>
      <c r="G53" s="258"/>
      <c r="H53" s="258"/>
      <c r="I53" s="258"/>
      <c r="J53" s="258"/>
      <c r="K53" s="258"/>
      <c r="L53" s="258"/>
      <c r="M53" s="269"/>
    </row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  <row r="60" spans="1:13" ht="15" customHeight="1" x14ac:dyDescent="0.2"/>
  </sheetData>
  <mergeCells count="14">
    <mergeCell ref="G37:L38"/>
    <mergeCell ref="B20:F20"/>
    <mergeCell ref="B37:F37"/>
    <mergeCell ref="G8:G9"/>
    <mergeCell ref="D7:G7"/>
    <mergeCell ref="H15:L15"/>
    <mergeCell ref="H16:L16"/>
    <mergeCell ref="D15:G16"/>
    <mergeCell ref="G20:L20"/>
    <mergeCell ref="K1:M1"/>
    <mergeCell ref="B3:L3"/>
    <mergeCell ref="B5:C5"/>
    <mergeCell ref="H7:L7"/>
    <mergeCell ref="C8:C9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&amp;C14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view="pageBreakPreview" topLeftCell="A13" zoomScaleNormal="100" zoomScaleSheetLayoutView="100" workbookViewId="0">
      <selection activeCell="O44" sqref="O44"/>
    </sheetView>
  </sheetViews>
  <sheetFormatPr defaultRowHeight="12.75" x14ac:dyDescent="0.2"/>
  <cols>
    <col min="1" max="1" width="1.7109375" style="121" customWidth="1"/>
    <col min="2" max="2" width="16.28515625" style="121" customWidth="1"/>
    <col min="3" max="3" width="10.140625" style="121" customWidth="1"/>
    <col min="4" max="7" width="7.7109375" style="121" customWidth="1"/>
    <col min="8" max="11" width="6.7109375" style="121" customWidth="1"/>
    <col min="12" max="12" width="6.85546875" style="121" customWidth="1"/>
    <col min="13" max="13" width="1.7109375" style="121" customWidth="1"/>
    <col min="14" max="15" width="9.140625" style="121"/>
    <col min="16" max="16" width="11.140625" style="121" customWidth="1"/>
    <col min="17" max="16384" width="9.140625" style="121"/>
  </cols>
  <sheetData>
    <row r="1" spans="1:13" ht="13.5" x14ac:dyDescent="0.25">
      <c r="K1" s="1068" t="s">
        <v>274</v>
      </c>
      <c r="L1" s="1068"/>
      <c r="M1" s="1068"/>
    </row>
    <row r="2" spans="1:13" ht="6.75" customHeight="1" x14ac:dyDescent="0.2"/>
    <row r="3" spans="1:13" ht="30" customHeight="1" x14ac:dyDescent="0.2">
      <c r="B3" s="1081" t="s">
        <v>184</v>
      </c>
      <c r="C3" s="1081"/>
      <c r="D3" s="1081"/>
      <c r="E3" s="1081"/>
      <c r="F3" s="1081"/>
      <c r="G3" s="1081"/>
      <c r="H3" s="1081"/>
      <c r="I3" s="1081"/>
      <c r="J3" s="1081"/>
      <c r="K3" s="1081"/>
      <c r="L3" s="1081"/>
      <c r="M3" s="122"/>
    </row>
    <row r="4" spans="1:13" ht="18" customHeight="1" x14ac:dyDescent="0.2">
      <c r="B4" s="122"/>
      <c r="C4" s="177"/>
      <c r="D4" s="177"/>
      <c r="E4" s="124"/>
      <c r="F4" s="122"/>
      <c r="G4" s="122"/>
      <c r="H4" s="122"/>
      <c r="I4" s="122"/>
    </row>
    <row r="5" spans="1:13" ht="12.95" customHeight="1" x14ac:dyDescent="0.2">
      <c r="B5" s="1088"/>
      <c r="C5" s="1089"/>
      <c r="D5" s="266"/>
      <c r="E5" s="267"/>
      <c r="F5" s="253"/>
      <c r="G5" s="312" t="str">
        <f>T!J21</f>
        <v>únor</v>
      </c>
      <c r="H5" s="518">
        <f>T!G17</f>
        <v>2016</v>
      </c>
      <c r="J5" s="267"/>
      <c r="K5" s="267"/>
      <c r="L5" s="268"/>
      <c r="M5" s="126"/>
    </row>
    <row r="6" spans="1:13" ht="24.95" customHeight="1" x14ac:dyDescent="0.2">
      <c r="D6" s="269"/>
      <c r="H6" s="269"/>
      <c r="I6" s="258"/>
      <c r="J6" s="258"/>
      <c r="K6" s="258"/>
      <c r="L6" s="270"/>
      <c r="M6" s="126"/>
    </row>
    <row r="7" spans="1:13" ht="24.95" customHeight="1" x14ac:dyDescent="0.25">
      <c r="B7" s="131"/>
      <c r="C7" s="131"/>
      <c r="D7" s="1095" t="s">
        <v>41</v>
      </c>
      <c r="E7" s="1090"/>
      <c r="F7" s="1090"/>
      <c r="G7" s="1091"/>
      <c r="H7" s="1090" t="s">
        <v>167</v>
      </c>
      <c r="I7" s="1090"/>
      <c r="J7" s="1090"/>
      <c r="K7" s="1090"/>
      <c r="L7" s="1091"/>
      <c r="M7" s="155"/>
    </row>
    <row r="8" spans="1:13" ht="14.1" customHeight="1" x14ac:dyDescent="0.25">
      <c r="B8" s="169"/>
      <c r="C8" s="1077" t="s">
        <v>168</v>
      </c>
      <c r="D8" s="277"/>
      <c r="E8" s="277"/>
      <c r="F8" s="754" t="s">
        <v>170</v>
      </c>
      <c r="G8" s="1077" t="s">
        <v>245</v>
      </c>
      <c r="H8" s="272" t="s">
        <v>40</v>
      </c>
      <c r="I8" s="272" t="s">
        <v>74</v>
      </c>
      <c r="J8" s="272" t="s">
        <v>75</v>
      </c>
      <c r="K8" s="272" t="s">
        <v>171</v>
      </c>
      <c r="L8" s="273" t="s">
        <v>172</v>
      </c>
      <c r="M8" s="126"/>
    </row>
    <row r="9" spans="1:13" ht="14.1" customHeight="1" x14ac:dyDescent="0.25">
      <c r="A9" s="283"/>
      <c r="B9" s="384" t="s">
        <v>50</v>
      </c>
      <c r="C9" s="1078"/>
      <c r="D9" s="755" t="s">
        <v>154</v>
      </c>
      <c r="E9" s="755" t="s">
        <v>1</v>
      </c>
      <c r="F9" s="755" t="s">
        <v>69</v>
      </c>
      <c r="G9" s="1078"/>
      <c r="H9" s="275" t="s">
        <v>12</v>
      </c>
      <c r="I9" s="275" t="s">
        <v>12</v>
      </c>
      <c r="J9" s="275" t="s">
        <v>12</v>
      </c>
      <c r="K9" s="275" t="s">
        <v>12</v>
      </c>
      <c r="L9" s="276" t="s">
        <v>12</v>
      </c>
      <c r="M9" s="253"/>
    </row>
    <row r="10" spans="1:13" ht="14.1" customHeight="1" x14ac:dyDescent="0.2">
      <c r="A10" s="176"/>
      <c r="B10" s="257" t="s">
        <v>42</v>
      </c>
      <c r="C10" s="180">
        <f>'10'!D23</f>
        <v>428890</v>
      </c>
      <c r="D10" s="181">
        <f>'10'!E23</f>
        <v>112373.46099999956</v>
      </c>
      <c r="E10" s="181">
        <f>'10'!F23</f>
        <v>1197555.0725229955</v>
      </c>
      <c r="F10" s="877">
        <f>E10/$E$14</f>
        <v>0.12544108534385515</v>
      </c>
      <c r="G10" s="877">
        <f>'10'!H23</f>
        <v>-0.11587917152507392</v>
      </c>
      <c r="H10" s="284">
        <v>4.4892857142857148</v>
      </c>
      <c r="I10" s="666">
        <v>11.6</v>
      </c>
      <c r="J10" s="666">
        <v>-1.3</v>
      </c>
      <c r="K10" s="666">
        <v>0.69999999999999962</v>
      </c>
      <c r="L10" s="286">
        <v>3.789285714285715</v>
      </c>
      <c r="M10" s="126"/>
    </row>
    <row r="11" spans="1:13" ht="14.1" customHeight="1" x14ac:dyDescent="0.2">
      <c r="A11" s="176"/>
      <c r="B11" s="142" t="s">
        <v>43</v>
      </c>
      <c r="C11" s="135">
        <f>'11'!D23</f>
        <v>2300552</v>
      </c>
      <c r="D11" s="136">
        <f>'11'!E23</f>
        <v>732547.98854680336</v>
      </c>
      <c r="E11" s="136">
        <f>'11'!F23</f>
        <v>7815686.5768100005</v>
      </c>
      <c r="F11" s="263">
        <f>E11/$E$14</f>
        <v>0.8186748395937512</v>
      </c>
      <c r="G11" s="263">
        <f>'11'!H23</f>
        <v>-9.7108535155382786E-2</v>
      </c>
      <c r="H11" s="290">
        <v>3.5898809523809518</v>
      </c>
      <c r="I11" s="291">
        <v>10.183333333333332</v>
      </c>
      <c r="J11" s="291">
        <v>-1.4333333333333333</v>
      </c>
      <c r="K11" s="291">
        <v>-0.46666666666666673</v>
      </c>
      <c r="L11" s="292">
        <v>4.0565476190476186</v>
      </c>
      <c r="M11" s="126"/>
    </row>
    <row r="12" spans="1:13" ht="14.1" customHeight="1" x14ac:dyDescent="0.2">
      <c r="A12" s="176"/>
      <c r="B12" s="142" t="s">
        <v>44</v>
      </c>
      <c r="C12" s="135">
        <f>'12'!D23</f>
        <v>113792</v>
      </c>
      <c r="D12" s="136">
        <f>'12'!E23</f>
        <v>36226.762999999999</v>
      </c>
      <c r="E12" s="136">
        <f>'12'!F23</f>
        <v>386348.21600000001</v>
      </c>
      <c r="F12" s="263">
        <f>E12/$E$14</f>
        <v>4.0469069563205062E-2</v>
      </c>
      <c r="G12" s="263">
        <f>'12'!H23</f>
        <v>-9.8065272995321973E-2</v>
      </c>
      <c r="H12" s="290">
        <v>3.1428571428571428</v>
      </c>
      <c r="I12" s="291">
        <v>10.1</v>
      </c>
      <c r="J12" s="291">
        <v>-1.9</v>
      </c>
      <c r="K12" s="291">
        <v>-1</v>
      </c>
      <c r="L12" s="292">
        <v>4.1428571428571423</v>
      </c>
      <c r="M12" s="126"/>
    </row>
    <row r="13" spans="1:13" ht="14.1" customHeight="1" x14ac:dyDescent="0.2">
      <c r="A13" s="283"/>
      <c r="B13" s="260" t="s">
        <v>98</v>
      </c>
      <c r="C13" s="261">
        <f>'13'!D19</f>
        <v>172</v>
      </c>
      <c r="D13" s="262">
        <f>'13'!E19</f>
        <v>13829.668</v>
      </c>
      <c r="E13" s="262">
        <f>'13'!F19</f>
        <v>147163.25180000006</v>
      </c>
      <c r="F13" s="263">
        <f>E13/$E$14</f>
        <v>1.5415005499188495E-2</v>
      </c>
      <c r="G13" s="263">
        <f>'13'!H19</f>
        <v>0.22779641563619826</v>
      </c>
      <c r="H13" s="287">
        <v>3.5607142857142859</v>
      </c>
      <c r="I13" s="288">
        <v>10.199999999999999</v>
      </c>
      <c r="J13" s="288">
        <v>-1.5</v>
      </c>
      <c r="K13" s="288">
        <v>-0.66206896551724137</v>
      </c>
      <c r="L13" s="289">
        <v>4.2227832512315278</v>
      </c>
      <c r="M13" s="253"/>
    </row>
    <row r="14" spans="1:13" ht="14.1" customHeight="1" x14ac:dyDescent="0.2">
      <c r="A14" s="385"/>
      <c r="B14" s="386" t="s">
        <v>5</v>
      </c>
      <c r="C14" s="180">
        <f>SUM(C10:C13)</f>
        <v>2843406</v>
      </c>
      <c r="D14" s="181">
        <f t="shared" ref="D14:E14" si="0">SUM(D10:D13)</f>
        <v>894977.88054680289</v>
      </c>
      <c r="E14" s="536">
        <f t="shared" si="0"/>
        <v>9546753.1171329971</v>
      </c>
      <c r="F14" s="877">
        <f>SUM(F10:F13)</f>
        <v>0.99999999999999989</v>
      </c>
      <c r="G14" s="877">
        <f>'9'!H23</f>
        <v>-9.5860431800682169E-2</v>
      </c>
      <c r="H14" s="284">
        <v>3.5607142857142859</v>
      </c>
      <c r="I14" s="285">
        <v>10.199999999999999</v>
      </c>
      <c r="J14" s="285">
        <v>-1.5</v>
      </c>
      <c r="K14" s="285">
        <v>-0.66206896551724137</v>
      </c>
      <c r="L14" s="286">
        <v>4.2227832512315278</v>
      </c>
      <c r="M14" s="387"/>
    </row>
    <row r="15" spans="1:13" ht="15" customHeight="1" x14ac:dyDescent="0.2">
      <c r="A15" s="176"/>
      <c r="B15" s="142"/>
      <c r="C15" s="282"/>
      <c r="D15" s="1102" t="s">
        <v>185</v>
      </c>
      <c r="E15" s="1103"/>
      <c r="F15" s="1103"/>
      <c r="G15" s="1104"/>
      <c r="H15" s="1096" t="s">
        <v>173</v>
      </c>
      <c r="I15" s="1097"/>
      <c r="J15" s="1097"/>
      <c r="K15" s="1097"/>
      <c r="L15" s="1098"/>
      <c r="M15" s="126"/>
    </row>
    <row r="16" spans="1:13" ht="15" customHeight="1" x14ac:dyDescent="0.2">
      <c r="A16" s="126"/>
      <c r="B16" s="281"/>
      <c r="C16" s="141"/>
      <c r="D16" s="1105"/>
      <c r="E16" s="1106"/>
      <c r="F16" s="1106"/>
      <c r="G16" s="1107"/>
      <c r="H16" s="1099" t="s">
        <v>174</v>
      </c>
      <c r="I16" s="1100"/>
      <c r="J16" s="1100"/>
      <c r="K16" s="1100"/>
      <c r="L16" s="1101"/>
      <c r="M16" s="126"/>
    </row>
    <row r="17" spans="1:13" ht="15" customHeight="1" x14ac:dyDescent="0.2">
      <c r="A17" s="176"/>
      <c r="B17" s="141"/>
      <c r="C17" s="141"/>
      <c r="D17" s="752"/>
      <c r="E17" s="752"/>
      <c r="F17" s="752"/>
      <c r="G17" s="752"/>
      <c r="H17" s="756"/>
      <c r="I17" s="756"/>
      <c r="J17" s="756"/>
      <c r="K17" s="756"/>
      <c r="L17" s="756"/>
      <c r="M17" s="155"/>
    </row>
    <row r="18" spans="1:13" ht="15" customHeight="1" x14ac:dyDescent="0.2">
      <c r="A18" s="176"/>
      <c r="B18" s="141"/>
      <c r="C18" s="141"/>
      <c r="D18" s="141"/>
      <c r="E18" s="495"/>
      <c r="F18" s="496"/>
      <c r="G18" s="496"/>
      <c r="H18" s="141"/>
      <c r="I18" s="142"/>
      <c r="J18" s="756"/>
      <c r="K18" s="141"/>
      <c r="L18" s="141"/>
      <c r="M18" s="155"/>
    </row>
    <row r="19" spans="1:13" ht="18" customHeight="1" x14ac:dyDescent="0.2">
      <c r="A19" s="176"/>
      <c r="B19" s="141"/>
      <c r="C19" s="141"/>
      <c r="D19" s="141"/>
      <c r="E19" s="141"/>
      <c r="F19" s="141"/>
      <c r="G19" s="141"/>
      <c r="H19" s="141"/>
      <c r="I19" s="141"/>
      <c r="J19" s="141"/>
      <c r="K19" s="141"/>
      <c r="L19" s="251"/>
      <c r="M19" s="155"/>
    </row>
    <row r="20" spans="1:13" ht="15" customHeight="1" x14ac:dyDescent="0.25">
      <c r="A20" s="176"/>
      <c r="B20" s="1094" t="s">
        <v>201</v>
      </c>
      <c r="C20" s="1048"/>
      <c r="D20" s="1048"/>
      <c r="E20" s="1048"/>
      <c r="F20" s="1048"/>
      <c r="G20" s="1048" t="s">
        <v>186</v>
      </c>
      <c r="H20" s="1048"/>
      <c r="I20" s="1048"/>
      <c r="J20" s="1048"/>
      <c r="K20" s="1048"/>
      <c r="L20" s="1051"/>
      <c r="M20" s="155"/>
    </row>
    <row r="21" spans="1:13" ht="15" customHeight="1" x14ac:dyDescent="0.2">
      <c r="A21" s="176"/>
      <c r="C21" s="497" t="str">
        <f>G5</f>
        <v>únor</v>
      </c>
      <c r="D21" s="498">
        <f>H5</f>
        <v>2016</v>
      </c>
      <c r="I21" s="497" t="str">
        <f>G5</f>
        <v>únor</v>
      </c>
      <c r="J21" s="498">
        <f>H5</f>
        <v>2016</v>
      </c>
      <c r="M21" s="281"/>
    </row>
    <row r="22" spans="1:13" ht="15" customHeight="1" x14ac:dyDescent="0.2">
      <c r="A22" s="176"/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251"/>
      <c r="M22" s="155"/>
    </row>
    <row r="23" spans="1:13" ht="15" customHeight="1" x14ac:dyDescent="0.2">
      <c r="A23" s="176"/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251"/>
      <c r="M23" s="155"/>
    </row>
    <row r="24" spans="1:13" ht="15" customHeight="1" x14ac:dyDescent="0.2">
      <c r="A24" s="176"/>
      <c r="B24" s="141"/>
      <c r="C24" s="141"/>
      <c r="D24" s="141"/>
      <c r="E24" s="141"/>
      <c r="F24" s="141"/>
      <c r="G24" s="141"/>
      <c r="H24" s="141"/>
      <c r="I24" s="141"/>
      <c r="J24" s="141"/>
      <c r="K24" s="141"/>
      <c r="L24" s="251"/>
      <c r="M24" s="155"/>
    </row>
    <row r="25" spans="1:13" ht="15" customHeight="1" x14ac:dyDescent="0.2">
      <c r="A25" s="176"/>
      <c r="B25" s="141"/>
      <c r="C25" s="141"/>
      <c r="D25" s="141"/>
      <c r="E25" s="141"/>
      <c r="F25" s="141"/>
      <c r="G25" s="141"/>
      <c r="H25" s="141"/>
      <c r="I25" s="141"/>
      <c r="J25" s="141"/>
      <c r="K25" s="141"/>
      <c r="L25" s="251"/>
      <c r="M25" s="155"/>
    </row>
    <row r="26" spans="1:13" ht="15" customHeight="1" x14ac:dyDescent="0.2">
      <c r="A26" s="176"/>
      <c r="B26" s="141"/>
      <c r="C26" s="141"/>
      <c r="D26" s="141"/>
      <c r="E26" s="141"/>
      <c r="F26" s="141"/>
      <c r="G26" s="141"/>
      <c r="H26" s="141"/>
      <c r="I26" s="141"/>
      <c r="J26" s="141"/>
      <c r="K26" s="141"/>
      <c r="L26" s="251"/>
      <c r="M26" s="155"/>
    </row>
    <row r="27" spans="1:13" ht="15" customHeight="1" x14ac:dyDescent="0.2">
      <c r="A27" s="176"/>
      <c r="B27" s="141"/>
      <c r="C27" s="141"/>
      <c r="D27" s="141"/>
      <c r="E27" s="141"/>
      <c r="F27" s="141"/>
      <c r="G27" s="141"/>
      <c r="H27" s="141"/>
      <c r="I27" s="141"/>
      <c r="J27" s="141"/>
      <c r="K27" s="141"/>
      <c r="L27" s="251"/>
      <c r="M27" s="155"/>
    </row>
    <row r="28" spans="1:13" ht="15" customHeight="1" x14ac:dyDescent="0.2">
      <c r="A28" s="176"/>
      <c r="B28" s="141"/>
      <c r="C28" s="141"/>
      <c r="D28" s="141"/>
      <c r="E28" s="141"/>
      <c r="F28" s="141"/>
      <c r="G28" s="141"/>
      <c r="H28" s="141"/>
      <c r="I28" s="141"/>
      <c r="J28" s="141"/>
      <c r="K28" s="141"/>
      <c r="L28" s="251"/>
      <c r="M28" s="155"/>
    </row>
    <row r="29" spans="1:13" ht="15" customHeight="1" x14ac:dyDescent="0.2">
      <c r="A29" s="176"/>
      <c r="B29" s="141"/>
      <c r="C29" s="141"/>
      <c r="D29" s="141"/>
      <c r="E29" s="141"/>
      <c r="F29" s="141"/>
      <c r="G29" s="141"/>
      <c r="H29" s="141"/>
      <c r="I29" s="141"/>
      <c r="J29" s="141"/>
      <c r="K29" s="141"/>
      <c r="L29" s="251"/>
      <c r="M29" s="155"/>
    </row>
    <row r="30" spans="1:13" ht="15" customHeight="1" x14ac:dyDescent="0.2">
      <c r="A30" s="176"/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251"/>
      <c r="M30" s="155"/>
    </row>
    <row r="31" spans="1:13" ht="15" customHeight="1" x14ac:dyDescent="0.2">
      <c r="A31" s="176"/>
      <c r="B31" s="141"/>
      <c r="C31" s="141"/>
      <c r="D31" s="141"/>
      <c r="E31" s="141"/>
      <c r="F31" s="141"/>
      <c r="G31" s="141"/>
      <c r="H31" s="141"/>
      <c r="I31" s="141"/>
      <c r="J31" s="141"/>
      <c r="K31" s="141"/>
      <c r="L31" s="251"/>
      <c r="M31" s="155"/>
    </row>
    <row r="32" spans="1:13" ht="15" customHeight="1" x14ac:dyDescent="0.2">
      <c r="A32" s="176"/>
      <c r="B32" s="141"/>
      <c r="C32" s="141"/>
      <c r="D32" s="141"/>
      <c r="E32" s="141"/>
      <c r="F32" s="141"/>
      <c r="G32" s="141"/>
      <c r="H32" s="141"/>
      <c r="I32" s="141"/>
      <c r="J32" s="141"/>
      <c r="K32" s="141"/>
      <c r="L32" s="251"/>
      <c r="M32" s="155"/>
    </row>
    <row r="33" spans="1:13" ht="15" customHeight="1" x14ac:dyDescent="0.2">
      <c r="A33" s="176"/>
      <c r="B33" s="126"/>
      <c r="F33" s="126"/>
      <c r="G33" s="126"/>
      <c r="H33" s="126"/>
      <c r="I33" s="126"/>
      <c r="J33" s="126"/>
      <c r="K33" s="126"/>
      <c r="L33" s="176"/>
      <c r="M33" s="155"/>
    </row>
    <row r="34" spans="1:13" ht="15" customHeight="1" x14ac:dyDescent="0.2">
      <c r="A34" s="176"/>
      <c r="B34" s="126"/>
      <c r="F34" s="126"/>
      <c r="G34" s="126"/>
      <c r="H34" s="126"/>
      <c r="I34" s="126"/>
      <c r="J34" s="126"/>
      <c r="K34" s="126"/>
      <c r="L34" s="126"/>
      <c r="M34" s="155"/>
    </row>
    <row r="35" spans="1:13" ht="15" customHeight="1" x14ac:dyDescent="0.2">
      <c r="A35" s="176"/>
      <c r="B35" s="126"/>
      <c r="F35" s="126"/>
      <c r="G35" s="126"/>
      <c r="H35" s="126"/>
      <c r="I35" s="126"/>
      <c r="J35" s="126"/>
      <c r="K35" s="126"/>
      <c r="L35" s="126"/>
      <c r="M35" s="155"/>
    </row>
    <row r="36" spans="1:13" ht="15" customHeight="1" x14ac:dyDescent="0.2">
      <c r="A36" s="176"/>
      <c r="B36" s="126"/>
      <c r="F36" s="126"/>
      <c r="G36" s="126"/>
      <c r="H36" s="126"/>
      <c r="I36" s="126"/>
      <c r="J36" s="126"/>
      <c r="K36" s="126"/>
      <c r="L36" s="126"/>
      <c r="M36" s="155"/>
    </row>
    <row r="37" spans="1:13" ht="15" customHeight="1" x14ac:dyDescent="0.25">
      <c r="A37" s="176"/>
      <c r="B37" s="1094" t="s">
        <v>244</v>
      </c>
      <c r="C37" s="1048"/>
      <c r="D37" s="1048"/>
      <c r="E37" s="1048"/>
      <c r="F37" s="1048"/>
      <c r="G37" s="1092" t="s">
        <v>248</v>
      </c>
      <c r="H37" s="1092"/>
      <c r="I37" s="1092"/>
      <c r="J37" s="1092"/>
      <c r="K37" s="1092"/>
      <c r="L37" s="1093"/>
      <c r="M37" s="155"/>
    </row>
    <row r="38" spans="1:13" ht="15" customHeight="1" x14ac:dyDescent="0.25">
      <c r="A38" s="176"/>
      <c r="C38" s="497" t="str">
        <f>G5</f>
        <v>únor</v>
      </c>
      <c r="D38" s="498">
        <f>H5</f>
        <v>2016</v>
      </c>
      <c r="F38" s="879"/>
      <c r="G38" s="1092"/>
      <c r="H38" s="1092"/>
      <c r="I38" s="1092"/>
      <c r="J38" s="1092"/>
      <c r="K38" s="1092"/>
      <c r="L38" s="1093"/>
      <c r="M38" s="155"/>
    </row>
    <row r="39" spans="1:13" ht="15" customHeight="1" x14ac:dyDescent="0.2">
      <c r="A39" s="176"/>
      <c r="B39" s="126"/>
      <c r="F39" s="515"/>
      <c r="G39" s="515"/>
      <c r="H39" s="515"/>
      <c r="I39" s="517" t="str">
        <f>G5</f>
        <v>únor</v>
      </c>
      <c r="J39" s="752">
        <f>H5</f>
        <v>2016</v>
      </c>
      <c r="K39" s="515"/>
      <c r="L39" s="516"/>
      <c r="M39" s="155"/>
    </row>
    <row r="40" spans="1:13" ht="15" customHeight="1" x14ac:dyDescent="0.2">
      <c r="A40" s="176"/>
      <c r="B40" s="126"/>
      <c r="F40" s="126"/>
      <c r="G40" s="126"/>
      <c r="H40" s="126"/>
      <c r="I40" s="126"/>
      <c r="J40" s="126"/>
      <c r="K40" s="126"/>
      <c r="L40" s="126"/>
      <c r="M40" s="155"/>
    </row>
    <row r="41" spans="1:13" ht="15" customHeight="1" x14ac:dyDescent="0.2">
      <c r="A41" s="176"/>
      <c r="B41" s="126"/>
      <c r="F41" s="126"/>
      <c r="G41" s="126"/>
      <c r="H41" s="126"/>
      <c r="I41" s="126"/>
      <c r="J41" s="126"/>
      <c r="K41" s="126"/>
      <c r="L41" s="126"/>
      <c r="M41" s="155"/>
    </row>
    <row r="42" spans="1:13" ht="15" customHeight="1" x14ac:dyDescent="0.2">
      <c r="A42" s="176"/>
      <c r="B42" s="126"/>
      <c r="F42" s="126"/>
      <c r="G42" s="126"/>
      <c r="H42" s="126"/>
      <c r="I42" s="126"/>
      <c r="J42" s="126"/>
      <c r="K42" s="126"/>
      <c r="L42" s="126"/>
      <c r="M42" s="155"/>
    </row>
    <row r="43" spans="1:13" ht="15" customHeight="1" x14ac:dyDescent="0.2">
      <c r="A43" s="176"/>
      <c r="B43" s="126"/>
      <c r="F43" s="126"/>
      <c r="G43" s="126"/>
      <c r="H43" s="126"/>
      <c r="I43" s="126"/>
      <c r="J43" s="126"/>
      <c r="K43" s="126"/>
      <c r="L43" s="126"/>
      <c r="M43" s="155"/>
    </row>
    <row r="44" spans="1:13" ht="15" customHeight="1" x14ac:dyDescent="0.2">
      <c r="A44" s="176"/>
      <c r="B44" s="126"/>
      <c r="F44" s="126"/>
      <c r="G44" s="126"/>
      <c r="H44" s="126"/>
      <c r="I44" s="126"/>
      <c r="J44" s="126"/>
      <c r="K44" s="126"/>
      <c r="L44" s="126"/>
      <c r="M44" s="155"/>
    </row>
    <row r="45" spans="1:13" ht="15" customHeight="1" x14ac:dyDescent="0.2">
      <c r="A45" s="176"/>
      <c r="B45" s="126"/>
      <c r="F45" s="126"/>
      <c r="G45" s="126"/>
      <c r="H45" s="126"/>
      <c r="I45" s="126"/>
      <c r="J45" s="126"/>
      <c r="K45" s="126"/>
      <c r="L45" s="126"/>
      <c r="M45" s="155"/>
    </row>
    <row r="46" spans="1:13" ht="15" customHeight="1" x14ac:dyDescent="0.2">
      <c r="A46" s="176"/>
      <c r="B46" s="126"/>
      <c r="F46" s="126"/>
      <c r="G46" s="126"/>
      <c r="H46" s="126"/>
      <c r="I46" s="126"/>
      <c r="J46" s="126"/>
      <c r="K46" s="126"/>
      <c r="L46" s="126"/>
      <c r="M46" s="155"/>
    </row>
    <row r="47" spans="1:13" ht="15" customHeight="1" x14ac:dyDescent="0.2">
      <c r="A47" s="176"/>
      <c r="B47" s="126"/>
      <c r="F47" s="126"/>
      <c r="G47" s="126"/>
      <c r="H47" s="126"/>
      <c r="I47" s="126"/>
      <c r="J47" s="126"/>
      <c r="K47" s="126"/>
      <c r="L47" s="126"/>
      <c r="M47" s="155"/>
    </row>
    <row r="48" spans="1:13" ht="15" customHeight="1" x14ac:dyDescent="0.2">
      <c r="A48" s="176"/>
      <c r="B48" s="126"/>
      <c r="F48" s="126"/>
      <c r="G48" s="126"/>
      <c r="H48" s="126"/>
      <c r="I48" s="126"/>
      <c r="J48" s="126"/>
      <c r="K48" s="126"/>
      <c r="L48" s="126"/>
      <c r="M48" s="155"/>
    </row>
    <row r="49" spans="1:13" ht="15" customHeight="1" x14ac:dyDescent="0.2">
      <c r="A49" s="176"/>
      <c r="B49" s="126"/>
      <c r="F49" s="126"/>
      <c r="G49" s="126"/>
      <c r="H49" s="126"/>
      <c r="I49" s="126"/>
      <c r="J49" s="126"/>
      <c r="K49" s="126"/>
      <c r="L49" s="126"/>
      <c r="M49" s="155"/>
    </row>
    <row r="50" spans="1:13" ht="15" customHeight="1" x14ac:dyDescent="0.2">
      <c r="A50" s="176"/>
      <c r="B50" s="126"/>
      <c r="F50" s="126"/>
      <c r="G50" s="126"/>
      <c r="H50" s="126"/>
      <c r="I50" s="126"/>
      <c r="J50" s="126"/>
      <c r="K50" s="126"/>
      <c r="L50" s="126"/>
      <c r="M50" s="155"/>
    </row>
    <row r="51" spans="1:13" ht="15" customHeight="1" x14ac:dyDescent="0.2">
      <c r="A51" s="176"/>
      <c r="B51" s="126"/>
      <c r="F51" s="126"/>
      <c r="G51" s="126"/>
      <c r="H51" s="126"/>
      <c r="I51" s="126"/>
      <c r="J51" s="126"/>
      <c r="K51" s="126"/>
      <c r="L51" s="126"/>
      <c r="M51" s="155"/>
    </row>
    <row r="52" spans="1:13" ht="15" customHeight="1" x14ac:dyDescent="0.2">
      <c r="A52" s="176"/>
      <c r="B52" s="126"/>
      <c r="F52" s="126"/>
      <c r="G52" s="126"/>
      <c r="H52" s="126"/>
      <c r="I52" s="126"/>
      <c r="J52" s="126"/>
      <c r="K52" s="126"/>
      <c r="L52" s="126"/>
      <c r="M52" s="155"/>
    </row>
    <row r="53" spans="1:13" ht="15" customHeight="1" x14ac:dyDescent="0.2">
      <c r="A53" s="270"/>
      <c r="B53" s="258"/>
      <c r="C53" s="258"/>
      <c r="D53" s="258"/>
      <c r="E53" s="258"/>
      <c r="F53" s="258"/>
      <c r="G53" s="258"/>
      <c r="H53" s="258"/>
      <c r="I53" s="258"/>
      <c r="J53" s="258"/>
      <c r="K53" s="258"/>
      <c r="L53" s="258"/>
      <c r="M53" s="269"/>
    </row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  <row r="60" spans="1:13" ht="15" customHeight="1" x14ac:dyDescent="0.2"/>
  </sheetData>
  <mergeCells count="14">
    <mergeCell ref="B37:F37"/>
    <mergeCell ref="G37:L38"/>
    <mergeCell ref="K1:M1"/>
    <mergeCell ref="B3:L3"/>
    <mergeCell ref="B5:C5"/>
    <mergeCell ref="D7:G7"/>
    <mergeCell ref="H7:L7"/>
    <mergeCell ref="C8:C9"/>
    <mergeCell ref="G8:G9"/>
    <mergeCell ref="D15:G16"/>
    <mergeCell ref="H15:L15"/>
    <mergeCell ref="H16:L16"/>
    <mergeCell ref="B20:F20"/>
    <mergeCell ref="G20:L20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&amp;C15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view="pageBreakPreview" zoomScaleNormal="100" zoomScaleSheetLayoutView="100" workbookViewId="0">
      <selection activeCell="B1" sqref="B1"/>
    </sheetView>
  </sheetViews>
  <sheetFormatPr defaultRowHeight="12.75" x14ac:dyDescent="0.2"/>
  <cols>
    <col min="1" max="1" width="1.7109375" style="121" customWidth="1"/>
    <col min="2" max="2" width="16.28515625" style="121" customWidth="1"/>
    <col min="3" max="3" width="10.140625" style="121" customWidth="1"/>
    <col min="4" max="7" width="7.7109375" style="121" customWidth="1"/>
    <col min="8" max="11" width="6.7109375" style="121" customWidth="1"/>
    <col min="12" max="12" width="6.85546875" style="121" customWidth="1"/>
    <col min="13" max="13" width="1.7109375" style="121" customWidth="1"/>
    <col min="14" max="15" width="9.140625" style="121"/>
    <col min="16" max="16" width="11.140625" style="121" customWidth="1"/>
    <col min="17" max="16384" width="9.140625" style="121"/>
  </cols>
  <sheetData>
    <row r="1" spans="1:13" ht="13.5" x14ac:dyDescent="0.25">
      <c r="K1" s="1068" t="s">
        <v>275</v>
      </c>
      <c r="L1" s="1068"/>
      <c r="M1" s="1068"/>
    </row>
    <row r="2" spans="1:13" ht="6.75" customHeight="1" x14ac:dyDescent="0.2"/>
    <row r="3" spans="1:13" ht="30" customHeight="1" x14ac:dyDescent="0.2">
      <c r="B3" s="1081" t="s">
        <v>184</v>
      </c>
      <c r="C3" s="1081"/>
      <c r="D3" s="1081"/>
      <c r="E3" s="1081"/>
      <c r="F3" s="1081"/>
      <c r="G3" s="1081"/>
      <c r="H3" s="1081"/>
      <c r="I3" s="1081"/>
      <c r="J3" s="1081"/>
      <c r="K3" s="1081"/>
      <c r="L3" s="1081"/>
      <c r="M3" s="122"/>
    </row>
    <row r="4" spans="1:13" ht="18" customHeight="1" x14ac:dyDescent="0.2">
      <c r="B4" s="122"/>
      <c r="C4" s="177"/>
      <c r="D4" s="177"/>
      <c r="E4" s="124"/>
      <c r="F4" s="122"/>
      <c r="G4" s="122"/>
      <c r="H4" s="122"/>
      <c r="I4" s="122"/>
    </row>
    <row r="5" spans="1:13" ht="12.95" customHeight="1" x14ac:dyDescent="0.2">
      <c r="B5" s="1088"/>
      <c r="C5" s="1089"/>
      <c r="D5" s="266"/>
      <c r="E5" s="267"/>
      <c r="F5" s="253"/>
      <c r="G5" s="312" t="str">
        <f>T!J22</f>
        <v>březen</v>
      </c>
      <c r="H5" s="518">
        <f>T!G17</f>
        <v>2016</v>
      </c>
      <c r="J5" s="267"/>
      <c r="K5" s="267"/>
      <c r="L5" s="268"/>
      <c r="M5" s="126"/>
    </row>
    <row r="6" spans="1:13" ht="24.95" customHeight="1" x14ac:dyDescent="0.2">
      <c r="D6" s="269"/>
      <c r="H6" s="269"/>
      <c r="I6" s="258"/>
      <c r="J6" s="258"/>
      <c r="K6" s="258"/>
      <c r="L6" s="270"/>
      <c r="M6" s="126"/>
    </row>
    <row r="7" spans="1:13" ht="24.95" customHeight="1" x14ac:dyDescent="0.25">
      <c r="B7" s="131"/>
      <c r="C7" s="131"/>
      <c r="D7" s="1095" t="s">
        <v>41</v>
      </c>
      <c r="E7" s="1090"/>
      <c r="F7" s="1090"/>
      <c r="G7" s="1091"/>
      <c r="H7" s="1090" t="s">
        <v>167</v>
      </c>
      <c r="I7" s="1090"/>
      <c r="J7" s="1090"/>
      <c r="K7" s="1090"/>
      <c r="L7" s="1091"/>
      <c r="M7" s="155"/>
    </row>
    <row r="8" spans="1:13" ht="14.1" customHeight="1" x14ac:dyDescent="0.25">
      <c r="B8" s="169"/>
      <c r="C8" s="1077" t="s">
        <v>168</v>
      </c>
      <c r="D8" s="277"/>
      <c r="E8" s="277"/>
      <c r="F8" s="754" t="s">
        <v>170</v>
      </c>
      <c r="G8" s="1077" t="s">
        <v>245</v>
      </c>
      <c r="H8" s="272" t="s">
        <v>40</v>
      </c>
      <c r="I8" s="272" t="s">
        <v>74</v>
      </c>
      <c r="J8" s="272" t="s">
        <v>75</v>
      </c>
      <c r="K8" s="272" t="s">
        <v>171</v>
      </c>
      <c r="L8" s="273" t="s">
        <v>172</v>
      </c>
      <c r="M8" s="126"/>
    </row>
    <row r="9" spans="1:13" ht="14.1" customHeight="1" x14ac:dyDescent="0.25">
      <c r="A9" s="283"/>
      <c r="B9" s="384" t="s">
        <v>50</v>
      </c>
      <c r="C9" s="1078"/>
      <c r="D9" s="755" t="s">
        <v>154</v>
      </c>
      <c r="E9" s="755" t="s">
        <v>1</v>
      </c>
      <c r="F9" s="755" t="s">
        <v>69</v>
      </c>
      <c r="G9" s="1078"/>
      <c r="H9" s="275" t="s">
        <v>12</v>
      </c>
      <c r="I9" s="275" t="s">
        <v>12</v>
      </c>
      <c r="J9" s="275" t="s">
        <v>12</v>
      </c>
      <c r="K9" s="275" t="s">
        <v>12</v>
      </c>
      <c r="L9" s="276" t="s">
        <v>12</v>
      </c>
      <c r="M9" s="253"/>
    </row>
    <row r="10" spans="1:13" ht="14.1" customHeight="1" x14ac:dyDescent="0.2">
      <c r="A10" s="176"/>
      <c r="B10" s="257" t="s">
        <v>42</v>
      </c>
      <c r="C10" s="180">
        <f>'10'!D30</f>
        <v>428514</v>
      </c>
      <c r="D10" s="181">
        <f>'10'!E30</f>
        <v>112462.31619186628</v>
      </c>
      <c r="E10" s="181">
        <f>'10'!F30</f>
        <v>1202519.2172059345</v>
      </c>
      <c r="F10" s="877">
        <f>E10/$E$14</f>
        <v>0.12573011628422409</v>
      </c>
      <c r="G10" s="877">
        <f>'10'!H30</f>
        <v>8.0004550793125642E-2</v>
      </c>
      <c r="H10" s="284">
        <v>4.7967741935483881</v>
      </c>
      <c r="I10" s="666">
        <v>11.9</v>
      </c>
      <c r="J10" s="666">
        <v>0.4</v>
      </c>
      <c r="K10" s="666">
        <v>4.599999999999997</v>
      </c>
      <c r="L10" s="286">
        <v>0.1967741935483911</v>
      </c>
      <c r="M10" s="126"/>
    </row>
    <row r="11" spans="1:13" ht="14.1" customHeight="1" x14ac:dyDescent="0.2">
      <c r="A11" s="176"/>
      <c r="B11" s="142" t="s">
        <v>43</v>
      </c>
      <c r="C11" s="135">
        <f>'11'!D30</f>
        <v>2299932</v>
      </c>
      <c r="D11" s="136">
        <f>'11'!E30</f>
        <v>737900.73650104902</v>
      </c>
      <c r="E11" s="136">
        <f>'11'!F30</f>
        <v>7886218.666995001</v>
      </c>
      <c r="F11" s="263">
        <f>E11/$E$14</f>
        <v>0.82454831145895713</v>
      </c>
      <c r="G11" s="263">
        <f>'11'!H30</f>
        <v>2.7766441623800139E-2</v>
      </c>
      <c r="H11" s="290">
        <v>3.8102150537634407</v>
      </c>
      <c r="I11" s="291">
        <v>12.283333333333333</v>
      </c>
      <c r="J11" s="291">
        <v>-0.3</v>
      </c>
      <c r="K11" s="291">
        <v>3.383333333333336</v>
      </c>
      <c r="L11" s="292">
        <v>0.42688172043010475</v>
      </c>
      <c r="M11" s="126"/>
    </row>
    <row r="12" spans="1:13" ht="14.1" customHeight="1" x14ac:dyDescent="0.2">
      <c r="A12" s="176"/>
      <c r="B12" s="142" t="s">
        <v>44</v>
      </c>
      <c r="C12" s="135">
        <f>'12'!D30</f>
        <v>113791</v>
      </c>
      <c r="D12" s="136">
        <f>'12'!E30</f>
        <v>36972.525999999998</v>
      </c>
      <c r="E12" s="136">
        <f>'12'!F30</f>
        <v>394670.152</v>
      </c>
      <c r="F12" s="263">
        <f>E12/$E$14</f>
        <v>4.1264973893863778E-2</v>
      </c>
      <c r="G12" s="263">
        <f>'12'!H30</f>
        <v>4.7754028986542282E-2</v>
      </c>
      <c r="H12" s="290">
        <v>3.225806451612903</v>
      </c>
      <c r="I12" s="291">
        <v>12.4</v>
      </c>
      <c r="J12" s="291">
        <v>-0.7</v>
      </c>
      <c r="K12" s="291">
        <v>2.9000000000000008</v>
      </c>
      <c r="L12" s="292">
        <v>0.32580645161290223</v>
      </c>
      <c r="M12" s="126"/>
    </row>
    <row r="13" spans="1:13" ht="14.1" customHeight="1" x14ac:dyDescent="0.2">
      <c r="A13" s="283"/>
      <c r="B13" s="260" t="s">
        <v>98</v>
      </c>
      <c r="C13" s="261">
        <f>'13'!D24</f>
        <v>171</v>
      </c>
      <c r="D13" s="262">
        <f>'13'!E24</f>
        <v>7592.3309999999974</v>
      </c>
      <c r="E13" s="262">
        <f>'13'!F24</f>
        <v>80881.354000000021</v>
      </c>
      <c r="F13" s="263">
        <f>E13/$E$14</f>
        <v>8.4565983629548858E-3</v>
      </c>
      <c r="G13" s="263">
        <f>'13'!H24</f>
        <v>-6.8301951252914883E-2</v>
      </c>
      <c r="H13" s="287">
        <v>3.7806451612903227</v>
      </c>
      <c r="I13" s="288">
        <v>12.4</v>
      </c>
      <c r="J13" s="288">
        <v>-0.3</v>
      </c>
      <c r="K13" s="288">
        <v>3.3032258064516129</v>
      </c>
      <c r="L13" s="289">
        <v>0.47741935483870979</v>
      </c>
      <c r="M13" s="253"/>
    </row>
    <row r="14" spans="1:13" ht="14.1" customHeight="1" x14ac:dyDescent="0.2">
      <c r="A14" s="385"/>
      <c r="B14" s="386" t="s">
        <v>5</v>
      </c>
      <c r="C14" s="180">
        <f>SUM(C10:C13)</f>
        <v>2842408</v>
      </c>
      <c r="D14" s="181">
        <f t="shared" ref="D14:E14" si="0">SUM(D10:D13)</f>
        <v>894927.90969291527</v>
      </c>
      <c r="E14" s="536">
        <f t="shared" si="0"/>
        <v>9564289.3902009372</v>
      </c>
      <c r="F14" s="880">
        <f>SUM(F10:F13)</f>
        <v>0.99999999999999989</v>
      </c>
      <c r="G14" s="877">
        <f>'9'!H30</f>
        <v>3.3961561230851346E-2</v>
      </c>
      <c r="H14" s="284">
        <v>3.7806451612903227</v>
      </c>
      <c r="I14" s="285">
        <v>12.4</v>
      </c>
      <c r="J14" s="285">
        <v>-0.3</v>
      </c>
      <c r="K14" s="285">
        <v>3.3032258064516129</v>
      </c>
      <c r="L14" s="286">
        <v>0.47741935483870979</v>
      </c>
      <c r="M14" s="387"/>
    </row>
    <row r="15" spans="1:13" ht="15" customHeight="1" x14ac:dyDescent="0.2">
      <c r="A15" s="176"/>
      <c r="B15" s="142"/>
      <c r="C15" s="282"/>
      <c r="D15" s="1102" t="s">
        <v>185</v>
      </c>
      <c r="E15" s="1103"/>
      <c r="F15" s="1103"/>
      <c r="G15" s="1104"/>
      <c r="H15" s="1096" t="s">
        <v>173</v>
      </c>
      <c r="I15" s="1097"/>
      <c r="J15" s="1097"/>
      <c r="K15" s="1097"/>
      <c r="L15" s="1098"/>
      <c r="M15" s="126"/>
    </row>
    <row r="16" spans="1:13" ht="15" customHeight="1" x14ac:dyDescent="0.2">
      <c r="A16" s="126"/>
      <c r="B16" s="281"/>
      <c r="C16" s="141"/>
      <c r="D16" s="1105"/>
      <c r="E16" s="1106"/>
      <c r="F16" s="1106"/>
      <c r="G16" s="1107"/>
      <c r="H16" s="1099" t="s">
        <v>174</v>
      </c>
      <c r="I16" s="1100"/>
      <c r="J16" s="1100"/>
      <c r="K16" s="1100"/>
      <c r="L16" s="1101"/>
      <c r="M16" s="126"/>
    </row>
    <row r="17" spans="1:13" ht="15" customHeight="1" x14ac:dyDescent="0.2">
      <c r="A17" s="176"/>
      <c r="B17" s="141"/>
      <c r="C17" s="141"/>
      <c r="D17" s="752"/>
      <c r="E17" s="752"/>
      <c r="F17" s="752"/>
      <c r="G17" s="752"/>
      <c r="H17" s="756"/>
      <c r="I17" s="756"/>
      <c r="J17" s="756"/>
      <c r="K17" s="756"/>
      <c r="L17" s="756"/>
      <c r="M17" s="155"/>
    </row>
    <row r="18" spans="1:13" ht="15" customHeight="1" x14ac:dyDescent="0.2">
      <c r="A18" s="176"/>
      <c r="B18" s="141"/>
      <c r="C18" s="141"/>
      <c r="D18" s="141"/>
      <c r="E18" s="495"/>
      <c r="F18" s="496"/>
      <c r="G18" s="496"/>
      <c r="H18" s="141"/>
      <c r="I18" s="142"/>
      <c r="J18" s="756"/>
      <c r="K18" s="141"/>
      <c r="L18" s="141"/>
      <c r="M18" s="155"/>
    </row>
    <row r="19" spans="1:13" ht="18" customHeight="1" x14ac:dyDescent="0.2">
      <c r="A19" s="176"/>
      <c r="B19" s="141"/>
      <c r="C19" s="141"/>
      <c r="D19" s="141"/>
      <c r="E19" s="141"/>
      <c r="F19" s="141"/>
      <c r="G19" s="141"/>
      <c r="H19" s="141"/>
      <c r="I19" s="141"/>
      <c r="J19" s="141"/>
      <c r="K19" s="141"/>
      <c r="L19" s="251"/>
      <c r="M19" s="155"/>
    </row>
    <row r="20" spans="1:13" ht="15" customHeight="1" x14ac:dyDescent="0.25">
      <c r="A20" s="176"/>
      <c r="B20" s="1094" t="s">
        <v>201</v>
      </c>
      <c r="C20" s="1048"/>
      <c r="D20" s="1048"/>
      <c r="E20" s="1048"/>
      <c r="F20" s="1048"/>
      <c r="G20" s="1048" t="s">
        <v>186</v>
      </c>
      <c r="H20" s="1048"/>
      <c r="I20" s="1048"/>
      <c r="J20" s="1048"/>
      <c r="K20" s="1048"/>
      <c r="L20" s="1051"/>
      <c r="M20" s="155"/>
    </row>
    <row r="21" spans="1:13" ht="15" customHeight="1" x14ac:dyDescent="0.2">
      <c r="A21" s="176"/>
      <c r="C21" s="497" t="str">
        <f>G5</f>
        <v>březen</v>
      </c>
      <c r="D21" s="498">
        <f>H5</f>
        <v>2016</v>
      </c>
      <c r="I21" s="497" t="str">
        <f>G5</f>
        <v>březen</v>
      </c>
      <c r="J21" s="498">
        <f>H5</f>
        <v>2016</v>
      </c>
      <c r="M21" s="281"/>
    </row>
    <row r="22" spans="1:13" ht="15" customHeight="1" x14ac:dyDescent="0.2">
      <c r="A22" s="176"/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251"/>
      <c r="M22" s="155"/>
    </row>
    <row r="23" spans="1:13" ht="15" customHeight="1" x14ac:dyDescent="0.2">
      <c r="A23" s="176"/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251"/>
      <c r="M23" s="155"/>
    </row>
    <row r="24" spans="1:13" ht="15" customHeight="1" x14ac:dyDescent="0.2">
      <c r="A24" s="176"/>
      <c r="B24" s="141"/>
      <c r="C24" s="141"/>
      <c r="D24" s="141"/>
      <c r="E24" s="141"/>
      <c r="F24" s="141"/>
      <c r="G24" s="141"/>
      <c r="H24" s="141"/>
      <c r="I24" s="141"/>
      <c r="J24" s="141"/>
      <c r="K24" s="141"/>
      <c r="L24" s="251"/>
      <c r="M24" s="155"/>
    </row>
    <row r="25" spans="1:13" ht="15" customHeight="1" x14ac:dyDescent="0.2">
      <c r="A25" s="176"/>
      <c r="B25" s="141"/>
      <c r="C25" s="141"/>
      <c r="D25" s="141"/>
      <c r="E25" s="141"/>
      <c r="F25" s="141"/>
      <c r="G25" s="141"/>
      <c r="H25" s="141"/>
      <c r="I25" s="141"/>
      <c r="J25" s="141"/>
      <c r="K25" s="141"/>
      <c r="L25" s="251"/>
      <c r="M25" s="155"/>
    </row>
    <row r="26" spans="1:13" ht="15" customHeight="1" x14ac:dyDescent="0.2">
      <c r="A26" s="176"/>
      <c r="B26" s="141"/>
      <c r="C26" s="141"/>
      <c r="D26" s="141"/>
      <c r="E26" s="141"/>
      <c r="F26" s="141"/>
      <c r="G26" s="141"/>
      <c r="H26" s="141"/>
      <c r="I26" s="141"/>
      <c r="J26" s="141"/>
      <c r="K26" s="141"/>
      <c r="L26" s="251"/>
      <c r="M26" s="155"/>
    </row>
    <row r="27" spans="1:13" ht="15" customHeight="1" x14ac:dyDescent="0.2">
      <c r="A27" s="176"/>
      <c r="B27" s="141"/>
      <c r="C27" s="141"/>
      <c r="D27" s="141"/>
      <c r="E27" s="141"/>
      <c r="F27" s="141"/>
      <c r="G27" s="141"/>
      <c r="H27" s="141"/>
      <c r="I27" s="141"/>
      <c r="J27" s="141"/>
      <c r="K27" s="141"/>
      <c r="L27" s="251"/>
      <c r="M27" s="155"/>
    </row>
    <row r="28" spans="1:13" ht="15" customHeight="1" x14ac:dyDescent="0.2">
      <c r="A28" s="176"/>
      <c r="B28" s="141"/>
      <c r="C28" s="141"/>
      <c r="D28" s="141"/>
      <c r="E28" s="141"/>
      <c r="F28" s="141"/>
      <c r="G28" s="141"/>
      <c r="H28" s="141"/>
      <c r="I28" s="141"/>
      <c r="J28" s="141"/>
      <c r="K28" s="141"/>
      <c r="L28" s="251"/>
      <c r="M28" s="155"/>
    </row>
    <row r="29" spans="1:13" ht="15" customHeight="1" x14ac:dyDescent="0.2">
      <c r="A29" s="176"/>
      <c r="B29" s="141"/>
      <c r="C29" s="141"/>
      <c r="D29" s="141"/>
      <c r="E29" s="141"/>
      <c r="F29" s="141"/>
      <c r="G29" s="141"/>
      <c r="H29" s="141"/>
      <c r="I29" s="141"/>
      <c r="J29" s="141"/>
      <c r="K29" s="141"/>
      <c r="L29" s="251"/>
      <c r="M29" s="155"/>
    </row>
    <row r="30" spans="1:13" ht="15" customHeight="1" x14ac:dyDescent="0.2">
      <c r="A30" s="176"/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251"/>
      <c r="M30" s="155"/>
    </row>
    <row r="31" spans="1:13" ht="15" customHeight="1" x14ac:dyDescent="0.2">
      <c r="A31" s="176"/>
      <c r="B31" s="141"/>
      <c r="C31" s="141"/>
      <c r="D31" s="141"/>
      <c r="E31" s="141"/>
      <c r="F31" s="141"/>
      <c r="G31" s="141"/>
      <c r="H31" s="141"/>
      <c r="I31" s="141"/>
      <c r="J31" s="141"/>
      <c r="K31" s="141"/>
      <c r="L31" s="251"/>
      <c r="M31" s="155"/>
    </row>
    <row r="32" spans="1:13" ht="15" customHeight="1" x14ac:dyDescent="0.2">
      <c r="A32" s="176"/>
      <c r="B32" s="141"/>
      <c r="C32" s="141"/>
      <c r="D32" s="141"/>
      <c r="E32" s="141"/>
      <c r="F32" s="141"/>
      <c r="G32" s="141"/>
      <c r="H32" s="141"/>
      <c r="I32" s="141"/>
      <c r="J32" s="141"/>
      <c r="K32" s="141"/>
      <c r="L32" s="251"/>
      <c r="M32" s="155"/>
    </row>
    <row r="33" spans="1:13" ht="15" customHeight="1" x14ac:dyDescent="0.2">
      <c r="A33" s="176"/>
      <c r="B33" s="126"/>
      <c r="F33" s="126"/>
      <c r="G33" s="126"/>
      <c r="H33" s="126"/>
      <c r="I33" s="126"/>
      <c r="J33" s="126"/>
      <c r="K33" s="126"/>
      <c r="L33" s="176"/>
      <c r="M33" s="155"/>
    </row>
    <row r="34" spans="1:13" ht="15" customHeight="1" x14ac:dyDescent="0.2">
      <c r="A34" s="176"/>
      <c r="B34" s="126"/>
      <c r="F34" s="126"/>
      <c r="G34" s="126"/>
      <c r="H34" s="126"/>
      <c r="I34" s="126"/>
      <c r="J34" s="126"/>
      <c r="K34" s="126"/>
      <c r="L34" s="126"/>
      <c r="M34" s="155"/>
    </row>
    <row r="35" spans="1:13" ht="15" customHeight="1" x14ac:dyDescent="0.2">
      <c r="A35" s="176"/>
      <c r="B35" s="126"/>
      <c r="F35" s="126"/>
      <c r="G35" s="126"/>
      <c r="H35" s="126"/>
      <c r="I35" s="126"/>
      <c r="J35" s="126"/>
      <c r="K35" s="126"/>
      <c r="L35" s="126"/>
      <c r="M35" s="155"/>
    </row>
    <row r="36" spans="1:13" ht="15" customHeight="1" x14ac:dyDescent="0.2">
      <c r="A36" s="176"/>
      <c r="B36" s="126"/>
      <c r="F36" s="126"/>
      <c r="G36" s="126"/>
      <c r="H36" s="126"/>
      <c r="I36" s="126"/>
      <c r="J36" s="126"/>
      <c r="K36" s="126"/>
      <c r="L36" s="126"/>
      <c r="M36" s="155"/>
    </row>
    <row r="37" spans="1:13" ht="15" customHeight="1" x14ac:dyDescent="0.25">
      <c r="A37" s="176"/>
      <c r="B37" s="1094" t="s">
        <v>244</v>
      </c>
      <c r="C37" s="1048"/>
      <c r="D37" s="1048"/>
      <c r="E37" s="1048"/>
      <c r="F37" s="1048"/>
      <c r="G37" s="1092" t="s">
        <v>248</v>
      </c>
      <c r="H37" s="1092"/>
      <c r="I37" s="1092"/>
      <c r="J37" s="1092"/>
      <c r="K37" s="1092"/>
      <c r="L37" s="1093"/>
      <c r="M37" s="155"/>
    </row>
    <row r="38" spans="1:13" ht="15" customHeight="1" x14ac:dyDescent="0.25">
      <c r="A38" s="176"/>
      <c r="C38" s="497" t="str">
        <f>G5</f>
        <v>březen</v>
      </c>
      <c r="D38" s="498">
        <f>H5</f>
        <v>2016</v>
      </c>
      <c r="F38" s="879"/>
      <c r="G38" s="1092"/>
      <c r="H38" s="1092"/>
      <c r="I38" s="1092"/>
      <c r="J38" s="1092"/>
      <c r="K38" s="1092"/>
      <c r="L38" s="1093"/>
      <c r="M38" s="155"/>
    </row>
    <row r="39" spans="1:13" ht="15" customHeight="1" x14ac:dyDescent="0.2">
      <c r="A39" s="176"/>
      <c r="B39" s="126"/>
      <c r="F39" s="515"/>
      <c r="G39" s="515"/>
      <c r="H39" s="515"/>
      <c r="I39" s="517" t="str">
        <f>G5</f>
        <v>březen</v>
      </c>
      <c r="J39" s="752">
        <f>H5</f>
        <v>2016</v>
      </c>
      <c r="K39" s="515"/>
      <c r="L39" s="516"/>
      <c r="M39" s="155"/>
    </row>
    <row r="40" spans="1:13" ht="15" customHeight="1" x14ac:dyDescent="0.2">
      <c r="A40" s="176"/>
      <c r="B40" s="126"/>
      <c r="F40" s="126"/>
      <c r="G40" s="126"/>
      <c r="H40" s="126"/>
      <c r="I40" s="126"/>
      <c r="J40" s="126"/>
      <c r="K40" s="126"/>
      <c r="L40" s="126"/>
      <c r="M40" s="155"/>
    </row>
    <row r="41" spans="1:13" ht="15" customHeight="1" x14ac:dyDescent="0.2">
      <c r="A41" s="176"/>
      <c r="B41" s="126"/>
      <c r="F41" s="126"/>
      <c r="G41" s="126"/>
      <c r="H41" s="126"/>
      <c r="I41" s="126"/>
      <c r="J41" s="126"/>
      <c r="K41" s="126"/>
      <c r="L41" s="126"/>
      <c r="M41" s="155"/>
    </row>
    <row r="42" spans="1:13" ht="15" customHeight="1" x14ac:dyDescent="0.2">
      <c r="A42" s="176"/>
      <c r="B42" s="126"/>
      <c r="F42" s="126"/>
      <c r="G42" s="126"/>
      <c r="H42" s="126"/>
      <c r="I42" s="126"/>
      <c r="J42" s="126"/>
      <c r="K42" s="126"/>
      <c r="L42" s="126"/>
      <c r="M42" s="155"/>
    </row>
    <row r="43" spans="1:13" ht="15" customHeight="1" x14ac:dyDescent="0.2">
      <c r="A43" s="176"/>
      <c r="B43" s="126"/>
      <c r="F43" s="126"/>
      <c r="G43" s="126"/>
      <c r="H43" s="126"/>
      <c r="I43" s="126"/>
      <c r="J43" s="126"/>
      <c r="K43" s="126"/>
      <c r="L43" s="126"/>
      <c r="M43" s="155"/>
    </row>
    <row r="44" spans="1:13" ht="15" customHeight="1" x14ac:dyDescent="0.2">
      <c r="A44" s="176"/>
      <c r="B44" s="126"/>
      <c r="F44" s="126"/>
      <c r="G44" s="126"/>
      <c r="H44" s="126"/>
      <c r="I44" s="126"/>
      <c r="J44" s="126"/>
      <c r="K44" s="126"/>
      <c r="L44" s="126"/>
      <c r="M44" s="155"/>
    </row>
    <row r="45" spans="1:13" ht="15" customHeight="1" x14ac:dyDescent="0.2">
      <c r="A45" s="176"/>
      <c r="B45" s="126"/>
      <c r="F45" s="126"/>
      <c r="G45" s="126"/>
      <c r="H45" s="126"/>
      <c r="I45" s="126"/>
      <c r="J45" s="126"/>
      <c r="K45" s="126"/>
      <c r="L45" s="126"/>
      <c r="M45" s="155"/>
    </row>
    <row r="46" spans="1:13" ht="15" customHeight="1" x14ac:dyDescent="0.2">
      <c r="A46" s="176"/>
      <c r="B46" s="126"/>
      <c r="F46" s="126"/>
      <c r="G46" s="126"/>
      <c r="H46" s="126"/>
      <c r="I46" s="126"/>
      <c r="J46" s="126"/>
      <c r="K46" s="126"/>
      <c r="L46" s="126"/>
      <c r="M46" s="155"/>
    </row>
    <row r="47" spans="1:13" ht="15" customHeight="1" x14ac:dyDescent="0.2">
      <c r="A47" s="176"/>
      <c r="B47" s="126"/>
      <c r="F47" s="126"/>
      <c r="G47" s="126"/>
      <c r="H47" s="126"/>
      <c r="I47" s="126"/>
      <c r="J47" s="126"/>
      <c r="K47" s="126"/>
      <c r="L47" s="126"/>
      <c r="M47" s="155"/>
    </row>
    <row r="48" spans="1:13" ht="15" customHeight="1" x14ac:dyDescent="0.2">
      <c r="A48" s="176"/>
      <c r="B48" s="126"/>
      <c r="F48" s="126"/>
      <c r="G48" s="126"/>
      <c r="H48" s="126"/>
      <c r="I48" s="126"/>
      <c r="J48" s="126"/>
      <c r="K48" s="126"/>
      <c r="L48" s="126"/>
      <c r="M48" s="155"/>
    </row>
    <row r="49" spans="1:13" ht="15" customHeight="1" x14ac:dyDescent="0.2">
      <c r="A49" s="176"/>
      <c r="B49" s="126"/>
      <c r="F49" s="126"/>
      <c r="G49" s="126"/>
      <c r="H49" s="126"/>
      <c r="I49" s="126"/>
      <c r="J49" s="126"/>
      <c r="K49" s="126"/>
      <c r="L49" s="126"/>
      <c r="M49" s="155"/>
    </row>
    <row r="50" spans="1:13" ht="15" customHeight="1" x14ac:dyDescent="0.2">
      <c r="A50" s="176"/>
      <c r="B50" s="126"/>
      <c r="F50" s="126"/>
      <c r="G50" s="126"/>
      <c r="H50" s="126"/>
      <c r="I50" s="126"/>
      <c r="J50" s="126"/>
      <c r="K50" s="126"/>
      <c r="L50" s="126"/>
      <c r="M50" s="155"/>
    </row>
    <row r="51" spans="1:13" ht="15" customHeight="1" x14ac:dyDescent="0.2">
      <c r="A51" s="176"/>
      <c r="B51" s="126"/>
      <c r="F51" s="126"/>
      <c r="G51" s="126"/>
      <c r="H51" s="126"/>
      <c r="I51" s="126"/>
      <c r="J51" s="126"/>
      <c r="K51" s="126"/>
      <c r="L51" s="126"/>
      <c r="M51" s="155"/>
    </row>
    <row r="52" spans="1:13" ht="15" customHeight="1" x14ac:dyDescent="0.2">
      <c r="A52" s="176"/>
      <c r="B52" s="126"/>
      <c r="F52" s="126"/>
      <c r="G52" s="126"/>
      <c r="H52" s="126"/>
      <c r="I52" s="126"/>
      <c r="J52" s="126"/>
      <c r="K52" s="126"/>
      <c r="L52" s="126"/>
      <c r="M52" s="155"/>
    </row>
    <row r="53" spans="1:13" ht="15" customHeight="1" x14ac:dyDescent="0.2">
      <c r="A53" s="270"/>
      <c r="B53" s="258"/>
      <c r="C53" s="258"/>
      <c r="D53" s="258"/>
      <c r="E53" s="258"/>
      <c r="F53" s="258"/>
      <c r="G53" s="258"/>
      <c r="H53" s="258"/>
      <c r="I53" s="258"/>
      <c r="J53" s="258"/>
      <c r="K53" s="258"/>
      <c r="L53" s="258"/>
      <c r="M53" s="269"/>
    </row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  <row r="60" spans="1:13" ht="15" customHeight="1" x14ac:dyDescent="0.2"/>
  </sheetData>
  <mergeCells count="14">
    <mergeCell ref="B37:F37"/>
    <mergeCell ref="G37:L38"/>
    <mergeCell ref="K1:M1"/>
    <mergeCell ref="B3:L3"/>
    <mergeCell ref="B5:C5"/>
    <mergeCell ref="D7:G7"/>
    <mergeCell ref="H7:L7"/>
    <mergeCell ref="C8:C9"/>
    <mergeCell ref="G8:G9"/>
    <mergeCell ref="D15:G16"/>
    <mergeCell ref="H15:L15"/>
    <mergeCell ref="H16:L16"/>
    <mergeCell ref="B20:F20"/>
    <mergeCell ref="G20:L20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&amp;C16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view="pageBreakPreview" zoomScaleNormal="100" zoomScaleSheetLayoutView="100" workbookViewId="0">
      <selection activeCell="B1" sqref="B1"/>
    </sheetView>
  </sheetViews>
  <sheetFormatPr defaultRowHeight="12.75" x14ac:dyDescent="0.2"/>
  <cols>
    <col min="1" max="1" width="1.7109375" style="121" customWidth="1"/>
    <col min="2" max="2" width="16.28515625" style="121" customWidth="1"/>
    <col min="3" max="3" width="10.140625" style="121" customWidth="1"/>
    <col min="4" max="7" width="7.7109375" style="121" customWidth="1"/>
    <col min="8" max="11" width="6.7109375" style="121" customWidth="1"/>
    <col min="12" max="12" width="6.85546875" style="121" customWidth="1"/>
    <col min="13" max="13" width="1.7109375" style="121" customWidth="1"/>
    <col min="14" max="15" width="9.140625" style="121"/>
    <col min="16" max="16" width="11.140625" style="121" customWidth="1"/>
    <col min="17" max="16384" width="9.140625" style="121"/>
  </cols>
  <sheetData>
    <row r="1" spans="1:13" ht="13.5" x14ac:dyDescent="0.25">
      <c r="K1" s="1068" t="s">
        <v>276</v>
      </c>
      <c r="L1" s="1068"/>
      <c r="M1" s="1068"/>
    </row>
    <row r="2" spans="1:13" ht="6.75" customHeight="1" x14ac:dyDescent="0.2"/>
    <row r="3" spans="1:13" ht="30" customHeight="1" x14ac:dyDescent="0.2">
      <c r="B3" s="1081" t="s">
        <v>184</v>
      </c>
      <c r="C3" s="1081"/>
      <c r="D3" s="1081"/>
      <c r="E3" s="1081"/>
      <c r="F3" s="1081"/>
      <c r="G3" s="1081"/>
      <c r="H3" s="1081"/>
      <c r="I3" s="1081"/>
      <c r="J3" s="1081"/>
      <c r="K3" s="1081"/>
      <c r="L3" s="1081"/>
      <c r="M3" s="122"/>
    </row>
    <row r="4" spans="1:13" ht="18" customHeight="1" x14ac:dyDescent="0.2">
      <c r="B4" s="122"/>
      <c r="C4" s="177"/>
      <c r="D4" s="177"/>
      <c r="E4" s="124"/>
      <c r="F4" s="122"/>
      <c r="G4" s="122"/>
      <c r="H4" s="122"/>
      <c r="I4" s="122"/>
    </row>
    <row r="5" spans="1:13" ht="12.95" customHeight="1" x14ac:dyDescent="0.2">
      <c r="B5" s="1088"/>
      <c r="C5" s="1089"/>
      <c r="D5" s="266"/>
      <c r="E5" s="267"/>
      <c r="F5" s="253"/>
      <c r="G5" s="527" t="str">
        <f>T!E17</f>
        <v>I. čtvrtletí</v>
      </c>
      <c r="H5" s="518">
        <f>T!G17</f>
        <v>2016</v>
      </c>
      <c r="J5" s="267"/>
      <c r="K5" s="267"/>
      <c r="L5" s="268"/>
      <c r="M5" s="126"/>
    </row>
    <row r="6" spans="1:13" ht="24.95" customHeight="1" x14ac:dyDescent="0.2">
      <c r="D6" s="269"/>
      <c r="H6" s="269"/>
      <c r="I6" s="258"/>
      <c r="J6" s="258"/>
      <c r="K6" s="258"/>
      <c r="L6" s="270"/>
      <c r="M6" s="126"/>
    </row>
    <row r="7" spans="1:13" ht="24.95" customHeight="1" x14ac:dyDescent="0.25">
      <c r="B7" s="131"/>
      <c r="C7" s="131"/>
      <c r="D7" s="1095" t="s">
        <v>41</v>
      </c>
      <c r="E7" s="1090"/>
      <c r="F7" s="1090"/>
      <c r="G7" s="1091"/>
      <c r="H7" s="1090" t="s">
        <v>167</v>
      </c>
      <c r="I7" s="1090"/>
      <c r="J7" s="1090"/>
      <c r="K7" s="1090"/>
      <c r="L7" s="1091"/>
      <c r="M7" s="155"/>
    </row>
    <row r="8" spans="1:13" ht="14.1" customHeight="1" x14ac:dyDescent="0.25">
      <c r="B8" s="169"/>
      <c r="C8" s="1077" t="s">
        <v>168</v>
      </c>
      <c r="D8" s="277"/>
      <c r="E8" s="277"/>
      <c r="F8" s="754" t="s">
        <v>170</v>
      </c>
      <c r="G8" s="1077" t="s">
        <v>245</v>
      </c>
      <c r="H8" s="272" t="s">
        <v>40</v>
      </c>
      <c r="I8" s="272" t="s">
        <v>74</v>
      </c>
      <c r="J8" s="272" t="s">
        <v>75</v>
      </c>
      <c r="K8" s="272" t="s">
        <v>171</v>
      </c>
      <c r="L8" s="273" t="s">
        <v>172</v>
      </c>
      <c r="M8" s="126"/>
    </row>
    <row r="9" spans="1:13" ht="14.1" customHeight="1" x14ac:dyDescent="0.25">
      <c r="A9" s="283"/>
      <c r="B9" s="384" t="s">
        <v>50</v>
      </c>
      <c r="C9" s="1078"/>
      <c r="D9" s="755" t="s">
        <v>154</v>
      </c>
      <c r="E9" s="755" t="s">
        <v>1</v>
      </c>
      <c r="F9" s="755" t="s">
        <v>69</v>
      </c>
      <c r="G9" s="1078"/>
      <c r="H9" s="275" t="s">
        <v>12</v>
      </c>
      <c r="I9" s="275" t="s">
        <v>12</v>
      </c>
      <c r="J9" s="275" t="s">
        <v>12</v>
      </c>
      <c r="K9" s="275" t="s">
        <v>12</v>
      </c>
      <c r="L9" s="276" t="s">
        <v>12</v>
      </c>
      <c r="M9" s="253"/>
    </row>
    <row r="10" spans="1:13" ht="14.1" customHeight="1" x14ac:dyDescent="0.2">
      <c r="A10" s="176"/>
      <c r="B10" s="257" t="s">
        <v>42</v>
      </c>
      <c r="C10" s="180">
        <f>'10'!D37</f>
        <v>428514</v>
      </c>
      <c r="D10" s="181">
        <f>'10'!E37</f>
        <v>375090.63919188036</v>
      </c>
      <c r="E10" s="181">
        <f>'10'!F37</f>
        <v>4001444.0025480846</v>
      </c>
      <c r="F10" s="877">
        <f>E10/$E$14</f>
        <v>0.12592885719543603</v>
      </c>
      <c r="G10" s="877">
        <f>'10'!H37</f>
        <v>2.1172482772488961E-2</v>
      </c>
      <c r="H10" s="284">
        <f>AVERAGE('14'!H10,'15'!H10,'16'!H10)</f>
        <v>3.1147081413210445</v>
      </c>
      <c r="I10" s="666">
        <f>MAX('14'!I10,'15'!I10,'16'!I10)</f>
        <v>11.9</v>
      </c>
      <c r="J10" s="666">
        <f>MIN('14'!J10,'15'!J10,'16'!J10)</f>
        <v>-15.2</v>
      </c>
      <c r="K10" s="666">
        <f>AVERAGE('14'!K10,'15'!K10,'16'!K10)</f>
        <v>1.5666666666666655</v>
      </c>
      <c r="L10" s="286">
        <f>H10-K10</f>
        <v>1.5480414746543789</v>
      </c>
      <c r="M10" s="126"/>
    </row>
    <row r="11" spans="1:13" ht="14.1" customHeight="1" x14ac:dyDescent="0.2">
      <c r="A11" s="176"/>
      <c r="B11" s="142" t="s">
        <v>43</v>
      </c>
      <c r="C11" s="135">
        <f>'11'!D37</f>
        <v>2299932</v>
      </c>
      <c r="D11" s="136">
        <f>'11'!E37</f>
        <v>2429956.8111603796</v>
      </c>
      <c r="E11" s="136">
        <f>'11'!F37</f>
        <v>25939683.674155004</v>
      </c>
      <c r="F11" s="263">
        <f>E11/$E$14</f>
        <v>0.81634397957770621</v>
      </c>
      <c r="G11" s="263">
        <f>'11'!H37</f>
        <v>5.7371498089013101E-3</v>
      </c>
      <c r="H11" s="290">
        <f>AVERAGE('14'!H11,'15'!H11,'16'!H11)</f>
        <v>2.0928635432667688</v>
      </c>
      <c r="I11" s="667">
        <f>MAX('14'!I11,'15'!I11,'16'!I11)</f>
        <v>12.283333333333333</v>
      </c>
      <c r="J11" s="667">
        <f>MIN('14'!J11,'15'!J11,'16'!J11)</f>
        <v>-11.066666666666665</v>
      </c>
      <c r="K11" s="667">
        <f>AVERAGE('14'!K11,'15'!K11,'16'!K11)</f>
        <v>0.42777777777777876</v>
      </c>
      <c r="L11" s="292">
        <f t="shared" ref="L11:L14" si="0">H11-K11</f>
        <v>1.6650857654889901</v>
      </c>
      <c r="M11" s="126"/>
    </row>
    <row r="12" spans="1:13" ht="14.1" customHeight="1" x14ac:dyDescent="0.2">
      <c r="A12" s="176"/>
      <c r="B12" s="142" t="s">
        <v>44</v>
      </c>
      <c r="C12" s="135">
        <f>'12'!D37</f>
        <v>113791</v>
      </c>
      <c r="D12" s="136">
        <f>'12'!E37</f>
        <v>119854.739</v>
      </c>
      <c r="E12" s="136">
        <f>'12'!F37</f>
        <v>1278318.858</v>
      </c>
      <c r="F12" s="263">
        <f>E12/$E$14</f>
        <v>4.0229785251725617E-2</v>
      </c>
      <c r="G12" s="263">
        <f>'12'!H37</f>
        <v>1.1817860805976596E-2</v>
      </c>
      <c r="H12" s="290">
        <f>AVERAGE('14'!H12,'15'!H12,'16'!H12)</f>
        <v>1.7121351766513058</v>
      </c>
      <c r="I12" s="667">
        <f>MAX('14'!I12,'15'!I12,'16'!I12)</f>
        <v>12.4</v>
      </c>
      <c r="J12" s="667">
        <f>MIN('14'!J12,'15'!J12,'16'!J12)</f>
        <v>-11.7</v>
      </c>
      <c r="K12" s="667">
        <f>AVERAGE('14'!K12,'15'!K12,'16'!K12)</f>
        <v>-6.6666666666666582E-2</v>
      </c>
      <c r="L12" s="292">
        <f t="shared" si="0"/>
        <v>1.7788018433179724</v>
      </c>
      <c r="M12" s="126"/>
    </row>
    <row r="13" spans="1:13" ht="14.1" customHeight="1" x14ac:dyDescent="0.2">
      <c r="A13" s="283"/>
      <c r="B13" s="260" t="s">
        <v>98</v>
      </c>
      <c r="C13" s="261">
        <f>'13'!D29</f>
        <v>171</v>
      </c>
      <c r="D13" s="262">
        <f>'13'!E29</f>
        <v>52268.684999999998</v>
      </c>
      <c r="E13" s="262">
        <f>'13'!F29</f>
        <v>555986.76679999998</v>
      </c>
      <c r="F13" s="263">
        <f>E13/$E$14</f>
        <v>1.7497377975132126E-2</v>
      </c>
      <c r="G13" s="263">
        <f>'13'!H29</f>
        <v>0.5012452578326505</v>
      </c>
      <c r="H13" s="290">
        <f>AVERAGE('14'!H13,'15'!H13,'16'!H13)</f>
        <v>2.0535714285714288</v>
      </c>
      <c r="I13" s="667">
        <f>MAX('14'!I13,'15'!I13,'16'!I13)</f>
        <v>12.4</v>
      </c>
      <c r="J13" s="667">
        <f>MIN('14'!J13,'15'!J13,'16'!J13)</f>
        <v>-10.9</v>
      </c>
      <c r="K13" s="667">
        <f>AVERAGE('14'!K13,'15'!K13,'16'!K13)</f>
        <v>0.22662217278457542</v>
      </c>
      <c r="L13" s="292">
        <f t="shared" si="0"/>
        <v>1.8269492557868534</v>
      </c>
      <c r="M13" s="253"/>
    </row>
    <row r="14" spans="1:13" ht="14.1" customHeight="1" x14ac:dyDescent="0.2">
      <c r="A14" s="385"/>
      <c r="B14" s="386" t="s">
        <v>5</v>
      </c>
      <c r="C14" s="180">
        <f>SUM(C10:C13)</f>
        <v>2842408</v>
      </c>
      <c r="D14" s="181">
        <f t="shared" ref="D14:E14" si="1">SUM(D10:D13)</f>
        <v>2977170.87435226</v>
      </c>
      <c r="E14" s="536">
        <f t="shared" si="1"/>
        <v>31775433.301503088</v>
      </c>
      <c r="F14" s="877">
        <f>SUM(F10:F13)</f>
        <v>1</v>
      </c>
      <c r="G14" s="877">
        <f>'9'!H37</f>
        <v>1.378771787606725E-2</v>
      </c>
      <c r="H14" s="284">
        <f>AVERAGE('14'!H14,'15'!H14,'16'!H14)</f>
        <v>2.0535714285714288</v>
      </c>
      <c r="I14" s="881">
        <f>MAX('14'!I14,'15'!I14,'16'!I14)</f>
        <v>12.4</v>
      </c>
      <c r="J14" s="881">
        <f>MIN('14'!J14,'15'!J14,'16'!J14)</f>
        <v>-10.9</v>
      </c>
      <c r="K14" s="666">
        <f>AVERAGE('14'!K14,'15'!K14,'16'!K14)</f>
        <v>0.22662217278457542</v>
      </c>
      <c r="L14" s="286">
        <f t="shared" si="0"/>
        <v>1.8269492557868534</v>
      </c>
      <c r="M14" s="387"/>
    </row>
    <row r="15" spans="1:13" ht="15" customHeight="1" x14ac:dyDescent="0.2">
      <c r="A15" s="176"/>
      <c r="B15" s="142"/>
      <c r="C15" s="282"/>
      <c r="D15" s="1102" t="s">
        <v>185</v>
      </c>
      <c r="E15" s="1103"/>
      <c r="F15" s="1103"/>
      <c r="G15" s="1104"/>
      <c r="H15" s="1096" t="s">
        <v>173</v>
      </c>
      <c r="I15" s="1097"/>
      <c r="J15" s="1097"/>
      <c r="K15" s="1097"/>
      <c r="L15" s="1098"/>
      <c r="M15" s="126"/>
    </row>
    <row r="16" spans="1:13" ht="15" customHeight="1" x14ac:dyDescent="0.2">
      <c r="A16" s="126"/>
      <c r="B16" s="281"/>
      <c r="C16" s="141"/>
      <c r="D16" s="1105"/>
      <c r="E16" s="1106"/>
      <c r="F16" s="1106"/>
      <c r="G16" s="1107"/>
      <c r="H16" s="1099" t="s">
        <v>174</v>
      </c>
      <c r="I16" s="1100"/>
      <c r="J16" s="1100"/>
      <c r="K16" s="1100"/>
      <c r="L16" s="1101"/>
      <c r="M16" s="126"/>
    </row>
    <row r="17" spans="1:13" ht="15" customHeight="1" x14ac:dyDescent="0.2">
      <c r="A17" s="176"/>
      <c r="B17" s="141"/>
      <c r="C17" s="141"/>
      <c r="D17" s="752"/>
      <c r="E17" s="752"/>
      <c r="F17" s="752"/>
      <c r="G17" s="752"/>
      <c r="H17" s="756"/>
      <c r="I17" s="756"/>
      <c r="J17" s="756"/>
      <c r="K17" s="756"/>
      <c r="L17" s="756"/>
      <c r="M17" s="155"/>
    </row>
    <row r="18" spans="1:13" ht="15" customHeight="1" x14ac:dyDescent="0.2">
      <c r="A18" s="176"/>
      <c r="B18" s="141"/>
      <c r="C18" s="141"/>
      <c r="D18" s="141"/>
      <c r="E18" s="495"/>
      <c r="F18" s="496"/>
      <c r="G18" s="496"/>
      <c r="H18" s="141"/>
      <c r="I18" s="142"/>
      <c r="J18" s="756"/>
      <c r="K18" s="141"/>
      <c r="L18" s="141"/>
      <c r="M18" s="155"/>
    </row>
    <row r="19" spans="1:13" ht="18" customHeight="1" x14ac:dyDescent="0.2">
      <c r="A19" s="176"/>
      <c r="B19" s="141"/>
      <c r="C19" s="141"/>
      <c r="D19" s="141"/>
      <c r="E19" s="141"/>
      <c r="F19" s="141"/>
      <c r="G19" s="141"/>
      <c r="H19" s="141"/>
      <c r="I19" s="141"/>
      <c r="J19" s="141"/>
      <c r="K19" s="141"/>
      <c r="L19" s="251"/>
      <c r="M19" s="155"/>
    </row>
    <row r="20" spans="1:13" ht="15" customHeight="1" x14ac:dyDescent="0.25">
      <c r="A20" s="176"/>
      <c r="B20" s="1094" t="s">
        <v>201</v>
      </c>
      <c r="C20" s="1048"/>
      <c r="D20" s="1048"/>
      <c r="E20" s="1048"/>
      <c r="F20" s="1048"/>
      <c r="G20" s="1048" t="s">
        <v>186</v>
      </c>
      <c r="H20" s="1048"/>
      <c r="I20" s="1048"/>
      <c r="J20" s="1048"/>
      <c r="K20" s="1048"/>
      <c r="L20" s="1051"/>
      <c r="M20" s="155"/>
    </row>
    <row r="21" spans="1:13" ht="15" customHeight="1" x14ac:dyDescent="0.2">
      <c r="A21" s="176"/>
      <c r="C21" s="497" t="str">
        <f>G5</f>
        <v>I. čtvrtletí</v>
      </c>
      <c r="D21" s="498">
        <f>H5</f>
        <v>2016</v>
      </c>
      <c r="I21" s="497" t="str">
        <f>G5</f>
        <v>I. čtvrtletí</v>
      </c>
      <c r="J21" s="498">
        <f>H5</f>
        <v>2016</v>
      </c>
      <c r="M21" s="281"/>
    </row>
    <row r="22" spans="1:13" ht="15" customHeight="1" x14ac:dyDescent="0.2">
      <c r="A22" s="176"/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251"/>
      <c r="M22" s="155"/>
    </row>
    <row r="23" spans="1:13" ht="15" customHeight="1" x14ac:dyDescent="0.2">
      <c r="A23" s="176"/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251"/>
      <c r="M23" s="155"/>
    </row>
    <row r="24" spans="1:13" ht="15" customHeight="1" x14ac:dyDescent="0.2">
      <c r="A24" s="176"/>
      <c r="B24" s="141"/>
      <c r="C24" s="141"/>
      <c r="D24" s="141"/>
      <c r="E24" s="141"/>
      <c r="F24" s="141"/>
      <c r="G24" s="141"/>
      <c r="H24" s="141"/>
      <c r="I24" s="141"/>
      <c r="J24" s="141"/>
      <c r="K24" s="141"/>
      <c r="L24" s="251"/>
      <c r="M24" s="155"/>
    </row>
    <row r="25" spans="1:13" ht="15" customHeight="1" x14ac:dyDescent="0.2">
      <c r="A25" s="176"/>
      <c r="B25" s="141"/>
      <c r="C25" s="141"/>
      <c r="D25" s="141"/>
      <c r="E25" s="141"/>
      <c r="F25" s="141"/>
      <c r="G25" s="141"/>
      <c r="H25" s="141"/>
      <c r="I25" s="141"/>
      <c r="J25" s="141"/>
      <c r="K25" s="141"/>
      <c r="L25" s="251"/>
      <c r="M25" s="155"/>
    </row>
    <row r="26" spans="1:13" ht="15" customHeight="1" x14ac:dyDescent="0.2">
      <c r="A26" s="176"/>
      <c r="B26" s="141"/>
      <c r="C26" s="141"/>
      <c r="D26" s="141"/>
      <c r="E26" s="141"/>
      <c r="F26" s="141"/>
      <c r="G26" s="141"/>
      <c r="H26" s="141"/>
      <c r="I26" s="141"/>
      <c r="J26" s="141"/>
      <c r="K26" s="141"/>
      <c r="L26" s="251"/>
      <c r="M26" s="155"/>
    </row>
    <row r="27" spans="1:13" ht="15" customHeight="1" x14ac:dyDescent="0.2">
      <c r="A27" s="176"/>
      <c r="B27" s="141"/>
      <c r="C27" s="141"/>
      <c r="D27" s="141"/>
      <c r="E27" s="141"/>
      <c r="F27" s="141"/>
      <c r="G27" s="141"/>
      <c r="H27" s="141"/>
      <c r="I27" s="141"/>
      <c r="J27" s="141"/>
      <c r="K27" s="141"/>
      <c r="L27" s="251"/>
      <c r="M27" s="155"/>
    </row>
    <row r="28" spans="1:13" ht="15" customHeight="1" x14ac:dyDescent="0.2">
      <c r="A28" s="176"/>
      <c r="B28" s="141"/>
      <c r="C28" s="141"/>
      <c r="D28" s="141"/>
      <c r="E28" s="141"/>
      <c r="F28" s="141"/>
      <c r="G28" s="141"/>
      <c r="H28" s="141"/>
      <c r="I28" s="141"/>
      <c r="J28" s="141"/>
      <c r="K28" s="141"/>
      <c r="L28" s="251"/>
      <c r="M28" s="155"/>
    </row>
    <row r="29" spans="1:13" ht="15" customHeight="1" x14ac:dyDescent="0.2">
      <c r="A29" s="176"/>
      <c r="B29" s="141"/>
      <c r="C29" s="141"/>
      <c r="D29" s="141"/>
      <c r="E29" s="141"/>
      <c r="F29" s="141"/>
      <c r="G29" s="141"/>
      <c r="H29" s="141"/>
      <c r="I29" s="141"/>
      <c r="J29" s="141"/>
      <c r="K29" s="141"/>
      <c r="L29" s="251"/>
      <c r="M29" s="155"/>
    </row>
    <row r="30" spans="1:13" ht="15" customHeight="1" x14ac:dyDescent="0.2">
      <c r="A30" s="176"/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251"/>
      <c r="M30" s="155"/>
    </row>
    <row r="31" spans="1:13" ht="15" customHeight="1" x14ac:dyDescent="0.2">
      <c r="A31" s="176"/>
      <c r="B31" s="141"/>
      <c r="C31" s="141"/>
      <c r="D31" s="141"/>
      <c r="E31" s="141"/>
      <c r="F31" s="141"/>
      <c r="G31" s="141"/>
      <c r="H31" s="141"/>
      <c r="I31" s="141"/>
      <c r="J31" s="141"/>
      <c r="K31" s="141"/>
      <c r="L31" s="251"/>
      <c r="M31" s="155"/>
    </row>
    <row r="32" spans="1:13" ht="15" customHeight="1" x14ac:dyDescent="0.2">
      <c r="A32" s="176"/>
      <c r="B32" s="141"/>
      <c r="C32" s="141"/>
      <c r="D32" s="141"/>
      <c r="E32" s="141"/>
      <c r="F32" s="141"/>
      <c r="G32" s="141"/>
      <c r="H32" s="141"/>
      <c r="I32" s="141"/>
      <c r="J32" s="141"/>
      <c r="K32" s="141"/>
      <c r="L32" s="251"/>
      <c r="M32" s="155"/>
    </row>
    <row r="33" spans="1:13" ht="15" customHeight="1" x14ac:dyDescent="0.2">
      <c r="A33" s="176"/>
      <c r="B33" s="126"/>
      <c r="F33" s="126"/>
      <c r="G33" s="126"/>
      <c r="H33" s="126"/>
      <c r="I33" s="126"/>
      <c r="J33" s="126"/>
      <c r="K33" s="126"/>
      <c r="L33" s="176"/>
      <c r="M33" s="155"/>
    </row>
    <row r="34" spans="1:13" ht="15" customHeight="1" x14ac:dyDescent="0.2">
      <c r="A34" s="176"/>
      <c r="B34" s="126"/>
      <c r="F34" s="126"/>
      <c r="G34" s="126"/>
      <c r="H34" s="126"/>
      <c r="I34" s="126"/>
      <c r="J34" s="126"/>
      <c r="K34" s="126"/>
      <c r="L34" s="126"/>
      <c r="M34" s="155"/>
    </row>
    <row r="35" spans="1:13" ht="15" customHeight="1" x14ac:dyDescent="0.2">
      <c r="A35" s="176"/>
      <c r="B35" s="126"/>
      <c r="F35" s="126"/>
      <c r="G35" s="126"/>
      <c r="H35" s="126"/>
      <c r="I35" s="126"/>
      <c r="J35" s="126"/>
      <c r="K35" s="126"/>
      <c r="L35" s="126"/>
      <c r="M35" s="155"/>
    </row>
    <row r="36" spans="1:13" ht="15" customHeight="1" x14ac:dyDescent="0.2">
      <c r="A36" s="176"/>
      <c r="B36" s="126"/>
      <c r="F36" s="126"/>
      <c r="G36" s="126"/>
      <c r="H36" s="126"/>
      <c r="I36" s="126"/>
      <c r="J36" s="126"/>
      <c r="K36" s="126"/>
      <c r="L36" s="126"/>
      <c r="M36" s="155"/>
    </row>
    <row r="37" spans="1:13" ht="15" customHeight="1" x14ac:dyDescent="0.25">
      <c r="A37" s="176"/>
      <c r="B37" s="1094" t="s">
        <v>244</v>
      </c>
      <c r="C37" s="1048"/>
      <c r="D37" s="1048"/>
      <c r="E37" s="1048"/>
      <c r="F37" s="1048"/>
      <c r="G37" s="1092" t="s">
        <v>248</v>
      </c>
      <c r="H37" s="1092"/>
      <c r="I37" s="1092"/>
      <c r="J37" s="1092"/>
      <c r="K37" s="1092"/>
      <c r="L37" s="1093"/>
      <c r="M37" s="155"/>
    </row>
    <row r="38" spans="1:13" ht="15" customHeight="1" x14ac:dyDescent="0.25">
      <c r="A38" s="176"/>
      <c r="C38" s="497" t="str">
        <f>G5</f>
        <v>I. čtvrtletí</v>
      </c>
      <c r="D38" s="498">
        <f>H5</f>
        <v>2016</v>
      </c>
      <c r="F38" s="879"/>
      <c r="G38" s="1092"/>
      <c r="H38" s="1092"/>
      <c r="I38" s="1092"/>
      <c r="J38" s="1092"/>
      <c r="K38" s="1092"/>
      <c r="L38" s="1093"/>
      <c r="M38" s="155"/>
    </row>
    <row r="39" spans="1:13" ht="15" customHeight="1" x14ac:dyDescent="0.2">
      <c r="A39" s="176"/>
      <c r="B39" s="126"/>
      <c r="F39" s="515"/>
      <c r="G39" s="515"/>
      <c r="H39" s="515"/>
      <c r="I39" s="517" t="str">
        <f>G5</f>
        <v>I. čtvrtletí</v>
      </c>
      <c r="J39" s="752">
        <f>H5</f>
        <v>2016</v>
      </c>
      <c r="K39" s="515"/>
      <c r="L39" s="516"/>
      <c r="M39" s="155"/>
    </row>
    <row r="40" spans="1:13" ht="15" customHeight="1" x14ac:dyDescent="0.2">
      <c r="A40" s="176"/>
      <c r="B40" s="126"/>
      <c r="F40" s="126"/>
      <c r="G40" s="126"/>
      <c r="H40" s="126"/>
      <c r="I40" s="126"/>
      <c r="J40" s="126"/>
      <c r="K40" s="126"/>
      <c r="L40" s="126"/>
      <c r="M40" s="155"/>
    </row>
    <row r="41" spans="1:13" ht="15" customHeight="1" x14ac:dyDescent="0.2">
      <c r="A41" s="176"/>
      <c r="B41" s="126"/>
      <c r="F41" s="126"/>
      <c r="G41" s="126"/>
      <c r="H41" s="126"/>
      <c r="I41" s="126"/>
      <c r="J41" s="126"/>
      <c r="K41" s="126"/>
      <c r="L41" s="126"/>
      <c r="M41" s="155"/>
    </row>
    <row r="42" spans="1:13" ht="15" customHeight="1" x14ac:dyDescent="0.2">
      <c r="A42" s="176"/>
      <c r="B42" s="126"/>
      <c r="F42" s="126"/>
      <c r="G42" s="126"/>
      <c r="H42" s="126"/>
      <c r="I42" s="126"/>
      <c r="J42" s="126"/>
      <c r="K42" s="126"/>
      <c r="L42" s="126"/>
      <c r="M42" s="155"/>
    </row>
    <row r="43" spans="1:13" ht="15" customHeight="1" x14ac:dyDescent="0.2">
      <c r="A43" s="176"/>
      <c r="B43" s="126"/>
      <c r="F43" s="126"/>
      <c r="G43" s="126"/>
      <c r="H43" s="126"/>
      <c r="I43" s="126"/>
      <c r="J43" s="126"/>
      <c r="K43" s="126"/>
      <c r="L43" s="126"/>
      <c r="M43" s="155"/>
    </row>
    <row r="44" spans="1:13" ht="15" customHeight="1" x14ac:dyDescent="0.2">
      <c r="A44" s="176"/>
      <c r="B44" s="126"/>
      <c r="F44" s="126"/>
      <c r="G44" s="126"/>
      <c r="H44" s="126"/>
      <c r="I44" s="126"/>
      <c r="J44" s="126"/>
      <c r="K44" s="126"/>
      <c r="L44" s="126"/>
      <c r="M44" s="155"/>
    </row>
    <row r="45" spans="1:13" ht="15" customHeight="1" x14ac:dyDescent="0.2">
      <c r="A45" s="176"/>
      <c r="B45" s="126"/>
      <c r="F45" s="126"/>
      <c r="G45" s="126"/>
      <c r="H45" s="126"/>
      <c r="I45" s="126"/>
      <c r="J45" s="126"/>
      <c r="K45" s="126"/>
      <c r="L45" s="126"/>
      <c r="M45" s="155"/>
    </row>
    <row r="46" spans="1:13" ht="15" customHeight="1" x14ac:dyDescent="0.2">
      <c r="A46" s="176"/>
      <c r="B46" s="126"/>
      <c r="F46" s="126"/>
      <c r="G46" s="126"/>
      <c r="H46" s="126"/>
      <c r="I46" s="126"/>
      <c r="J46" s="126"/>
      <c r="K46" s="126"/>
      <c r="L46" s="126"/>
      <c r="M46" s="155"/>
    </row>
    <row r="47" spans="1:13" ht="15" customHeight="1" x14ac:dyDescent="0.2">
      <c r="A47" s="176"/>
      <c r="B47" s="126"/>
      <c r="F47" s="126"/>
      <c r="G47" s="126"/>
      <c r="H47" s="126"/>
      <c r="I47" s="126"/>
      <c r="J47" s="126"/>
      <c r="K47" s="126"/>
      <c r="L47" s="126"/>
      <c r="M47" s="155"/>
    </row>
    <row r="48" spans="1:13" ht="15" customHeight="1" x14ac:dyDescent="0.2">
      <c r="A48" s="176"/>
      <c r="B48" s="126"/>
      <c r="F48" s="126"/>
      <c r="G48" s="126"/>
      <c r="H48" s="126"/>
      <c r="I48" s="126"/>
      <c r="J48" s="126"/>
      <c r="K48" s="126"/>
      <c r="L48" s="126"/>
      <c r="M48" s="155"/>
    </row>
    <row r="49" spans="1:13" ht="15" customHeight="1" x14ac:dyDescent="0.2">
      <c r="A49" s="176"/>
      <c r="B49" s="126"/>
      <c r="F49" s="126"/>
      <c r="G49" s="126"/>
      <c r="H49" s="126"/>
      <c r="I49" s="126"/>
      <c r="J49" s="126"/>
      <c r="K49" s="126"/>
      <c r="L49" s="126"/>
      <c r="M49" s="155"/>
    </row>
    <row r="50" spans="1:13" ht="15" customHeight="1" x14ac:dyDescent="0.2">
      <c r="A50" s="176"/>
      <c r="B50" s="126"/>
      <c r="F50" s="126"/>
      <c r="G50" s="126"/>
      <c r="H50" s="126"/>
      <c r="I50" s="126"/>
      <c r="J50" s="126"/>
      <c r="K50" s="126"/>
      <c r="L50" s="126"/>
      <c r="M50" s="155"/>
    </row>
    <row r="51" spans="1:13" ht="15" customHeight="1" x14ac:dyDescent="0.2">
      <c r="A51" s="176"/>
      <c r="B51" s="126"/>
      <c r="F51" s="126"/>
      <c r="G51" s="126"/>
      <c r="H51" s="126"/>
      <c r="I51" s="126"/>
      <c r="J51" s="126"/>
      <c r="K51" s="126"/>
      <c r="L51" s="126"/>
      <c r="M51" s="155"/>
    </row>
    <row r="52" spans="1:13" ht="15" customHeight="1" x14ac:dyDescent="0.2">
      <c r="A52" s="176"/>
      <c r="B52" s="126"/>
      <c r="F52" s="126"/>
      <c r="G52" s="126"/>
      <c r="H52" s="126"/>
      <c r="I52" s="126"/>
      <c r="J52" s="126"/>
      <c r="K52" s="126"/>
      <c r="L52" s="126"/>
      <c r="M52" s="155"/>
    </row>
    <row r="53" spans="1:13" ht="15" customHeight="1" x14ac:dyDescent="0.2">
      <c r="A53" s="270"/>
      <c r="B53" s="258"/>
      <c r="C53" s="258"/>
      <c r="D53" s="258"/>
      <c r="E53" s="258"/>
      <c r="F53" s="258"/>
      <c r="G53" s="258"/>
      <c r="H53" s="258"/>
      <c r="I53" s="258"/>
      <c r="J53" s="258"/>
      <c r="K53" s="258"/>
      <c r="L53" s="258"/>
      <c r="M53" s="269"/>
    </row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  <row r="60" spans="1:13" ht="15" customHeight="1" x14ac:dyDescent="0.2"/>
  </sheetData>
  <mergeCells count="14">
    <mergeCell ref="B37:F37"/>
    <mergeCell ref="G37:L38"/>
    <mergeCell ref="K1:M1"/>
    <mergeCell ref="B3:L3"/>
    <mergeCell ref="B5:C5"/>
    <mergeCell ref="D7:G7"/>
    <mergeCell ref="H7:L7"/>
    <mergeCell ref="C8:C9"/>
    <mergeCell ref="G8:G9"/>
    <mergeCell ref="D15:G16"/>
    <mergeCell ref="H15:L15"/>
    <mergeCell ref="H16:L16"/>
    <mergeCell ref="B20:F20"/>
    <mergeCell ref="G20:L20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&amp;C17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view="pageBreakPreview" zoomScaleNormal="100" zoomScaleSheetLayoutView="100" workbookViewId="0"/>
  </sheetViews>
  <sheetFormatPr defaultRowHeight="12.75" x14ac:dyDescent="0.25"/>
  <cols>
    <col min="1" max="1" width="10.7109375" style="323" customWidth="1"/>
    <col min="2" max="11" width="8.85546875" style="323" customWidth="1"/>
    <col min="12" max="12" width="1.7109375" style="323" customWidth="1"/>
    <col min="13" max="13" width="9.28515625" style="323" bestFit="1" customWidth="1"/>
    <col min="14" max="14" width="11.42578125" style="323" bestFit="1" customWidth="1"/>
    <col min="15" max="253" width="9.140625" style="323"/>
    <col min="254" max="266" width="10.7109375" style="323" customWidth="1"/>
    <col min="267" max="509" width="9.140625" style="323"/>
    <col min="510" max="522" width="10.7109375" style="323" customWidth="1"/>
    <col min="523" max="765" width="9.140625" style="323"/>
    <col min="766" max="778" width="10.7109375" style="323" customWidth="1"/>
    <col min="779" max="1021" width="9.140625" style="323"/>
    <col min="1022" max="1034" width="10.7109375" style="323" customWidth="1"/>
    <col min="1035" max="1277" width="9.140625" style="323"/>
    <col min="1278" max="1290" width="10.7109375" style="323" customWidth="1"/>
    <col min="1291" max="1533" width="9.140625" style="323"/>
    <col min="1534" max="1546" width="10.7109375" style="323" customWidth="1"/>
    <col min="1547" max="1789" width="9.140625" style="323"/>
    <col min="1790" max="1802" width="10.7109375" style="323" customWidth="1"/>
    <col min="1803" max="2045" width="9.140625" style="323"/>
    <col min="2046" max="2058" width="10.7109375" style="323" customWidth="1"/>
    <col min="2059" max="2301" width="9.140625" style="323"/>
    <col min="2302" max="2314" width="10.7109375" style="323" customWidth="1"/>
    <col min="2315" max="2557" width="9.140625" style="323"/>
    <col min="2558" max="2570" width="10.7109375" style="323" customWidth="1"/>
    <col min="2571" max="2813" width="9.140625" style="323"/>
    <col min="2814" max="2826" width="10.7109375" style="323" customWidth="1"/>
    <col min="2827" max="3069" width="9.140625" style="323"/>
    <col min="3070" max="3082" width="10.7109375" style="323" customWidth="1"/>
    <col min="3083" max="3325" width="9.140625" style="323"/>
    <col min="3326" max="3338" width="10.7109375" style="323" customWidth="1"/>
    <col min="3339" max="3581" width="9.140625" style="323"/>
    <col min="3582" max="3594" width="10.7109375" style="323" customWidth="1"/>
    <col min="3595" max="3837" width="9.140625" style="323"/>
    <col min="3838" max="3850" width="10.7109375" style="323" customWidth="1"/>
    <col min="3851" max="4093" width="9.140625" style="323"/>
    <col min="4094" max="4106" width="10.7109375" style="323" customWidth="1"/>
    <col min="4107" max="4349" width="9.140625" style="323"/>
    <col min="4350" max="4362" width="10.7109375" style="323" customWidth="1"/>
    <col min="4363" max="4605" width="9.140625" style="323"/>
    <col min="4606" max="4618" width="10.7109375" style="323" customWidth="1"/>
    <col min="4619" max="4861" width="9.140625" style="323"/>
    <col min="4862" max="4874" width="10.7109375" style="323" customWidth="1"/>
    <col min="4875" max="5117" width="9.140625" style="323"/>
    <col min="5118" max="5130" width="10.7109375" style="323" customWidth="1"/>
    <col min="5131" max="5373" width="9.140625" style="323"/>
    <col min="5374" max="5386" width="10.7109375" style="323" customWidth="1"/>
    <col min="5387" max="5629" width="9.140625" style="323"/>
    <col min="5630" max="5642" width="10.7109375" style="323" customWidth="1"/>
    <col min="5643" max="5885" width="9.140625" style="323"/>
    <col min="5886" max="5898" width="10.7109375" style="323" customWidth="1"/>
    <col min="5899" max="6141" width="9.140625" style="323"/>
    <col min="6142" max="6154" width="10.7109375" style="323" customWidth="1"/>
    <col min="6155" max="6397" width="9.140625" style="323"/>
    <col min="6398" max="6410" width="10.7109375" style="323" customWidth="1"/>
    <col min="6411" max="6653" width="9.140625" style="323"/>
    <col min="6654" max="6666" width="10.7109375" style="323" customWidth="1"/>
    <col min="6667" max="6909" width="9.140625" style="323"/>
    <col min="6910" max="6922" width="10.7109375" style="323" customWidth="1"/>
    <col min="6923" max="7165" width="9.140625" style="323"/>
    <col min="7166" max="7178" width="10.7109375" style="323" customWidth="1"/>
    <col min="7179" max="7421" width="9.140625" style="323"/>
    <col min="7422" max="7434" width="10.7109375" style="323" customWidth="1"/>
    <col min="7435" max="7677" width="9.140625" style="323"/>
    <col min="7678" max="7690" width="10.7109375" style="323" customWidth="1"/>
    <col min="7691" max="7933" width="9.140625" style="323"/>
    <col min="7934" max="7946" width="10.7109375" style="323" customWidth="1"/>
    <col min="7947" max="8189" width="9.140625" style="323"/>
    <col min="8190" max="8202" width="10.7109375" style="323" customWidth="1"/>
    <col min="8203" max="8445" width="9.140625" style="323"/>
    <col min="8446" max="8458" width="10.7109375" style="323" customWidth="1"/>
    <col min="8459" max="8701" width="9.140625" style="323"/>
    <col min="8702" max="8714" width="10.7109375" style="323" customWidth="1"/>
    <col min="8715" max="8957" width="9.140625" style="323"/>
    <col min="8958" max="8970" width="10.7109375" style="323" customWidth="1"/>
    <col min="8971" max="9213" width="9.140625" style="323"/>
    <col min="9214" max="9226" width="10.7109375" style="323" customWidth="1"/>
    <col min="9227" max="9469" width="9.140625" style="323"/>
    <col min="9470" max="9482" width="10.7109375" style="323" customWidth="1"/>
    <col min="9483" max="9725" width="9.140625" style="323"/>
    <col min="9726" max="9738" width="10.7109375" style="323" customWidth="1"/>
    <col min="9739" max="9981" width="9.140625" style="323"/>
    <col min="9982" max="9994" width="10.7109375" style="323" customWidth="1"/>
    <col min="9995" max="10237" width="9.140625" style="323"/>
    <col min="10238" max="10250" width="10.7109375" style="323" customWidth="1"/>
    <col min="10251" max="10493" width="9.140625" style="323"/>
    <col min="10494" max="10506" width="10.7109375" style="323" customWidth="1"/>
    <col min="10507" max="10749" width="9.140625" style="323"/>
    <col min="10750" max="10762" width="10.7109375" style="323" customWidth="1"/>
    <col min="10763" max="11005" width="9.140625" style="323"/>
    <col min="11006" max="11018" width="10.7109375" style="323" customWidth="1"/>
    <col min="11019" max="11261" width="9.140625" style="323"/>
    <col min="11262" max="11274" width="10.7109375" style="323" customWidth="1"/>
    <col min="11275" max="11517" width="9.140625" style="323"/>
    <col min="11518" max="11530" width="10.7109375" style="323" customWidth="1"/>
    <col min="11531" max="11773" width="9.140625" style="323"/>
    <col min="11774" max="11786" width="10.7109375" style="323" customWidth="1"/>
    <col min="11787" max="12029" width="9.140625" style="323"/>
    <col min="12030" max="12042" width="10.7109375" style="323" customWidth="1"/>
    <col min="12043" max="12285" width="9.140625" style="323"/>
    <col min="12286" max="12298" width="10.7109375" style="323" customWidth="1"/>
    <col min="12299" max="12541" width="9.140625" style="323"/>
    <col min="12542" max="12554" width="10.7109375" style="323" customWidth="1"/>
    <col min="12555" max="12797" width="9.140625" style="323"/>
    <col min="12798" max="12810" width="10.7109375" style="323" customWidth="1"/>
    <col min="12811" max="13053" width="9.140625" style="323"/>
    <col min="13054" max="13066" width="10.7109375" style="323" customWidth="1"/>
    <col min="13067" max="13309" width="9.140625" style="323"/>
    <col min="13310" max="13322" width="10.7109375" style="323" customWidth="1"/>
    <col min="13323" max="13565" width="9.140625" style="323"/>
    <col min="13566" max="13578" width="10.7109375" style="323" customWidth="1"/>
    <col min="13579" max="13821" width="9.140625" style="323"/>
    <col min="13822" max="13834" width="10.7109375" style="323" customWidth="1"/>
    <col min="13835" max="14077" width="9.140625" style="323"/>
    <col min="14078" max="14090" width="10.7109375" style="323" customWidth="1"/>
    <col min="14091" max="14333" width="9.140625" style="323"/>
    <col min="14334" max="14346" width="10.7109375" style="323" customWidth="1"/>
    <col min="14347" max="14589" width="9.140625" style="323"/>
    <col min="14590" max="14602" width="10.7109375" style="323" customWidth="1"/>
    <col min="14603" max="14845" width="9.140625" style="323"/>
    <col min="14846" max="14858" width="10.7109375" style="323" customWidth="1"/>
    <col min="14859" max="15101" width="9.140625" style="323"/>
    <col min="15102" max="15114" width="10.7109375" style="323" customWidth="1"/>
    <col min="15115" max="15357" width="9.140625" style="323"/>
    <col min="15358" max="15370" width="10.7109375" style="323" customWidth="1"/>
    <col min="15371" max="15613" width="9.140625" style="323"/>
    <col min="15614" max="15626" width="10.7109375" style="323" customWidth="1"/>
    <col min="15627" max="15869" width="9.140625" style="323"/>
    <col min="15870" max="15882" width="10.7109375" style="323" customWidth="1"/>
    <col min="15883" max="16125" width="9.140625" style="323"/>
    <col min="16126" max="16138" width="10.7109375" style="323" customWidth="1"/>
    <col min="16139" max="16384" width="9.140625" style="323"/>
  </cols>
  <sheetData>
    <row r="1" spans="1:16" x14ac:dyDescent="0.25">
      <c r="K1" s="1068" t="s">
        <v>277</v>
      </c>
      <c r="L1" s="1068"/>
    </row>
    <row r="2" spans="1:16" ht="20.100000000000001" customHeight="1" x14ac:dyDescent="0.25">
      <c r="A2" s="1000" t="s">
        <v>187</v>
      </c>
      <c r="B2" s="1000"/>
      <c r="C2" s="1000"/>
      <c r="D2" s="1000"/>
      <c r="E2" s="1000"/>
      <c r="F2" s="1000"/>
      <c r="G2" s="1000"/>
      <c r="H2" s="1000"/>
      <c r="I2" s="1000"/>
      <c r="J2" s="1000"/>
      <c r="K2" s="1000"/>
      <c r="L2" s="1000"/>
    </row>
    <row r="3" spans="1:16" ht="20.100000000000001" customHeight="1" x14ac:dyDescent="0.25">
      <c r="A3" s="1108"/>
      <c r="B3" s="1108"/>
      <c r="C3" s="1108"/>
      <c r="D3" s="1108"/>
      <c r="E3" s="1108"/>
      <c r="F3" s="1108"/>
      <c r="G3" s="1108"/>
      <c r="H3" s="1108"/>
      <c r="I3" s="1108"/>
      <c r="J3" s="347"/>
      <c r="K3" s="348"/>
    </row>
    <row r="4" spans="1:16" ht="17.25" customHeight="1" x14ac:dyDescent="0.25">
      <c r="A4" s="381"/>
      <c r="B4" s="997">
        <f>T!G17</f>
        <v>2016</v>
      </c>
      <c r="C4" s="998"/>
      <c r="D4" s="998"/>
      <c r="E4" s="998"/>
      <c r="F4" s="998"/>
      <c r="G4" s="998"/>
      <c r="H4" s="998"/>
      <c r="I4" s="998"/>
      <c r="J4" s="998"/>
      <c r="K4" s="998"/>
      <c r="L4" s="344"/>
    </row>
    <row r="5" spans="1:16" ht="50.25" customHeight="1" x14ac:dyDescent="0.25">
      <c r="A5" s="381"/>
      <c r="B5" s="1109" t="s">
        <v>337</v>
      </c>
      <c r="C5" s="1110"/>
      <c r="D5" s="1110"/>
      <c r="E5" s="1110"/>
      <c r="F5" s="1111"/>
      <c r="G5" s="1112" t="s">
        <v>338</v>
      </c>
      <c r="H5" s="1110"/>
      <c r="I5" s="1110"/>
      <c r="J5" s="1110"/>
      <c r="K5" s="1113"/>
      <c r="L5" s="344"/>
    </row>
    <row r="6" spans="1:16" ht="67.5" customHeight="1" x14ac:dyDescent="0.25">
      <c r="A6" s="325" t="s">
        <v>164</v>
      </c>
      <c r="B6" s="436" t="s">
        <v>324</v>
      </c>
      <c r="C6" s="437" t="s">
        <v>325</v>
      </c>
      <c r="D6" s="437" t="s">
        <v>326</v>
      </c>
      <c r="E6" s="437" t="s">
        <v>327</v>
      </c>
      <c r="F6" s="511" t="s">
        <v>313</v>
      </c>
      <c r="G6" s="437" t="s">
        <v>324</v>
      </c>
      <c r="H6" s="437" t="s">
        <v>325</v>
      </c>
      <c r="I6" s="437" t="s">
        <v>326</v>
      </c>
      <c r="J6" s="437" t="s">
        <v>327</v>
      </c>
      <c r="K6" s="512" t="s">
        <v>313</v>
      </c>
      <c r="L6" s="359"/>
    </row>
    <row r="7" spans="1:16" ht="15" customHeight="1" x14ac:dyDescent="0.25">
      <c r="A7" s="326" t="s">
        <v>27</v>
      </c>
      <c r="B7" s="399">
        <v>150254.86200001446</v>
      </c>
      <c r="C7" s="403">
        <v>959508.08611252718</v>
      </c>
      <c r="D7" s="401">
        <v>46655.45</v>
      </c>
      <c r="E7" s="401">
        <v>30846.685999999994</v>
      </c>
      <c r="F7" s="433">
        <f>SUM(B7:E7)</f>
        <v>1187265.0841125415</v>
      </c>
      <c r="G7" s="401">
        <v>1601369.7128191546</v>
      </c>
      <c r="H7" s="401">
        <v>10237778.43035</v>
      </c>
      <c r="I7" s="401">
        <v>497300.49000000005</v>
      </c>
      <c r="J7" s="401">
        <v>327942.16100000002</v>
      </c>
      <c r="K7" s="433">
        <f>SUM(G7:J7)</f>
        <v>12664390.794169156</v>
      </c>
      <c r="L7" s="396"/>
      <c r="M7" s="331"/>
      <c r="N7" s="332"/>
      <c r="O7" s="332"/>
      <c r="P7" s="332"/>
    </row>
    <row r="8" spans="1:16" ht="15" customHeight="1" x14ac:dyDescent="0.25">
      <c r="A8" s="326" t="s">
        <v>28</v>
      </c>
      <c r="B8" s="399">
        <v>112373.46099999956</v>
      </c>
      <c r="C8" s="401">
        <v>732547.98854680336</v>
      </c>
      <c r="D8" s="401">
        <v>36226.762999999999</v>
      </c>
      <c r="E8" s="401">
        <v>13829.668</v>
      </c>
      <c r="F8" s="433">
        <f t="shared" ref="F8:F18" si="0">SUM(B8:E8)</f>
        <v>894977.88054680289</v>
      </c>
      <c r="G8" s="401">
        <v>1197555.0725229955</v>
      </c>
      <c r="H8" s="401">
        <v>7815686.5768100005</v>
      </c>
      <c r="I8" s="401">
        <v>386348.21600000001</v>
      </c>
      <c r="J8" s="401">
        <v>147163.25180000006</v>
      </c>
      <c r="K8" s="433">
        <f>SUM(G8:J8)</f>
        <v>9546753.1171329971</v>
      </c>
      <c r="L8" s="397"/>
      <c r="M8" s="333"/>
      <c r="N8" s="332"/>
      <c r="O8" s="332"/>
      <c r="P8" s="332"/>
    </row>
    <row r="9" spans="1:16" ht="15" customHeight="1" x14ac:dyDescent="0.25">
      <c r="A9" s="334" t="s">
        <v>29</v>
      </c>
      <c r="B9" s="404">
        <v>112462.31619186628</v>
      </c>
      <c r="C9" s="406">
        <v>737900.73650104902</v>
      </c>
      <c r="D9" s="406">
        <v>36972.525999999998</v>
      </c>
      <c r="E9" s="406">
        <v>7592.3309999999974</v>
      </c>
      <c r="F9" s="434">
        <f t="shared" si="0"/>
        <v>894927.90969291527</v>
      </c>
      <c r="G9" s="406">
        <v>1202519.2172059345</v>
      </c>
      <c r="H9" s="406">
        <v>7886218.666995001</v>
      </c>
      <c r="I9" s="406">
        <v>394670.152</v>
      </c>
      <c r="J9" s="406">
        <v>80881.354000000021</v>
      </c>
      <c r="K9" s="434">
        <f t="shared" ref="K9:K18" si="1">SUM(G9:J9)</f>
        <v>9564289.3902009372</v>
      </c>
      <c r="L9" s="398"/>
      <c r="M9" s="339"/>
      <c r="N9" s="332"/>
      <c r="O9" s="332"/>
      <c r="P9" s="332"/>
    </row>
    <row r="10" spans="1:16" ht="15" customHeight="1" x14ac:dyDescent="0.25">
      <c r="A10" s="379" t="s">
        <v>30</v>
      </c>
      <c r="B10" s="399"/>
      <c r="C10" s="401"/>
      <c r="D10" s="401"/>
      <c r="E10" s="401"/>
      <c r="F10" s="923">
        <f t="shared" si="0"/>
        <v>0</v>
      </c>
      <c r="G10" s="401"/>
      <c r="H10" s="401"/>
      <c r="I10" s="401"/>
      <c r="J10" s="401"/>
      <c r="K10" s="923">
        <f t="shared" si="1"/>
        <v>0</v>
      </c>
      <c r="L10" s="397"/>
      <c r="M10" s="333"/>
      <c r="N10" s="332"/>
      <c r="O10" s="332"/>
      <c r="P10" s="332"/>
    </row>
    <row r="11" spans="1:16" ht="15" customHeight="1" x14ac:dyDescent="0.25">
      <c r="A11" s="379" t="s">
        <v>31</v>
      </c>
      <c r="B11" s="399"/>
      <c r="C11" s="401"/>
      <c r="D11" s="401"/>
      <c r="E11" s="401"/>
      <c r="F11" s="923">
        <f t="shared" si="0"/>
        <v>0</v>
      </c>
      <c r="G11" s="401"/>
      <c r="H11" s="401"/>
      <c r="I11" s="401"/>
      <c r="J11" s="401"/>
      <c r="K11" s="923">
        <f t="shared" si="1"/>
        <v>0</v>
      </c>
      <c r="L11" s="397"/>
      <c r="M11" s="333"/>
      <c r="N11" s="332"/>
      <c r="O11" s="332"/>
      <c r="P11" s="332"/>
    </row>
    <row r="12" spans="1:16" ht="15" customHeight="1" x14ac:dyDescent="0.25">
      <c r="A12" s="380" t="s">
        <v>32</v>
      </c>
      <c r="B12" s="404"/>
      <c r="C12" s="406"/>
      <c r="D12" s="406"/>
      <c r="E12" s="406"/>
      <c r="F12" s="924">
        <f t="shared" si="0"/>
        <v>0</v>
      </c>
      <c r="G12" s="406"/>
      <c r="H12" s="406"/>
      <c r="I12" s="406"/>
      <c r="J12" s="406"/>
      <c r="K12" s="924">
        <f t="shared" si="1"/>
        <v>0</v>
      </c>
      <c r="L12" s="397"/>
      <c r="M12" s="333"/>
      <c r="N12" s="332"/>
      <c r="O12" s="332"/>
      <c r="P12" s="332"/>
    </row>
    <row r="13" spans="1:16" ht="15" customHeight="1" x14ac:dyDescent="0.25">
      <c r="A13" s="379" t="s">
        <v>33</v>
      </c>
      <c r="B13" s="399"/>
      <c r="C13" s="401"/>
      <c r="D13" s="401"/>
      <c r="E13" s="401"/>
      <c r="F13" s="923">
        <f t="shared" si="0"/>
        <v>0</v>
      </c>
      <c r="G13" s="401"/>
      <c r="H13" s="401"/>
      <c r="I13" s="401"/>
      <c r="J13" s="401"/>
      <c r="K13" s="923">
        <f t="shared" si="1"/>
        <v>0</v>
      </c>
      <c r="L13" s="397"/>
      <c r="M13" s="333"/>
      <c r="N13" s="332"/>
      <c r="O13" s="332"/>
      <c r="P13" s="332"/>
    </row>
    <row r="14" spans="1:16" ht="15" customHeight="1" x14ac:dyDescent="0.25">
      <c r="A14" s="379" t="s">
        <v>34</v>
      </c>
      <c r="B14" s="399"/>
      <c r="C14" s="401"/>
      <c r="D14" s="401"/>
      <c r="E14" s="401"/>
      <c r="F14" s="923">
        <f t="shared" si="0"/>
        <v>0</v>
      </c>
      <c r="G14" s="401"/>
      <c r="H14" s="401"/>
      <c r="I14" s="401"/>
      <c r="J14" s="401"/>
      <c r="K14" s="923">
        <f t="shared" si="1"/>
        <v>0</v>
      </c>
      <c r="L14" s="397"/>
      <c r="M14" s="333"/>
      <c r="N14" s="332"/>
      <c r="O14" s="332"/>
      <c r="P14" s="332"/>
    </row>
    <row r="15" spans="1:16" ht="15" customHeight="1" x14ac:dyDescent="0.25">
      <c r="A15" s="380" t="s">
        <v>35</v>
      </c>
      <c r="B15" s="404"/>
      <c r="C15" s="406"/>
      <c r="D15" s="406"/>
      <c r="E15" s="406"/>
      <c r="F15" s="924">
        <f t="shared" si="0"/>
        <v>0</v>
      </c>
      <c r="G15" s="406"/>
      <c r="H15" s="406"/>
      <c r="I15" s="406"/>
      <c r="J15" s="406"/>
      <c r="K15" s="924">
        <f t="shared" si="1"/>
        <v>0</v>
      </c>
      <c r="L15" s="397"/>
      <c r="M15" s="333"/>
      <c r="N15" s="332"/>
      <c r="O15" s="332"/>
      <c r="P15" s="332"/>
    </row>
    <row r="16" spans="1:16" ht="15" customHeight="1" x14ac:dyDescent="0.25">
      <c r="A16" s="326" t="s">
        <v>36</v>
      </c>
      <c r="B16" s="399"/>
      <c r="C16" s="401"/>
      <c r="D16" s="401"/>
      <c r="E16" s="401"/>
      <c r="F16" s="923">
        <f t="shared" si="0"/>
        <v>0</v>
      </c>
      <c r="G16" s="401"/>
      <c r="H16" s="401"/>
      <c r="I16" s="401"/>
      <c r="J16" s="401"/>
      <c r="K16" s="923">
        <f t="shared" si="1"/>
        <v>0</v>
      </c>
      <c r="L16" s="397"/>
      <c r="M16" s="333"/>
      <c r="N16" s="332"/>
      <c r="O16" s="332"/>
      <c r="P16" s="332"/>
    </row>
    <row r="17" spans="1:16" ht="15" customHeight="1" x14ac:dyDescent="0.25">
      <c r="A17" s="326" t="s">
        <v>37</v>
      </c>
      <c r="B17" s="399"/>
      <c r="C17" s="401"/>
      <c r="D17" s="401"/>
      <c r="E17" s="401"/>
      <c r="F17" s="923">
        <f t="shared" si="0"/>
        <v>0</v>
      </c>
      <c r="G17" s="401"/>
      <c r="H17" s="401"/>
      <c r="I17" s="401"/>
      <c r="J17" s="401"/>
      <c r="K17" s="923">
        <f t="shared" si="1"/>
        <v>0</v>
      </c>
      <c r="L17" s="397"/>
      <c r="M17" s="333"/>
      <c r="N17" s="332"/>
      <c r="O17" s="332"/>
      <c r="P17" s="332"/>
    </row>
    <row r="18" spans="1:16" ht="15" customHeight="1" x14ac:dyDescent="0.25">
      <c r="A18" s="334" t="s">
        <v>38</v>
      </c>
      <c r="B18" s="404"/>
      <c r="C18" s="406"/>
      <c r="D18" s="406"/>
      <c r="E18" s="406"/>
      <c r="F18" s="924">
        <f t="shared" si="0"/>
        <v>0</v>
      </c>
      <c r="G18" s="406"/>
      <c r="H18" s="406"/>
      <c r="I18" s="406"/>
      <c r="J18" s="406"/>
      <c r="K18" s="924">
        <f t="shared" si="1"/>
        <v>0</v>
      </c>
      <c r="L18" s="378"/>
      <c r="M18" s="333"/>
      <c r="N18" s="332"/>
      <c r="O18" s="332"/>
      <c r="P18" s="332"/>
    </row>
    <row r="19" spans="1:16" ht="15" customHeight="1" x14ac:dyDescent="0.25">
      <c r="A19" s="326" t="s">
        <v>151</v>
      </c>
      <c r="B19" s="408">
        <f>SUM(B7:B9)</f>
        <v>375090.6391918803</v>
      </c>
      <c r="C19" s="410">
        <f>SUM(C7:C9)</f>
        <v>2429956.8111603796</v>
      </c>
      <c r="D19" s="410">
        <f t="shared" ref="D19:J19" si="2">SUM(D7:D9)</f>
        <v>119854.73899999999</v>
      </c>
      <c r="E19" s="410">
        <f t="shared" si="2"/>
        <v>52268.68499999999</v>
      </c>
      <c r="F19" s="513">
        <f t="shared" si="2"/>
        <v>2977170.8743522596</v>
      </c>
      <c r="G19" s="412">
        <f t="shared" si="2"/>
        <v>4001444.0025480846</v>
      </c>
      <c r="H19" s="412">
        <f t="shared" si="2"/>
        <v>25939683.674155001</v>
      </c>
      <c r="I19" s="412">
        <f t="shared" si="2"/>
        <v>1278318.858</v>
      </c>
      <c r="J19" s="412">
        <f t="shared" si="2"/>
        <v>555986.7668000001</v>
      </c>
      <c r="K19" s="514">
        <f>SUM(K7:K9)</f>
        <v>31775433.301503092</v>
      </c>
      <c r="L19" s="344"/>
    </row>
    <row r="20" spans="1:16" ht="15" customHeight="1" x14ac:dyDescent="0.25">
      <c r="A20" s="326" t="s">
        <v>178</v>
      </c>
      <c r="B20" s="766">
        <f>SUM(B10:B12)</f>
        <v>0</v>
      </c>
      <c r="C20" s="767">
        <f>SUM(C10:C12)</f>
        <v>0</v>
      </c>
      <c r="D20" s="767">
        <f t="shared" ref="D20:J20" si="3">SUM(D10:D12)</f>
        <v>0</v>
      </c>
      <c r="E20" s="767">
        <f t="shared" si="3"/>
        <v>0</v>
      </c>
      <c r="F20" s="873">
        <f t="shared" si="3"/>
        <v>0</v>
      </c>
      <c r="G20" s="782">
        <f t="shared" si="3"/>
        <v>0</v>
      </c>
      <c r="H20" s="782">
        <f t="shared" si="3"/>
        <v>0</v>
      </c>
      <c r="I20" s="782">
        <f t="shared" si="3"/>
        <v>0</v>
      </c>
      <c r="J20" s="782">
        <f t="shared" si="3"/>
        <v>0</v>
      </c>
      <c r="K20" s="783">
        <f>SUM(K10:K12)</f>
        <v>0</v>
      </c>
      <c r="L20" s="344"/>
    </row>
    <row r="21" spans="1:16" ht="15" customHeight="1" x14ac:dyDescent="0.25">
      <c r="A21" s="326" t="s">
        <v>222</v>
      </c>
      <c r="B21" s="766">
        <f>SUM(B13:B15)</f>
        <v>0</v>
      </c>
      <c r="C21" s="767">
        <f>SUM(C13:C15)</f>
        <v>0</v>
      </c>
      <c r="D21" s="767">
        <f t="shared" ref="D21:J21" si="4">SUM(D13:D15)</f>
        <v>0</v>
      </c>
      <c r="E21" s="767">
        <f t="shared" si="4"/>
        <v>0</v>
      </c>
      <c r="F21" s="873">
        <f t="shared" si="4"/>
        <v>0</v>
      </c>
      <c r="G21" s="782">
        <f t="shared" si="4"/>
        <v>0</v>
      </c>
      <c r="H21" s="782">
        <f t="shared" si="4"/>
        <v>0</v>
      </c>
      <c r="I21" s="782">
        <f t="shared" si="4"/>
        <v>0</v>
      </c>
      <c r="J21" s="782">
        <f t="shared" si="4"/>
        <v>0</v>
      </c>
      <c r="K21" s="783">
        <f>SUM(K13:K15)</f>
        <v>0</v>
      </c>
      <c r="L21" s="344"/>
    </row>
    <row r="22" spans="1:16" ht="15" customHeight="1" x14ac:dyDescent="0.25">
      <c r="A22" s="380" t="s">
        <v>179</v>
      </c>
      <c r="B22" s="769">
        <f>SUM(B16:B18)</f>
        <v>0</v>
      </c>
      <c r="C22" s="770">
        <f>SUM(C16:C18)</f>
        <v>0</v>
      </c>
      <c r="D22" s="770">
        <f t="shared" ref="D22:J22" si="5">SUM(D16:D18)</f>
        <v>0</v>
      </c>
      <c r="E22" s="770">
        <f t="shared" si="5"/>
        <v>0</v>
      </c>
      <c r="F22" s="874">
        <f t="shared" si="5"/>
        <v>0</v>
      </c>
      <c r="G22" s="785">
        <f t="shared" si="5"/>
        <v>0</v>
      </c>
      <c r="H22" s="785">
        <f t="shared" si="5"/>
        <v>0</v>
      </c>
      <c r="I22" s="785">
        <f t="shared" si="5"/>
        <v>0</v>
      </c>
      <c r="J22" s="785">
        <f t="shared" si="5"/>
        <v>0</v>
      </c>
      <c r="K22" s="786">
        <f>SUM(K16:K18)</f>
        <v>0</v>
      </c>
      <c r="L22" s="359"/>
    </row>
    <row r="23" spans="1:16" ht="15" customHeight="1" x14ac:dyDescent="0.25">
      <c r="A23" s="326" t="s">
        <v>180</v>
      </c>
      <c r="B23" s="778">
        <f>SUM(B7:B12)</f>
        <v>375090.6391918803</v>
      </c>
      <c r="C23" s="779">
        <f>SUM(C7:C12)</f>
        <v>2429956.8111603796</v>
      </c>
      <c r="D23" s="779">
        <f t="shared" ref="D23:J23" si="6">SUM(D7:D12)</f>
        <v>119854.73899999999</v>
      </c>
      <c r="E23" s="779">
        <f t="shared" si="6"/>
        <v>52268.68499999999</v>
      </c>
      <c r="F23" s="876">
        <f t="shared" si="6"/>
        <v>2977170.8743522596</v>
      </c>
      <c r="G23" s="779">
        <f t="shared" si="6"/>
        <v>4001444.0025480846</v>
      </c>
      <c r="H23" s="779">
        <f t="shared" si="6"/>
        <v>25939683.674155001</v>
      </c>
      <c r="I23" s="779">
        <f t="shared" si="6"/>
        <v>1278318.858</v>
      </c>
      <c r="J23" s="779">
        <f t="shared" si="6"/>
        <v>555986.7668000001</v>
      </c>
      <c r="K23" s="780">
        <f>SUM(K7:K12)</f>
        <v>31775433.301503092</v>
      </c>
      <c r="L23" s="344"/>
    </row>
    <row r="24" spans="1:16" ht="15" customHeight="1" x14ac:dyDescent="0.25">
      <c r="A24" s="326" t="s">
        <v>181</v>
      </c>
      <c r="B24" s="778">
        <f>SUM(B13:B18)</f>
        <v>0</v>
      </c>
      <c r="C24" s="779">
        <f>SUM(C13:C18)</f>
        <v>0</v>
      </c>
      <c r="D24" s="779">
        <f t="shared" ref="D24:J24" si="7">SUM(D13:D18)</f>
        <v>0</v>
      </c>
      <c r="E24" s="779">
        <f t="shared" si="7"/>
        <v>0</v>
      </c>
      <c r="F24" s="876">
        <f t="shared" si="7"/>
        <v>0</v>
      </c>
      <c r="G24" s="779">
        <f t="shared" si="7"/>
        <v>0</v>
      </c>
      <c r="H24" s="779">
        <f t="shared" si="7"/>
        <v>0</v>
      </c>
      <c r="I24" s="779">
        <f t="shared" si="7"/>
        <v>0</v>
      </c>
      <c r="J24" s="779">
        <f t="shared" si="7"/>
        <v>0</v>
      </c>
      <c r="K24" s="780">
        <f>SUM(K13:K18)</f>
        <v>0</v>
      </c>
      <c r="L24" s="344"/>
    </row>
    <row r="25" spans="1:16" ht="15" customHeight="1" x14ac:dyDescent="0.25">
      <c r="A25" s="365" t="s">
        <v>166</v>
      </c>
      <c r="B25" s="772">
        <f>SUM(B7:B18)</f>
        <v>375090.6391918803</v>
      </c>
      <c r="C25" s="773">
        <f>SUM(C7:C18)</f>
        <v>2429956.8111603796</v>
      </c>
      <c r="D25" s="773">
        <f t="shared" ref="D25:J25" si="8">SUM(D7:D18)</f>
        <v>119854.73899999999</v>
      </c>
      <c r="E25" s="773">
        <f t="shared" si="8"/>
        <v>52268.68499999999</v>
      </c>
      <c r="F25" s="875">
        <f t="shared" si="8"/>
        <v>2977170.8743522596</v>
      </c>
      <c r="G25" s="788">
        <f t="shared" si="8"/>
        <v>4001444.0025480846</v>
      </c>
      <c r="H25" s="788">
        <f t="shared" si="8"/>
        <v>25939683.674155001</v>
      </c>
      <c r="I25" s="788">
        <f t="shared" si="8"/>
        <v>1278318.858</v>
      </c>
      <c r="J25" s="788">
        <f t="shared" si="8"/>
        <v>555986.7668000001</v>
      </c>
      <c r="K25" s="789">
        <f>SUM(K7:K18)</f>
        <v>31775433.301503092</v>
      </c>
      <c r="L25" s="360"/>
    </row>
    <row r="26" spans="1:16" ht="9.75" customHeight="1" x14ac:dyDescent="0.25">
      <c r="B26" s="344"/>
      <c r="L26" s="344"/>
    </row>
    <row r="27" spans="1:16" x14ac:dyDescent="0.25">
      <c r="L27" s="344"/>
    </row>
    <row r="28" spans="1:16" ht="12" customHeight="1" x14ac:dyDescent="0.25">
      <c r="A28" s="345"/>
      <c r="B28" s="345"/>
      <c r="C28" s="345"/>
      <c r="H28" s="345"/>
      <c r="I28" s="345"/>
      <c r="J28" s="345"/>
      <c r="K28" s="345"/>
      <c r="L28" s="344"/>
    </row>
    <row r="29" spans="1:16" ht="12" customHeight="1" x14ac:dyDescent="0.25">
      <c r="E29" s="346"/>
      <c r="F29" s="346"/>
      <c r="G29" s="346"/>
      <c r="H29" s="346"/>
      <c r="L29" s="344"/>
    </row>
    <row r="30" spans="1:16" ht="12" customHeight="1" x14ac:dyDescent="0.25">
      <c r="E30" s="346"/>
      <c r="F30" s="346"/>
      <c r="G30" s="346"/>
      <c r="L30" s="344"/>
    </row>
    <row r="31" spans="1:16" ht="12" customHeight="1" x14ac:dyDescent="0.25">
      <c r="E31" s="346"/>
      <c r="F31" s="346"/>
      <c r="G31" s="346"/>
      <c r="L31" s="344"/>
    </row>
    <row r="32" spans="1:16" ht="12" customHeight="1" x14ac:dyDescent="0.25">
      <c r="E32" s="346"/>
      <c r="F32" s="346"/>
      <c r="G32" s="346"/>
      <c r="L32" s="344"/>
    </row>
    <row r="33" spans="1:12" ht="12" customHeight="1" x14ac:dyDescent="0.25">
      <c r="E33" s="346" t="str">
        <f>B6</f>
        <v xml:space="preserve"> PP Distribuce</v>
      </c>
      <c r="F33" s="346" t="str">
        <f t="shared" ref="F33:H33" si="9">C6</f>
        <v xml:space="preserve"> RWE GasNet</v>
      </c>
      <c r="G33" s="346" t="str">
        <f t="shared" si="9"/>
        <v xml:space="preserve"> E.ON Distribuce</v>
      </c>
      <c r="H33" s="346" t="str">
        <f t="shared" si="9"/>
        <v xml:space="preserve"> Ostatní společnosti</v>
      </c>
      <c r="L33" s="344"/>
    </row>
    <row r="34" spans="1:12" ht="12" customHeight="1" x14ac:dyDescent="0.25">
      <c r="D34" s="323" t="str">
        <f>A19</f>
        <v>I. čtvrtletí</v>
      </c>
      <c r="E34" s="323">
        <f t="shared" ref="E34:H37" si="10">B19</f>
        <v>375090.6391918803</v>
      </c>
      <c r="F34" s="323">
        <f t="shared" si="10"/>
        <v>2429956.8111603796</v>
      </c>
      <c r="G34" s="323">
        <f t="shared" si="10"/>
        <v>119854.73899999999</v>
      </c>
      <c r="H34" s="323">
        <f t="shared" si="10"/>
        <v>52268.68499999999</v>
      </c>
      <c r="L34" s="344"/>
    </row>
    <row r="35" spans="1:12" ht="12" customHeight="1" x14ac:dyDescent="0.25">
      <c r="D35" s="323" t="str">
        <f t="shared" ref="D35:D37" si="11">A20</f>
        <v>II. čtvrtletí</v>
      </c>
      <c r="E35" s="323">
        <f t="shared" si="10"/>
        <v>0</v>
      </c>
      <c r="F35" s="323">
        <f t="shared" si="10"/>
        <v>0</v>
      </c>
      <c r="G35" s="323">
        <f t="shared" si="10"/>
        <v>0</v>
      </c>
      <c r="H35" s="323">
        <f t="shared" si="10"/>
        <v>0</v>
      </c>
      <c r="L35" s="344"/>
    </row>
    <row r="36" spans="1:12" ht="12" customHeight="1" x14ac:dyDescent="0.25">
      <c r="D36" s="323" t="str">
        <f t="shared" si="11"/>
        <v>III. čtvrtletí</v>
      </c>
      <c r="E36" s="323">
        <f t="shared" si="10"/>
        <v>0</v>
      </c>
      <c r="F36" s="323">
        <f t="shared" si="10"/>
        <v>0</v>
      </c>
      <c r="G36" s="323">
        <f t="shared" si="10"/>
        <v>0</v>
      </c>
      <c r="H36" s="323">
        <f t="shared" si="10"/>
        <v>0</v>
      </c>
      <c r="L36" s="344"/>
    </row>
    <row r="37" spans="1:12" ht="12" customHeight="1" x14ac:dyDescent="0.25">
      <c r="D37" s="323" t="str">
        <f t="shared" si="11"/>
        <v>IV. čtvrtletí</v>
      </c>
      <c r="E37" s="323">
        <f t="shared" si="10"/>
        <v>0</v>
      </c>
      <c r="F37" s="323">
        <f t="shared" si="10"/>
        <v>0</v>
      </c>
      <c r="G37" s="323">
        <f t="shared" si="10"/>
        <v>0</v>
      </c>
      <c r="H37" s="323">
        <f t="shared" si="10"/>
        <v>0</v>
      </c>
      <c r="L37" s="344"/>
    </row>
    <row r="38" spans="1:12" ht="12" customHeight="1" x14ac:dyDescent="0.25">
      <c r="E38" s="346"/>
      <c r="F38" s="346"/>
      <c r="G38" s="346"/>
      <c r="L38" s="344"/>
    </row>
    <row r="39" spans="1:12" ht="12" customHeight="1" x14ac:dyDescent="0.25">
      <c r="E39" s="346"/>
      <c r="F39" s="346"/>
      <c r="G39" s="346"/>
      <c r="L39" s="344"/>
    </row>
    <row r="40" spans="1:12" ht="12" customHeight="1" x14ac:dyDescent="0.25">
      <c r="E40" s="346"/>
      <c r="F40" s="346"/>
      <c r="G40" s="346"/>
      <c r="L40" s="344"/>
    </row>
    <row r="41" spans="1:12" ht="12" customHeight="1" x14ac:dyDescent="0.25">
      <c r="L41" s="344"/>
    </row>
    <row r="42" spans="1:12" ht="12" customHeight="1" x14ac:dyDescent="0.25">
      <c r="L42" s="344"/>
    </row>
    <row r="43" spans="1:12" ht="12" customHeight="1" x14ac:dyDescent="0.25">
      <c r="L43" s="344"/>
    </row>
    <row r="44" spans="1:12" ht="12" customHeight="1" x14ac:dyDescent="0.25">
      <c r="L44" s="344"/>
    </row>
    <row r="45" spans="1:12" ht="12" customHeight="1" x14ac:dyDescent="0.25">
      <c r="L45" s="344"/>
    </row>
    <row r="46" spans="1:12" x14ac:dyDescent="0.25">
      <c r="L46" s="344"/>
    </row>
    <row r="47" spans="1:12" x14ac:dyDescent="0.25">
      <c r="A47" s="435"/>
      <c r="B47" s="435"/>
      <c r="C47" s="435"/>
      <c r="D47" s="435"/>
      <c r="E47" s="435"/>
      <c r="F47" s="435"/>
      <c r="G47" s="435"/>
      <c r="H47" s="435"/>
      <c r="I47" s="435"/>
      <c r="J47" s="435"/>
      <c r="K47" s="435"/>
      <c r="L47" s="359"/>
    </row>
    <row r="48" spans="1:12" x14ac:dyDescent="0.25">
      <c r="L48" s="344"/>
    </row>
  </sheetData>
  <mergeCells count="6">
    <mergeCell ref="K1:L1"/>
    <mergeCell ref="A2:L2"/>
    <mergeCell ref="A3:I3"/>
    <mergeCell ref="B4:K4"/>
    <mergeCell ref="B5:F5"/>
    <mergeCell ref="G5:K5"/>
  </mergeCells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>
    <oddFooter>&amp;C18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F42"/>
  <sheetViews>
    <sheetView view="pageBreakPreview" zoomScaleNormal="100" zoomScaleSheetLayoutView="100" workbookViewId="0">
      <selection activeCell="A6" sqref="A6"/>
    </sheetView>
  </sheetViews>
  <sheetFormatPr defaultRowHeight="12.75" x14ac:dyDescent="0.25"/>
  <cols>
    <col min="1" max="1" width="63.5703125" style="529" customWidth="1"/>
    <col min="2" max="2" width="2.7109375" style="642" customWidth="1"/>
    <col min="3" max="3" width="27.7109375" style="529" customWidth="1"/>
    <col min="4" max="4" width="11.7109375" style="529" customWidth="1"/>
    <col min="5" max="6" width="9.140625" style="529"/>
    <col min="7" max="7" width="11.7109375" style="529" customWidth="1"/>
    <col min="8" max="16384" width="9.140625" style="529"/>
  </cols>
  <sheetData>
    <row r="1" spans="1:6" x14ac:dyDescent="0.25">
      <c r="A1" s="650"/>
      <c r="B1" s="645"/>
      <c r="C1" s="641"/>
    </row>
    <row r="2" spans="1:6" x14ac:dyDescent="0.25">
      <c r="A2" s="651"/>
      <c r="B2" s="645"/>
      <c r="C2" s="641"/>
    </row>
    <row r="3" spans="1:6" ht="15.75" x14ac:dyDescent="0.25">
      <c r="A3" s="652" t="s">
        <v>231</v>
      </c>
      <c r="B3" s="645"/>
      <c r="C3" s="641"/>
    </row>
    <row r="4" spans="1:6" x14ac:dyDescent="0.25">
      <c r="A4" s="653"/>
      <c r="B4" s="646"/>
      <c r="C4" s="644"/>
    </row>
    <row r="5" spans="1:6" ht="30" customHeight="1" x14ac:dyDescent="0.25">
      <c r="A5" s="654" t="str">
        <f>'2'!C3</f>
        <v>Zkratky a pojmy</v>
      </c>
      <c r="B5" s="647" t="s">
        <v>39</v>
      </c>
      <c r="C5" s="531" t="s">
        <v>102</v>
      </c>
    </row>
    <row r="6" spans="1:6" ht="30" customHeight="1" x14ac:dyDescent="0.25">
      <c r="A6" s="889" t="str">
        <f>'3'!A5:D5</f>
        <v>Komentář k Čtvrtletní zprávě o provozu plynárenské soustavy ČR</v>
      </c>
      <c r="B6" s="890" t="s">
        <v>39</v>
      </c>
      <c r="C6" s="891" t="s">
        <v>103</v>
      </c>
      <c r="F6" s="895"/>
    </row>
    <row r="7" spans="1:6" ht="30" customHeight="1" x14ac:dyDescent="0.25">
      <c r="A7" s="654" t="str">
        <f>'4'!A2:L2</f>
        <v>Čtvrtletní bilance plynárenské soustavy ČR</v>
      </c>
      <c r="B7" s="647" t="s">
        <v>39</v>
      </c>
      <c r="C7" s="531" t="s">
        <v>104</v>
      </c>
      <c r="F7" s="896"/>
    </row>
    <row r="8" spans="1:6" ht="30" customHeight="1" x14ac:dyDescent="0.25">
      <c r="A8" s="889" t="str">
        <f>'5'!A2:T2</f>
        <v>Bilance plynárenské soustavy ČR v průběhu roku</v>
      </c>
      <c r="B8" s="890" t="s">
        <v>39</v>
      </c>
      <c r="C8" s="891" t="s">
        <v>105</v>
      </c>
    </row>
    <row r="9" spans="1:6" ht="30" customHeight="1" x14ac:dyDescent="0.25">
      <c r="A9" s="654" t="str">
        <f>'6'!A2:S2</f>
        <v>Spotřeba zemního plynu v ČR v průběhu roku</v>
      </c>
      <c r="B9" s="647" t="s">
        <v>39</v>
      </c>
      <c r="C9" s="531" t="s">
        <v>106</v>
      </c>
    </row>
    <row r="10" spans="1:6" ht="30" customHeight="1" x14ac:dyDescent="0.25">
      <c r="A10" s="654" t="str">
        <f>'7'!A2:S2</f>
        <v>Spotřeba zemního plynu v ČR podle kategorií zákazníků v průběhu roku</v>
      </c>
      <c r="B10" s="647" t="s">
        <v>39</v>
      </c>
      <c r="C10" s="531" t="s">
        <v>107</v>
      </c>
    </row>
    <row r="11" spans="1:6" ht="30" customHeight="1" x14ac:dyDescent="0.25">
      <c r="A11" s="892" t="str">
        <f>'8'!A3:K3</f>
        <v>Denní průběh spotřeb zemního plynu v ČR</v>
      </c>
      <c r="B11" s="890" t="s">
        <v>39</v>
      </c>
      <c r="C11" s="891" t="s">
        <v>237</v>
      </c>
    </row>
    <row r="12" spans="1:6" ht="30" customHeight="1" x14ac:dyDescent="0.25">
      <c r="A12" s="654" t="str">
        <f>'9'!A3:L3</f>
        <v>Spotřeba zemního plynu podle kategorií zákazníků v ČR</v>
      </c>
      <c r="B12" s="647" t="s">
        <v>39</v>
      </c>
      <c r="C12" s="531" t="s">
        <v>108</v>
      </c>
    </row>
    <row r="13" spans="1:6" ht="30" customHeight="1" x14ac:dyDescent="0.25">
      <c r="A13" s="654" t="str">
        <f>'10'!A3:L3</f>
        <v>Spotřeba zemního plynu podle kategorií zákazníků u společnosti Pražská plynárenská Distribuce, a.s.</v>
      </c>
      <c r="B13" s="647" t="s">
        <v>39</v>
      </c>
      <c r="C13" s="531" t="s">
        <v>109</v>
      </c>
    </row>
    <row r="14" spans="1:6" ht="30" customHeight="1" x14ac:dyDescent="0.25">
      <c r="A14" s="654" t="str">
        <f>'11'!A3:L3</f>
        <v>Spotřeba zemního plynu podle kategorií zákazníků u společnosti RWE GasNet, s.r.o.</v>
      </c>
      <c r="B14" s="647" t="s">
        <v>39</v>
      </c>
      <c r="C14" s="531" t="s">
        <v>110</v>
      </c>
    </row>
    <row r="15" spans="1:6" ht="30" customHeight="1" x14ac:dyDescent="0.25">
      <c r="A15" s="654" t="str">
        <f>'12'!A3:L3</f>
        <v>Spotřeba zemního plynu podle kategorií zákazníků u společnosti E.ON Distribuce, a.s.</v>
      </c>
      <c r="B15" s="647" t="s">
        <v>39</v>
      </c>
      <c r="C15" s="531" t="s">
        <v>249</v>
      </c>
    </row>
    <row r="16" spans="1:6" ht="30" customHeight="1" x14ac:dyDescent="0.25">
      <c r="A16" s="654" t="str">
        <f>'13'!A3:L3</f>
        <v>Spotřeba zemního plynu podle kategorií zákazníků u ostatních společností</v>
      </c>
      <c r="B16" s="647" t="s">
        <v>39</v>
      </c>
      <c r="C16" s="531" t="s">
        <v>250</v>
      </c>
    </row>
    <row r="17" spans="1:3" ht="30" customHeight="1" x14ac:dyDescent="0.25">
      <c r="A17" s="654" t="str">
        <f>'14'!B3</f>
        <v>Spotřeba zemního plynu a teplota ovzduší podle plynárenských soustav v ČR</v>
      </c>
      <c r="B17" s="647" t="s">
        <v>39</v>
      </c>
      <c r="C17" s="531" t="s">
        <v>251</v>
      </c>
    </row>
    <row r="18" spans="1:3" ht="30" customHeight="1" x14ac:dyDescent="0.25">
      <c r="A18" s="889" t="str">
        <f>'18'!A2:L2</f>
        <v>Spotřeba zemního plynu podle plynárenských soustav v ČR v průběhu roku</v>
      </c>
      <c r="B18" s="890" t="s">
        <v>39</v>
      </c>
      <c r="C18" s="891" t="s">
        <v>252</v>
      </c>
    </row>
    <row r="19" spans="1:3" ht="30" customHeight="1" x14ac:dyDescent="0.25">
      <c r="A19" s="654" t="str">
        <f>'19'!A3:L3</f>
        <v>Spotřeba zemního plynu podle krajů a kategorií zákazníků v ČR</v>
      </c>
      <c r="B19" s="647" t="s">
        <v>39</v>
      </c>
      <c r="C19" s="531" t="s">
        <v>253</v>
      </c>
    </row>
    <row r="20" spans="1:3" ht="30" customHeight="1" x14ac:dyDescent="0.25">
      <c r="A20" s="654" t="str">
        <f>'26'!B3</f>
        <v>Spotřeba zemního plynu a teplota ovzduší podle krajů v ČR</v>
      </c>
      <c r="B20" s="647" t="s">
        <v>39</v>
      </c>
      <c r="C20" s="531" t="s">
        <v>254</v>
      </c>
    </row>
    <row r="21" spans="1:3" ht="30" customHeight="1" x14ac:dyDescent="0.25">
      <c r="A21" s="889" t="str">
        <f>'31'!A2:S2</f>
        <v>Spotřeba zemního plynu podle krajů v ČR v průběhu roku</v>
      </c>
      <c r="B21" s="890" t="s">
        <v>39</v>
      </c>
      <c r="C21" s="891" t="s">
        <v>228</v>
      </c>
    </row>
    <row r="22" spans="1:3" ht="30" customHeight="1" x14ac:dyDescent="0.25">
      <c r="A22" s="655" t="str">
        <f>'32'!D2</f>
        <v>Schéma toků plynu v plynárenské soustavě ČR</v>
      </c>
      <c r="B22" s="647" t="s">
        <v>39</v>
      </c>
      <c r="C22" s="531" t="s">
        <v>229</v>
      </c>
    </row>
    <row r="23" spans="1:3" ht="30" customHeight="1" x14ac:dyDescent="0.25">
      <c r="A23" s="889" t="str">
        <f>'33'!A2:I2</f>
        <v xml:space="preserve">Schéma přepravní soustavy a zásobníků plynu v ČR </v>
      </c>
      <c r="B23" s="890" t="s">
        <v>39</v>
      </c>
      <c r="C23" s="891" t="s">
        <v>230</v>
      </c>
    </row>
    <row r="24" spans="1:3" ht="9" customHeight="1" x14ac:dyDescent="0.25">
      <c r="A24" s="654"/>
      <c r="B24" s="647"/>
      <c r="C24" s="531"/>
    </row>
    <row r="25" spans="1:3" ht="9" customHeight="1" x14ac:dyDescent="0.25">
      <c r="A25" s="654"/>
      <c r="B25" s="647"/>
      <c r="C25" s="531"/>
    </row>
    <row r="26" spans="1:3" ht="9" customHeight="1" x14ac:dyDescent="0.25">
      <c r="A26" s="656"/>
      <c r="B26" s="648"/>
      <c r="C26" s="531"/>
    </row>
    <row r="27" spans="1:3" ht="9" customHeight="1" x14ac:dyDescent="0.25">
      <c r="A27" s="656"/>
      <c r="B27" s="648"/>
      <c r="C27" s="531"/>
    </row>
    <row r="28" spans="1:3" ht="9" customHeight="1" x14ac:dyDescent="0.25">
      <c r="A28" s="656"/>
      <c r="B28" s="648"/>
      <c r="C28" s="531"/>
    </row>
    <row r="29" spans="1:3" ht="9" customHeight="1" x14ac:dyDescent="0.25">
      <c r="A29" s="656"/>
      <c r="B29" s="648"/>
      <c r="C29" s="531"/>
    </row>
    <row r="30" spans="1:3" ht="9" customHeight="1" x14ac:dyDescent="0.25">
      <c r="A30" s="656"/>
      <c r="B30" s="648"/>
      <c r="C30" s="531"/>
    </row>
    <row r="31" spans="1:3" ht="9" customHeight="1" x14ac:dyDescent="0.25">
      <c r="A31" s="897"/>
      <c r="B31" s="649"/>
      <c r="C31" s="531"/>
    </row>
    <row r="32" spans="1:3" ht="9" customHeight="1" x14ac:dyDescent="0.25">
      <c r="A32" s="897"/>
      <c r="B32" s="649"/>
      <c r="C32" s="531"/>
    </row>
    <row r="33" spans="1:3" ht="9" customHeight="1" x14ac:dyDescent="0.25">
      <c r="A33" s="897"/>
      <c r="B33" s="649"/>
      <c r="C33" s="531"/>
    </row>
    <row r="34" spans="1:3" ht="9" customHeight="1" x14ac:dyDescent="0.25">
      <c r="A34" s="897"/>
      <c r="B34" s="649"/>
      <c r="C34" s="531"/>
    </row>
    <row r="35" spans="1:3" ht="9" customHeight="1" x14ac:dyDescent="0.25">
      <c r="A35" s="531"/>
      <c r="B35" s="649"/>
      <c r="C35" s="531"/>
    </row>
    <row r="36" spans="1:3" ht="9" customHeight="1" x14ac:dyDescent="0.25">
      <c r="A36" s="893" t="str">
        <f>T!J20</f>
        <v>leden</v>
      </c>
      <c r="B36" s="962">
        <f>T!G17</f>
        <v>2016</v>
      </c>
      <c r="C36" s="963"/>
    </row>
    <row r="37" spans="1:3" ht="9" customHeight="1" x14ac:dyDescent="0.25">
      <c r="A37" s="893" t="str">
        <f>T!J21</f>
        <v>únor</v>
      </c>
      <c r="B37" s="962">
        <f>T!G17</f>
        <v>2016</v>
      </c>
      <c r="C37" s="963"/>
    </row>
    <row r="38" spans="1:3" ht="9" customHeight="1" x14ac:dyDescent="0.25">
      <c r="A38" s="893" t="str">
        <f>T!J22</f>
        <v>březen</v>
      </c>
      <c r="B38" s="962">
        <f>T!G17</f>
        <v>2016</v>
      </c>
      <c r="C38" s="963"/>
    </row>
    <row r="39" spans="1:3" ht="9" customHeight="1" x14ac:dyDescent="0.25">
      <c r="A39" s="894" t="str">
        <f>T!E17</f>
        <v>I. čtvrtletí</v>
      </c>
      <c r="B39" s="962">
        <f>T!G17</f>
        <v>2016</v>
      </c>
      <c r="C39" s="963"/>
    </row>
    <row r="40" spans="1:3" ht="20.100000000000001" customHeight="1" x14ac:dyDescent="0.25">
      <c r="A40" s="531"/>
      <c r="B40" s="649"/>
      <c r="C40" s="531"/>
    </row>
    <row r="41" spans="1:3" ht="20.100000000000001" customHeight="1" x14ac:dyDescent="0.25"/>
    <row r="42" spans="1:3" ht="20.100000000000001" customHeight="1" x14ac:dyDescent="0.25"/>
  </sheetData>
  <mergeCells count="4">
    <mergeCell ref="B36:C36"/>
    <mergeCell ref="B37:C37"/>
    <mergeCell ref="B38:C38"/>
    <mergeCell ref="B39:C39"/>
  </mergeCells>
  <phoneticPr fontId="6" type="noConversion"/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5"/>
  <sheetViews>
    <sheetView view="pageBreakPreview" topLeftCell="A7" zoomScaleNormal="100" zoomScaleSheetLayoutView="100" workbookViewId="0">
      <selection activeCell="N14" sqref="N14"/>
    </sheetView>
  </sheetViews>
  <sheetFormatPr defaultRowHeight="12.75" x14ac:dyDescent="0.2"/>
  <cols>
    <col min="1" max="1" width="9.42578125" style="121" customWidth="1"/>
    <col min="2" max="2" width="3.85546875" style="121" customWidth="1"/>
    <col min="3" max="11" width="8.85546875" style="121" customWidth="1"/>
    <col min="12" max="12" width="1.7109375" style="121" customWidth="1"/>
    <col min="13" max="14" width="9.140625" style="121"/>
    <col min="15" max="15" width="11.140625" style="121" customWidth="1"/>
    <col min="16" max="16384" width="9.140625" style="121"/>
  </cols>
  <sheetData>
    <row r="1" spans="1:17" ht="13.5" x14ac:dyDescent="0.25">
      <c r="K1" s="1068" t="s">
        <v>278</v>
      </c>
      <c r="L1" s="1068"/>
    </row>
    <row r="2" spans="1:17" ht="6.75" customHeight="1" x14ac:dyDescent="0.2"/>
    <row r="3" spans="1:17" ht="30" customHeight="1" x14ac:dyDescent="0.2">
      <c r="A3" s="1081" t="s">
        <v>238</v>
      </c>
      <c r="B3" s="1081"/>
      <c r="C3" s="1081"/>
      <c r="D3" s="1081"/>
      <c r="E3" s="1081"/>
      <c r="F3" s="1081"/>
      <c r="G3" s="1081"/>
      <c r="H3" s="1081"/>
      <c r="I3" s="1081"/>
      <c r="J3" s="1081"/>
      <c r="K3" s="1081"/>
      <c r="L3" s="1081"/>
    </row>
    <row r="4" spans="1:17" ht="10.5" customHeight="1" x14ac:dyDescent="0.2">
      <c r="B4" s="122"/>
      <c r="C4" s="122"/>
      <c r="D4" s="177"/>
      <c r="E4" s="177"/>
      <c r="F4" s="124"/>
      <c r="G4" s="122"/>
      <c r="H4" s="122"/>
      <c r="I4" s="122"/>
    </row>
    <row r="5" spans="1:17" ht="12.95" customHeight="1" x14ac:dyDescent="0.2">
      <c r="A5" s="1069" t="s">
        <v>114</v>
      </c>
      <c r="B5" s="1069"/>
      <c r="C5" s="1069"/>
      <c r="D5" s="1070"/>
      <c r="E5" s="170"/>
      <c r="F5" s="125"/>
      <c r="G5" s="125"/>
      <c r="H5" s="125"/>
      <c r="I5" s="125"/>
      <c r="J5" s="126"/>
      <c r="K5" s="176"/>
      <c r="L5" s="126"/>
    </row>
    <row r="6" spans="1:17" ht="24.95" customHeight="1" x14ac:dyDescent="0.25">
      <c r="E6" s="1071">
        <f>T!G17</f>
        <v>2016</v>
      </c>
      <c r="F6" s="1072"/>
      <c r="G6" s="1072"/>
      <c r="H6" s="904"/>
      <c r="I6" s="1073">
        <f>E6-1</f>
        <v>2015</v>
      </c>
      <c r="J6" s="1074"/>
      <c r="K6" s="1075"/>
      <c r="L6" s="126"/>
    </row>
    <row r="7" spans="1:17" ht="24.95" customHeight="1" x14ac:dyDescent="0.25">
      <c r="A7" s="129"/>
      <c r="B7" s="130"/>
      <c r="C7" s="131"/>
      <c r="D7" s="131"/>
      <c r="E7" s="132"/>
      <c r="F7" s="133"/>
      <c r="G7" s="175"/>
      <c r="H7" s="1045" t="s">
        <v>112</v>
      </c>
      <c r="I7" s="905"/>
      <c r="J7" s="194"/>
      <c r="K7" s="906"/>
      <c r="L7" s="155"/>
    </row>
    <row r="8" spans="1:17" ht="24.95" customHeight="1" x14ac:dyDescent="0.25">
      <c r="A8" s="129"/>
      <c r="B8" s="169"/>
      <c r="C8" s="169"/>
      <c r="D8" s="1077" t="s">
        <v>0</v>
      </c>
      <c r="E8" s="1044" t="s">
        <v>41</v>
      </c>
      <c r="F8" s="1045"/>
      <c r="G8" s="202" t="s">
        <v>111</v>
      </c>
      <c r="H8" s="1045"/>
      <c r="I8" s="1079" t="s">
        <v>41</v>
      </c>
      <c r="J8" s="1080"/>
      <c r="K8" s="205" t="s">
        <v>111</v>
      </c>
      <c r="L8" s="155"/>
    </row>
    <row r="9" spans="1:17" ht="12.95" customHeight="1" x14ac:dyDescent="0.25">
      <c r="A9" s="1076" t="s">
        <v>164</v>
      </c>
      <c r="B9" s="1076"/>
      <c r="C9" s="238" t="s">
        <v>48</v>
      </c>
      <c r="D9" s="1078"/>
      <c r="E9" s="134" t="s">
        <v>154</v>
      </c>
      <c r="F9" s="134" t="s">
        <v>1</v>
      </c>
      <c r="G9" s="203" t="s">
        <v>69</v>
      </c>
      <c r="H9" s="1076"/>
      <c r="I9" s="907" t="s">
        <v>165</v>
      </c>
      <c r="J9" s="196" t="s">
        <v>1</v>
      </c>
      <c r="K9" s="206" t="s">
        <v>69</v>
      </c>
      <c r="L9" s="159"/>
    </row>
    <row r="10" spans="1:17" ht="12.95" customHeight="1" x14ac:dyDescent="0.2">
      <c r="A10" s="1054" t="str">
        <f>T!J20</f>
        <v>leden</v>
      </c>
      <c r="B10" s="1055"/>
      <c r="C10" s="160" t="s">
        <v>6</v>
      </c>
      <c r="D10" s="135">
        <v>117</v>
      </c>
      <c r="E10" s="136">
        <v>10331.347000000002</v>
      </c>
      <c r="F10" s="136">
        <v>110117.78700000001</v>
      </c>
      <c r="G10" s="207">
        <f>E10/$E$14</f>
        <v>0.25461948419586</v>
      </c>
      <c r="H10" s="145">
        <f>(E10-I10)/I10</f>
        <v>-9.0500882046301453E-2</v>
      </c>
      <c r="I10" s="909">
        <v>11359.380999999999</v>
      </c>
      <c r="J10" s="197">
        <v>120568.46400000001</v>
      </c>
      <c r="K10" s="212">
        <f>I10/$I$14</f>
        <v>0.30692284917092</v>
      </c>
      <c r="L10" s="155"/>
    </row>
    <row r="11" spans="1:17" ht="12.95" customHeight="1" x14ac:dyDescent="0.2">
      <c r="A11" s="1056"/>
      <c r="B11" s="1057"/>
      <c r="C11" s="161" t="s">
        <v>7</v>
      </c>
      <c r="D11" s="135">
        <v>312</v>
      </c>
      <c r="E11" s="136">
        <v>2190.683</v>
      </c>
      <c r="F11" s="136">
        <v>23350.979639999998</v>
      </c>
      <c r="G11" s="208">
        <f>E11/$E$14</f>
        <v>5.3990111405283273E-2</v>
      </c>
      <c r="H11" s="145">
        <f>(E11-I11)/I11</f>
        <v>6.3271116581663817E-2</v>
      </c>
      <c r="I11" s="909">
        <v>2060.3240000000001</v>
      </c>
      <c r="J11" s="197">
        <v>21869.119525999999</v>
      </c>
      <c r="K11" s="213">
        <f>I11/$I$14</f>
        <v>5.5668571403250461E-2</v>
      </c>
      <c r="L11" s="156"/>
      <c r="M11" s="137"/>
      <c r="O11" s="137"/>
      <c r="P11" s="137"/>
      <c r="Q11" s="137"/>
    </row>
    <row r="12" spans="1:17" ht="12.95" customHeight="1" x14ac:dyDescent="0.2">
      <c r="A12" s="1056"/>
      <c r="B12" s="1057"/>
      <c r="C12" s="161" t="s">
        <v>8</v>
      </c>
      <c r="D12" s="135">
        <v>8942</v>
      </c>
      <c r="E12" s="136">
        <v>9053.5218879999993</v>
      </c>
      <c r="F12" s="136">
        <v>96504.794649999996</v>
      </c>
      <c r="G12" s="208">
        <f>E12/$E$14</f>
        <v>0.22312705916067752</v>
      </c>
      <c r="H12" s="145">
        <f t="shared" ref="H12:H14" si="0">(E12-I12)/I12</f>
        <v>0.18930006275482553</v>
      </c>
      <c r="I12" s="909">
        <v>7612.4791140000007</v>
      </c>
      <c r="J12" s="197">
        <v>80807.090938000008</v>
      </c>
      <c r="K12" s="213">
        <f>I12/$I$14</f>
        <v>0.20568407547233436</v>
      </c>
      <c r="L12" s="156"/>
      <c r="M12" s="137"/>
      <c r="O12" s="137"/>
      <c r="P12" s="137"/>
      <c r="Q12" s="137"/>
    </row>
    <row r="13" spans="1:17" ht="12.95" customHeight="1" x14ac:dyDescent="0.2">
      <c r="A13" s="1056"/>
      <c r="B13" s="1057"/>
      <c r="C13" s="161" t="s">
        <v>9</v>
      </c>
      <c r="D13" s="135">
        <v>97617</v>
      </c>
      <c r="E13" s="136">
        <v>19000.082112</v>
      </c>
      <c r="F13" s="136">
        <v>202528.03035000002</v>
      </c>
      <c r="G13" s="208">
        <f>E13/$E$14</f>
        <v>0.46826334523817909</v>
      </c>
      <c r="H13" s="145">
        <f t="shared" si="0"/>
        <v>0.18911356520857442</v>
      </c>
      <c r="I13" s="909">
        <v>15978.357886</v>
      </c>
      <c r="J13" s="197">
        <v>169609.73806200002</v>
      </c>
      <c r="K13" s="213">
        <f>I13/$I$14</f>
        <v>0.43172450395349515</v>
      </c>
      <c r="L13" s="156"/>
      <c r="M13" s="137"/>
      <c r="O13" s="137"/>
      <c r="P13" s="137"/>
      <c r="Q13" s="137"/>
    </row>
    <row r="14" spans="1:17" ht="12.95" customHeight="1" x14ac:dyDescent="0.2">
      <c r="A14" s="1058"/>
      <c r="B14" s="1059"/>
      <c r="C14" s="163" t="s">
        <v>2</v>
      </c>
      <c r="D14" s="151">
        <v>106988</v>
      </c>
      <c r="E14" s="152">
        <v>40575.634000000005</v>
      </c>
      <c r="F14" s="153">
        <v>432501.59164</v>
      </c>
      <c r="G14" s="209">
        <f>SUM(G10:G13)</f>
        <v>0.99999999999999978</v>
      </c>
      <c r="H14" s="154">
        <f t="shared" si="0"/>
        <v>9.6326392626187529E-2</v>
      </c>
      <c r="I14" s="911">
        <v>37010.542000000001</v>
      </c>
      <c r="J14" s="198">
        <v>392854.41252600006</v>
      </c>
      <c r="K14" s="214">
        <f>SUM(K10:K13)</f>
        <v>1</v>
      </c>
      <c r="L14" s="174"/>
      <c r="M14" s="137"/>
    </row>
    <row r="15" spans="1:17" ht="12.95" customHeight="1" x14ac:dyDescent="0.2">
      <c r="A15" s="1060" t="str">
        <f>T!J21</f>
        <v>únor</v>
      </c>
      <c r="B15" s="1061"/>
      <c r="C15" s="161" t="s">
        <v>6</v>
      </c>
      <c r="D15" s="135">
        <v>117</v>
      </c>
      <c r="E15" s="136">
        <v>10681.517</v>
      </c>
      <c r="F15" s="136">
        <v>113914.09999999999</v>
      </c>
      <c r="G15" s="208">
        <f>E15/$E$19</f>
        <v>0.34513491566204019</v>
      </c>
      <c r="H15" s="145">
        <f>(E15-I15)/I15</f>
        <v>1.1612859599552791E-2</v>
      </c>
      <c r="I15" s="909">
        <v>10558.898000000001</v>
      </c>
      <c r="J15" s="197">
        <v>112100.795</v>
      </c>
      <c r="K15" s="213">
        <f>I15/$I$19</f>
        <v>0.30632423353869942</v>
      </c>
      <c r="L15" s="156"/>
      <c r="M15" s="137"/>
      <c r="N15" s="137"/>
    </row>
    <row r="16" spans="1:17" ht="12.95" customHeight="1" x14ac:dyDescent="0.2">
      <c r="A16" s="1060"/>
      <c r="B16" s="1061"/>
      <c r="C16" s="161" t="s">
        <v>7</v>
      </c>
      <c r="D16" s="135">
        <v>312</v>
      </c>
      <c r="E16" s="136">
        <v>1868.6209999999999</v>
      </c>
      <c r="F16" s="136">
        <v>19928.29148</v>
      </c>
      <c r="G16" s="208">
        <f t="shared" ref="G16:G17" si="1">E16/$E$19</f>
        <v>6.0377786342456524E-2</v>
      </c>
      <c r="H16" s="145">
        <f>(E16-I16)/I16</f>
        <v>-0.12569849523200818</v>
      </c>
      <c r="I16" s="909">
        <v>2137.2729999999997</v>
      </c>
      <c r="J16" s="197">
        <v>22692.558065999998</v>
      </c>
      <c r="K16" s="213">
        <f t="shared" ref="K16:K18" si="2">I16/$I$19</f>
        <v>6.2004435840554241E-2</v>
      </c>
      <c r="L16" s="157"/>
      <c r="M16" s="140"/>
      <c r="N16" s="137"/>
    </row>
    <row r="17" spans="1:21" ht="12.95" customHeight="1" x14ac:dyDescent="0.2">
      <c r="A17" s="1060"/>
      <c r="B17" s="1061"/>
      <c r="C17" s="161" t="s">
        <v>8</v>
      </c>
      <c r="D17" s="135">
        <v>8945</v>
      </c>
      <c r="E17" s="136">
        <v>5938.7331160000003</v>
      </c>
      <c r="F17" s="136">
        <v>63335.527370000003</v>
      </c>
      <c r="G17" s="208">
        <f t="shared" si="1"/>
        <v>0.19188886308283976</v>
      </c>
      <c r="H17" s="145">
        <f t="shared" ref="H17:H19" si="3">(E17-I17)/I17</f>
        <v>-0.15472848310334383</v>
      </c>
      <c r="I17" s="909">
        <v>7025.8289759999998</v>
      </c>
      <c r="J17" s="197">
        <v>74593.286842000001</v>
      </c>
      <c r="K17" s="213">
        <f>I17/$I$19</f>
        <v>0.20382635347431</v>
      </c>
      <c r="L17" s="156"/>
      <c r="M17" s="137"/>
      <c r="N17" s="137"/>
      <c r="O17" s="137"/>
      <c r="P17" s="137"/>
    </row>
    <row r="18" spans="1:21" ht="12.95" customHeight="1" x14ac:dyDescent="0.2">
      <c r="A18" s="1060"/>
      <c r="B18" s="1061"/>
      <c r="C18" s="161" t="s">
        <v>9</v>
      </c>
      <c r="D18" s="135">
        <v>97620</v>
      </c>
      <c r="E18" s="136">
        <v>12459.944883999999</v>
      </c>
      <c r="F18" s="136">
        <v>132884.05763</v>
      </c>
      <c r="G18" s="208">
        <f>E18/$E$19</f>
        <v>0.40259843491266351</v>
      </c>
      <c r="H18" s="145">
        <f t="shared" si="3"/>
        <v>-0.15512502925219623</v>
      </c>
      <c r="I18" s="909">
        <v>14747.679023999999</v>
      </c>
      <c r="J18" s="197">
        <v>156576.17415800001</v>
      </c>
      <c r="K18" s="213">
        <f t="shared" si="2"/>
        <v>0.42784497714643643</v>
      </c>
      <c r="L18" s="156"/>
      <c r="M18" s="137"/>
      <c r="N18" s="137"/>
      <c r="O18" s="137"/>
      <c r="P18" s="137"/>
    </row>
    <row r="19" spans="1:21" ht="12.95" customHeight="1" x14ac:dyDescent="0.2">
      <c r="A19" s="1060"/>
      <c r="B19" s="1061"/>
      <c r="C19" s="163" t="s">
        <v>2</v>
      </c>
      <c r="D19" s="151">
        <v>106994</v>
      </c>
      <c r="E19" s="152">
        <v>30948.815999999999</v>
      </c>
      <c r="F19" s="153">
        <v>330061.97647999995</v>
      </c>
      <c r="G19" s="209">
        <f>SUM(G15:G18)</f>
        <v>1</v>
      </c>
      <c r="H19" s="154">
        <f t="shared" si="3"/>
        <v>-0.10214377105165377</v>
      </c>
      <c r="I19" s="911">
        <v>34469.678999999996</v>
      </c>
      <c r="J19" s="198">
        <v>365962.81406599999</v>
      </c>
      <c r="K19" s="214">
        <f>SUM(K15:K18)</f>
        <v>1</v>
      </c>
      <c r="L19" s="174"/>
      <c r="M19" s="137"/>
      <c r="N19" s="137"/>
      <c r="O19" s="137"/>
      <c r="P19" s="137"/>
    </row>
    <row r="20" spans="1:21" ht="12.95" customHeight="1" x14ac:dyDescent="0.2">
      <c r="A20" s="1060" t="str">
        <f>T!J22</f>
        <v>březen</v>
      </c>
      <c r="B20" s="1061"/>
      <c r="C20" s="160" t="s">
        <v>6</v>
      </c>
      <c r="D20" s="180">
        <v>117</v>
      </c>
      <c r="E20" s="181">
        <v>10913.475</v>
      </c>
      <c r="F20" s="181">
        <v>116497.20599999999</v>
      </c>
      <c r="G20" s="207">
        <f>E20/$E$24</f>
        <v>0.34461196606889793</v>
      </c>
      <c r="H20" s="182">
        <f>(E20-I20)/I20</f>
        <v>1.4814550317611997E-2</v>
      </c>
      <c r="I20" s="908">
        <v>10754.157000000001</v>
      </c>
      <c r="J20" s="199">
        <v>114178.001</v>
      </c>
      <c r="K20" s="212">
        <f>I20/$I$24</f>
        <v>0.35628885878077377</v>
      </c>
      <c r="L20" s="183"/>
      <c r="M20" s="136"/>
      <c r="N20" s="136"/>
      <c r="O20" s="136"/>
      <c r="P20" s="136"/>
      <c r="Q20" s="136"/>
      <c r="R20" s="136"/>
      <c r="S20" s="136"/>
      <c r="T20" s="136"/>
      <c r="U20" s="136"/>
    </row>
    <row r="21" spans="1:21" ht="12.95" customHeight="1" x14ac:dyDescent="0.2">
      <c r="A21" s="1060"/>
      <c r="B21" s="1061"/>
      <c r="C21" s="161" t="s">
        <v>7</v>
      </c>
      <c r="D21" s="135">
        <v>312</v>
      </c>
      <c r="E21" s="136">
        <v>1981.115</v>
      </c>
      <c r="F21" s="136">
        <v>21147.935970000002</v>
      </c>
      <c r="G21" s="208">
        <f t="shared" ref="G21:G23" si="4">E21/$E$24</f>
        <v>6.2557153899980039E-2</v>
      </c>
      <c r="H21" s="145">
        <f t="shared" ref="H21:H24" si="5">(E21-I21)/I21</f>
        <v>0.12103029209037672</v>
      </c>
      <c r="I21" s="909">
        <v>1767.2269999999999</v>
      </c>
      <c r="J21" s="197">
        <v>18763.852115000002</v>
      </c>
      <c r="K21" s="213">
        <f t="shared" ref="K21:K22" si="6">I21/$I$24</f>
        <v>5.8548828237914914E-2</v>
      </c>
      <c r="L21" s="158"/>
      <c r="M21" s="136"/>
      <c r="N21" s="136"/>
      <c r="O21" s="136"/>
      <c r="P21" s="136"/>
      <c r="Q21" s="136"/>
      <c r="R21" s="136"/>
      <c r="S21" s="136"/>
      <c r="T21" s="136"/>
      <c r="U21" s="136"/>
    </row>
    <row r="22" spans="1:21" ht="12.95" customHeight="1" x14ac:dyDescent="0.2">
      <c r="A22" s="1060"/>
      <c r="B22" s="1061"/>
      <c r="C22" s="161" t="s">
        <v>8</v>
      </c>
      <c r="D22" s="135">
        <v>8949</v>
      </c>
      <c r="E22" s="136">
        <v>6580.2115000000003</v>
      </c>
      <c r="F22" s="136">
        <v>70242.864650000003</v>
      </c>
      <c r="G22" s="208">
        <f t="shared" si="4"/>
        <v>0.20778162978924422</v>
      </c>
      <c r="H22" s="145">
        <f t="shared" si="5"/>
        <v>6.3173697520987226E-2</v>
      </c>
      <c r="I22" s="909">
        <v>6189.2158500000005</v>
      </c>
      <c r="J22" s="197">
        <v>65714.614050000004</v>
      </c>
      <c r="K22" s="213">
        <f t="shared" si="6"/>
        <v>0.20505081448451762</v>
      </c>
      <c r="L22" s="158"/>
      <c r="M22" s="136"/>
      <c r="N22" s="136"/>
      <c r="O22" s="136"/>
      <c r="P22" s="136"/>
      <c r="Q22" s="136"/>
      <c r="R22" s="136"/>
      <c r="S22" s="136"/>
      <c r="T22" s="136"/>
      <c r="U22" s="136"/>
    </row>
    <row r="23" spans="1:21" ht="12.95" customHeight="1" x14ac:dyDescent="0.2">
      <c r="A23" s="1060"/>
      <c r="B23" s="1061"/>
      <c r="C23" s="161" t="s">
        <v>9</v>
      </c>
      <c r="D23" s="135">
        <v>97616</v>
      </c>
      <c r="E23" s="136">
        <v>12194.0785</v>
      </c>
      <c r="F23" s="136">
        <v>130170.33435</v>
      </c>
      <c r="G23" s="208">
        <f t="shared" si="4"/>
        <v>0.38504925024187781</v>
      </c>
      <c r="H23" s="145">
        <f t="shared" si="5"/>
        <v>6.2830108263070408E-2</v>
      </c>
      <c r="I23" s="909">
        <v>11473.21515</v>
      </c>
      <c r="J23" s="197">
        <v>121817.86895</v>
      </c>
      <c r="K23" s="213">
        <f>I23/$I$24</f>
        <v>0.38011149849679371</v>
      </c>
      <c r="L23" s="158"/>
      <c r="M23" s="136"/>
      <c r="N23" s="136"/>
      <c r="O23" s="136"/>
      <c r="P23" s="136"/>
      <c r="Q23" s="136"/>
      <c r="R23" s="136"/>
      <c r="S23" s="136"/>
      <c r="T23" s="136"/>
      <c r="U23" s="136"/>
    </row>
    <row r="24" spans="1:21" ht="12.95" customHeight="1" thickBot="1" x14ac:dyDescent="0.25">
      <c r="A24" s="1062"/>
      <c r="B24" s="1063"/>
      <c r="C24" s="184" t="s">
        <v>2</v>
      </c>
      <c r="D24" s="185">
        <v>106994</v>
      </c>
      <c r="E24" s="186">
        <v>31668.880000000001</v>
      </c>
      <c r="F24" s="187">
        <v>338058.34097000002</v>
      </c>
      <c r="G24" s="210">
        <f>SUM(G20:G23)</f>
        <v>1</v>
      </c>
      <c r="H24" s="188">
        <f t="shared" si="5"/>
        <v>4.9200705742464913E-2</v>
      </c>
      <c r="I24" s="921">
        <v>30183.815000000002</v>
      </c>
      <c r="J24" s="200">
        <v>320474.33611500001</v>
      </c>
      <c r="K24" s="215">
        <f>SUM(K20:K23)</f>
        <v>1</v>
      </c>
      <c r="L24" s="189"/>
    </row>
    <row r="25" spans="1:21" ht="12.95" customHeight="1" thickTop="1" x14ac:dyDescent="0.2">
      <c r="A25" s="1082" t="str">
        <f>T!E17</f>
        <v>I. čtvrtletí</v>
      </c>
      <c r="B25" s="1083"/>
      <c r="C25" s="161" t="s">
        <v>6</v>
      </c>
      <c r="D25" s="135">
        <f>D20</f>
        <v>117</v>
      </c>
      <c r="E25" s="136">
        <f>E10+E15+E20</f>
        <v>31926.339</v>
      </c>
      <c r="F25" s="136">
        <f>F10+F15+F20</f>
        <v>340529.09299999999</v>
      </c>
      <c r="G25" s="208">
        <f>E25/$E$29</f>
        <v>0.30938374602311991</v>
      </c>
      <c r="H25" s="145">
        <f>(E25-I25)/I25</f>
        <v>-2.2835671022509663E-2</v>
      </c>
      <c r="I25" s="913">
        <v>32672.436000000002</v>
      </c>
      <c r="J25" s="197">
        <v>346847.26</v>
      </c>
      <c r="K25" s="213">
        <f>I25/$I$29</f>
        <v>0.32137653870047028</v>
      </c>
      <c r="L25" s="155"/>
    </row>
    <row r="26" spans="1:21" ht="12.95" customHeight="1" x14ac:dyDescent="0.2">
      <c r="A26" s="1060"/>
      <c r="B26" s="1061"/>
      <c r="C26" s="161" t="s">
        <v>7</v>
      </c>
      <c r="D26" s="135">
        <f>D21</f>
        <v>312</v>
      </c>
      <c r="E26" s="136">
        <f t="shared" ref="E26:F26" si="7">E11+E16+E21</f>
        <v>6040.4189999999999</v>
      </c>
      <c r="F26" s="136">
        <f t="shared" si="7"/>
        <v>64427.207089999996</v>
      </c>
      <c r="G26" s="208">
        <f t="shared" ref="G26:G28" si="8">E26/$E$29</f>
        <v>5.8534975080269239E-2</v>
      </c>
      <c r="H26" s="145">
        <f t="shared" ref="H26:H29" si="9">(E26-I26)/I26</f>
        <v>1.267346697907604E-2</v>
      </c>
      <c r="I26" s="909">
        <v>5964.8239999999996</v>
      </c>
      <c r="J26" s="197">
        <v>63325.529706999994</v>
      </c>
      <c r="K26" s="213">
        <f t="shared" ref="K26:K28" si="10">I26/$I$29</f>
        <v>5.8671918159928255E-2</v>
      </c>
      <c r="L26" s="155"/>
    </row>
    <row r="27" spans="1:21" ht="12.95" customHeight="1" x14ac:dyDescent="0.2">
      <c r="A27" s="1060"/>
      <c r="B27" s="1061"/>
      <c r="C27" s="161" t="s">
        <v>8</v>
      </c>
      <c r="D27" s="135">
        <f t="shared" ref="D27:D28" si="11">D22</f>
        <v>8949</v>
      </c>
      <c r="E27" s="136">
        <f t="shared" ref="E27:F27" si="12">E12+E17+E22</f>
        <v>21572.466504</v>
      </c>
      <c r="F27" s="136">
        <f t="shared" si="12"/>
        <v>230083.18667</v>
      </c>
      <c r="G27" s="208">
        <f t="shared" si="8"/>
        <v>0.20904903935167127</v>
      </c>
      <c r="H27" s="145">
        <f t="shared" si="9"/>
        <v>3.576721679187761E-2</v>
      </c>
      <c r="I27" s="909">
        <v>20827.523939999999</v>
      </c>
      <c r="J27" s="197">
        <v>221114.99183000001</v>
      </c>
      <c r="K27" s="213">
        <f t="shared" si="10"/>
        <v>0.20486619220979974</v>
      </c>
      <c r="L27" s="155"/>
    </row>
    <row r="28" spans="1:21" ht="12.95" customHeight="1" x14ac:dyDescent="0.2">
      <c r="A28" s="1060"/>
      <c r="B28" s="1061"/>
      <c r="C28" s="161" t="s">
        <v>9</v>
      </c>
      <c r="D28" s="135">
        <f t="shared" si="11"/>
        <v>97616</v>
      </c>
      <c r="E28" s="136">
        <f t="shared" ref="E28:F28" si="13">E13+E18+E23</f>
        <v>43654.105496000004</v>
      </c>
      <c r="F28" s="136">
        <f t="shared" si="13"/>
        <v>465582.42233000003</v>
      </c>
      <c r="G28" s="208">
        <f t="shared" si="8"/>
        <v>0.42303223954493963</v>
      </c>
      <c r="H28" s="145">
        <f t="shared" si="9"/>
        <v>3.4475810944029441E-2</v>
      </c>
      <c r="I28" s="909">
        <v>42199.252059999999</v>
      </c>
      <c r="J28" s="197">
        <v>448003.78117000009</v>
      </c>
      <c r="K28" s="213">
        <f t="shared" si="10"/>
        <v>0.41508535092980176</v>
      </c>
      <c r="L28" s="155"/>
    </row>
    <row r="29" spans="1:21" ht="12.95" customHeight="1" x14ac:dyDescent="0.2">
      <c r="A29" s="1060"/>
      <c r="B29" s="1061"/>
      <c r="C29" s="164" t="s">
        <v>2</v>
      </c>
      <c r="D29" s="165">
        <f>SUM(D25:D28)</f>
        <v>106994</v>
      </c>
      <c r="E29" s="166">
        <f>SUM(E25:E28)</f>
        <v>103193.33</v>
      </c>
      <c r="F29" s="167">
        <f>SUM(F25:F28)</f>
        <v>1100621.90909</v>
      </c>
      <c r="G29" s="211">
        <f>SUM(G25:G28)</f>
        <v>1</v>
      </c>
      <c r="H29" s="168">
        <f t="shared" si="9"/>
        <v>1.5042625299668499E-2</v>
      </c>
      <c r="I29" s="914">
        <v>101664.03599999999</v>
      </c>
      <c r="J29" s="201">
        <v>1079291.5627070002</v>
      </c>
      <c r="K29" s="216">
        <f>SUM(K25:K28)</f>
        <v>1</v>
      </c>
      <c r="L29" s="159"/>
    </row>
    <row r="30" spans="1:21" ht="5.0999999999999996" customHeight="1" x14ac:dyDescent="0.2">
      <c r="A30" s="138"/>
      <c r="B30" s="139"/>
      <c r="C30" s="257"/>
      <c r="D30" s="143"/>
      <c r="E30" s="144"/>
      <c r="F30" s="144"/>
      <c r="G30" s="204"/>
      <c r="H30" s="146"/>
      <c r="I30" s="916"/>
      <c r="J30" s="219"/>
      <c r="K30" s="220"/>
      <c r="L30" s="155"/>
    </row>
    <row r="31" spans="1:21" ht="20.100000000000001" customHeight="1" x14ac:dyDescent="0.2">
      <c r="A31" s="138"/>
      <c r="B31" s="139"/>
      <c r="C31" s="142"/>
      <c r="D31" s="144"/>
      <c r="E31" s="144"/>
      <c r="F31" s="144"/>
      <c r="G31" s="173"/>
      <c r="H31" s="125"/>
      <c r="I31" s="219"/>
      <c r="J31" s="219"/>
      <c r="K31" s="221"/>
      <c r="L31" s="126"/>
    </row>
    <row r="32" spans="1:21" ht="12.95" customHeight="1" x14ac:dyDescent="0.2">
      <c r="A32" s="1114" t="s">
        <v>115</v>
      </c>
      <c r="B32" s="1114"/>
      <c r="C32" s="1114"/>
      <c r="D32" s="1115"/>
      <c r="E32" s="178"/>
      <c r="F32" s="144"/>
      <c r="G32" s="173"/>
      <c r="H32" s="125"/>
      <c r="I32" s="219"/>
      <c r="J32" s="219"/>
      <c r="K32" s="222"/>
      <c r="L32" s="126"/>
    </row>
    <row r="33" spans="1:12" ht="24.95" customHeight="1" x14ac:dyDescent="0.25">
      <c r="A33" s="123"/>
      <c r="B33" s="127"/>
      <c r="C33" s="128"/>
      <c r="D33" s="128"/>
      <c r="E33" s="1071">
        <f>T!G17</f>
        <v>2016</v>
      </c>
      <c r="F33" s="1072"/>
      <c r="G33" s="1072"/>
      <c r="H33" s="920"/>
      <c r="I33" s="1073">
        <f>E33-1</f>
        <v>2015</v>
      </c>
      <c r="J33" s="1074"/>
      <c r="K33" s="1075"/>
      <c r="L33" s="155"/>
    </row>
    <row r="34" spans="1:12" ht="24.95" customHeight="1" x14ac:dyDescent="0.25">
      <c r="A34" s="129"/>
      <c r="B34" s="130"/>
      <c r="C34" s="131"/>
      <c r="D34" s="131"/>
      <c r="E34" s="132"/>
      <c r="F34" s="133"/>
      <c r="G34" s="175"/>
      <c r="H34" s="1045" t="s">
        <v>112</v>
      </c>
      <c r="I34" s="905"/>
      <c r="J34" s="194"/>
      <c r="K34" s="906"/>
      <c r="L34" s="155"/>
    </row>
    <row r="35" spans="1:12" ht="24.95" customHeight="1" x14ac:dyDescent="0.25">
      <c r="A35" s="129"/>
      <c r="B35" s="169"/>
      <c r="C35" s="169"/>
      <c r="D35" s="1077" t="s">
        <v>0</v>
      </c>
      <c r="E35" s="1044" t="s">
        <v>41</v>
      </c>
      <c r="F35" s="1045"/>
      <c r="G35" s="202" t="s">
        <v>111</v>
      </c>
      <c r="H35" s="1045"/>
      <c r="I35" s="1079" t="s">
        <v>41</v>
      </c>
      <c r="J35" s="1080"/>
      <c r="K35" s="205" t="s">
        <v>111</v>
      </c>
      <c r="L35" s="155"/>
    </row>
    <row r="36" spans="1:12" ht="12.95" customHeight="1" x14ac:dyDescent="0.25">
      <c r="A36" s="1076" t="s">
        <v>164</v>
      </c>
      <c r="B36" s="1076"/>
      <c r="C36" s="238" t="s">
        <v>48</v>
      </c>
      <c r="D36" s="1078"/>
      <c r="E36" s="134" t="s">
        <v>154</v>
      </c>
      <c r="F36" s="134" t="s">
        <v>1</v>
      </c>
      <c r="G36" s="203" t="s">
        <v>69</v>
      </c>
      <c r="H36" s="1076"/>
      <c r="I36" s="907" t="s">
        <v>165</v>
      </c>
      <c r="J36" s="196" t="s">
        <v>1</v>
      </c>
      <c r="K36" s="206" t="s">
        <v>69</v>
      </c>
      <c r="L36" s="159"/>
    </row>
    <row r="37" spans="1:12" ht="12.95" customHeight="1" x14ac:dyDescent="0.2">
      <c r="A37" s="1054" t="str">
        <f>T!J20</f>
        <v>leden</v>
      </c>
      <c r="B37" s="1055"/>
      <c r="C37" s="160" t="s">
        <v>6</v>
      </c>
      <c r="D37" s="135">
        <v>189</v>
      </c>
      <c r="E37" s="136">
        <v>54378.400000000001</v>
      </c>
      <c r="F37" s="136">
        <v>580207.42478000012</v>
      </c>
      <c r="G37" s="208">
        <f>E37/$E$41</f>
        <v>0.31319488920937566</v>
      </c>
      <c r="H37" s="145">
        <f>(E37-I37)/I37</f>
        <v>-2.6221869644555074E-2</v>
      </c>
      <c r="I37" s="909">
        <v>55842.7</v>
      </c>
      <c r="J37" s="197">
        <v>593830.81553099968</v>
      </c>
      <c r="K37" s="213">
        <f>I37/$I$41</f>
        <v>0.3440967219963546</v>
      </c>
      <c r="L37" s="155"/>
    </row>
    <row r="38" spans="1:12" ht="12.95" customHeight="1" x14ac:dyDescent="0.2">
      <c r="A38" s="1056"/>
      <c r="B38" s="1057"/>
      <c r="C38" s="161" t="s">
        <v>7</v>
      </c>
      <c r="D38" s="135">
        <v>940</v>
      </c>
      <c r="E38" s="136">
        <v>18217</v>
      </c>
      <c r="F38" s="136">
        <v>194371.69794000013</v>
      </c>
      <c r="G38" s="208">
        <f t="shared" ref="G38:G41" si="14">E38/$E$41</f>
        <v>0.10492164713796648</v>
      </c>
      <c r="H38" s="145">
        <f>(E38-I38)/I38</f>
        <v>0.10095125282535394</v>
      </c>
      <c r="I38" s="909">
        <v>16546.599999999999</v>
      </c>
      <c r="J38" s="197">
        <v>175956.56400300015</v>
      </c>
      <c r="K38" s="213">
        <f t="shared" ref="K38:K41" si="15">I38/$I$41</f>
        <v>0.1019583727180971</v>
      </c>
      <c r="L38" s="156"/>
    </row>
    <row r="39" spans="1:12" ht="12.95" customHeight="1" x14ac:dyDescent="0.2">
      <c r="A39" s="1056"/>
      <c r="B39" s="1057"/>
      <c r="C39" s="161" t="s">
        <v>8</v>
      </c>
      <c r="D39" s="135">
        <v>23938</v>
      </c>
      <c r="E39" s="136">
        <v>26869.1</v>
      </c>
      <c r="F39" s="136">
        <v>286688.59999999998</v>
      </c>
      <c r="G39" s="208">
        <f t="shared" si="14"/>
        <v>0.15475381397127599</v>
      </c>
      <c r="H39" s="145">
        <f t="shared" ref="H39:H41" si="16">(E39-I39)/I39</f>
        <v>0.11573837612480729</v>
      </c>
      <c r="I39" s="909">
        <v>24081.9</v>
      </c>
      <c r="J39" s="197">
        <v>256086.7</v>
      </c>
      <c r="K39" s="213">
        <f t="shared" si="15"/>
        <v>0.14839008231056186</v>
      </c>
      <c r="L39" s="156"/>
    </row>
    <row r="40" spans="1:12" ht="12.95" customHeight="1" x14ac:dyDescent="0.2">
      <c r="A40" s="1056"/>
      <c r="B40" s="1057"/>
      <c r="C40" s="161" t="s">
        <v>9</v>
      </c>
      <c r="D40" s="135">
        <v>361634</v>
      </c>
      <c r="E40" s="136">
        <v>74160.3</v>
      </c>
      <c r="F40" s="136">
        <v>791276.9</v>
      </c>
      <c r="G40" s="208">
        <f t="shared" si="14"/>
        <v>0.42712964968138195</v>
      </c>
      <c r="H40" s="145">
        <f t="shared" si="16"/>
        <v>0.12677196938158453</v>
      </c>
      <c r="I40" s="909">
        <v>65816.600000000006</v>
      </c>
      <c r="J40" s="197">
        <v>699893.4</v>
      </c>
      <c r="K40" s="213">
        <f t="shared" si="15"/>
        <v>0.40555482297498646</v>
      </c>
      <c r="L40" s="156"/>
    </row>
    <row r="41" spans="1:12" ht="12.95" customHeight="1" x14ac:dyDescent="0.2">
      <c r="A41" s="1058"/>
      <c r="B41" s="1059"/>
      <c r="C41" s="163" t="s">
        <v>2</v>
      </c>
      <c r="D41" s="151">
        <v>386701</v>
      </c>
      <c r="E41" s="152">
        <v>173624.8</v>
      </c>
      <c r="F41" s="153">
        <v>1852544.6227200003</v>
      </c>
      <c r="G41" s="209">
        <f t="shared" si="14"/>
        <v>1</v>
      </c>
      <c r="H41" s="154">
        <f t="shared" si="16"/>
        <v>6.9857376833009022E-2</v>
      </c>
      <c r="I41" s="911">
        <v>162287.79999999999</v>
      </c>
      <c r="J41" s="198">
        <v>1725767.4795339997</v>
      </c>
      <c r="K41" s="214">
        <f t="shared" si="15"/>
        <v>1</v>
      </c>
      <c r="L41" s="174"/>
    </row>
    <row r="42" spans="1:12" ht="12.95" customHeight="1" x14ac:dyDescent="0.2">
      <c r="A42" s="1060" t="str">
        <f>T!J21</f>
        <v>únor</v>
      </c>
      <c r="B42" s="1061"/>
      <c r="C42" s="161" t="s">
        <v>6</v>
      </c>
      <c r="D42" s="135">
        <v>190</v>
      </c>
      <c r="E42" s="136">
        <v>43172.1</v>
      </c>
      <c r="F42" s="136">
        <v>460611.37863000011</v>
      </c>
      <c r="G42" s="208">
        <f>E42/$E$46</f>
        <v>0.33774563991353757</v>
      </c>
      <c r="H42" s="145">
        <f>(E42-I42)/I42</f>
        <v>-0.13099812601021335</v>
      </c>
      <c r="I42" s="909">
        <v>49680.1</v>
      </c>
      <c r="J42" s="197">
        <v>528467.67168400018</v>
      </c>
      <c r="K42" s="213">
        <f>I42/$I$46</f>
        <v>0.3402112757075394</v>
      </c>
      <c r="L42" s="156"/>
    </row>
    <row r="43" spans="1:12" ht="12.95" customHeight="1" x14ac:dyDescent="0.2">
      <c r="A43" s="1060"/>
      <c r="B43" s="1061"/>
      <c r="C43" s="161" t="s">
        <v>7</v>
      </c>
      <c r="D43" s="135">
        <v>938</v>
      </c>
      <c r="E43" s="136">
        <v>13264.5</v>
      </c>
      <c r="F43" s="136">
        <v>141521.61938000011</v>
      </c>
      <c r="G43" s="208">
        <f t="shared" ref="G43:G46" si="17">E43/$E$46</f>
        <v>0.10377134864028202</v>
      </c>
      <c r="H43" s="145">
        <f>(E43-I43)/I43</f>
        <v>-0.10919713911554346</v>
      </c>
      <c r="I43" s="909">
        <v>14890.5</v>
      </c>
      <c r="J43" s="197">
        <v>158396.5142429999</v>
      </c>
      <c r="K43" s="213">
        <f t="shared" ref="K43:K46" si="18">I43/$I$46</f>
        <v>0.10197072874094688</v>
      </c>
      <c r="L43" s="157"/>
    </row>
    <row r="44" spans="1:12" ht="12.95" customHeight="1" x14ac:dyDescent="0.2">
      <c r="A44" s="1060"/>
      <c r="B44" s="1061"/>
      <c r="C44" s="161" t="s">
        <v>8</v>
      </c>
      <c r="D44" s="135">
        <v>23924</v>
      </c>
      <c r="E44" s="136">
        <v>18985.8</v>
      </c>
      <c r="F44" s="136">
        <v>202563.1</v>
      </c>
      <c r="G44" s="208">
        <f t="shared" si="17"/>
        <v>0.14853044374191762</v>
      </c>
      <c r="H44" s="145">
        <f t="shared" ref="H44:H46" si="19">(E44-I44)/I44</f>
        <v>-0.12990994706812403</v>
      </c>
      <c r="I44" s="909">
        <v>21820.5</v>
      </c>
      <c r="J44" s="197">
        <v>232113.5</v>
      </c>
      <c r="K44" s="213">
        <f t="shared" si="18"/>
        <v>0.14942764087786384</v>
      </c>
      <c r="L44" s="156"/>
    </row>
    <row r="45" spans="1:12" ht="12.95" customHeight="1" x14ac:dyDescent="0.2">
      <c r="A45" s="1060"/>
      <c r="B45" s="1061"/>
      <c r="C45" s="161" t="s">
        <v>9</v>
      </c>
      <c r="D45" s="135">
        <v>361589</v>
      </c>
      <c r="E45" s="136">
        <v>52401.9</v>
      </c>
      <c r="F45" s="136">
        <v>559085.6</v>
      </c>
      <c r="G45" s="208">
        <f t="shared" si="17"/>
        <v>0.40995256770426286</v>
      </c>
      <c r="H45" s="145">
        <f t="shared" si="19"/>
        <v>-0.1213057191868683</v>
      </c>
      <c r="I45" s="909">
        <v>59636.1</v>
      </c>
      <c r="J45" s="197">
        <v>634373.69999999995</v>
      </c>
      <c r="K45" s="213">
        <f t="shared" si="18"/>
        <v>0.40839035467364981</v>
      </c>
      <c r="L45" s="156"/>
    </row>
    <row r="46" spans="1:12" ht="12.95" customHeight="1" x14ac:dyDescent="0.2">
      <c r="A46" s="1060"/>
      <c r="B46" s="1061"/>
      <c r="C46" s="163" t="s">
        <v>2</v>
      </c>
      <c r="D46" s="151">
        <v>386641</v>
      </c>
      <c r="E46" s="152">
        <v>127824.29999999999</v>
      </c>
      <c r="F46" s="153">
        <v>1363781.6980100002</v>
      </c>
      <c r="G46" s="226">
        <f t="shared" si="17"/>
        <v>1</v>
      </c>
      <c r="H46" s="154">
        <f t="shared" si="19"/>
        <v>-0.12465417401689563</v>
      </c>
      <c r="I46" s="911">
        <v>146027.20000000001</v>
      </c>
      <c r="J46" s="198">
        <v>1553351.3859270001</v>
      </c>
      <c r="K46" s="228">
        <f t="shared" si="18"/>
        <v>1</v>
      </c>
      <c r="L46" s="174"/>
    </row>
    <row r="47" spans="1:12" ht="12.95" customHeight="1" x14ac:dyDescent="0.2">
      <c r="A47" s="1060" t="str">
        <f>T!J22</f>
        <v>březen</v>
      </c>
      <c r="B47" s="1061"/>
      <c r="C47" s="160" t="s">
        <v>6</v>
      </c>
      <c r="D47" s="180">
        <v>190</v>
      </c>
      <c r="E47" s="181">
        <v>42262.400000000001</v>
      </c>
      <c r="F47" s="181">
        <v>451673.93138000031</v>
      </c>
      <c r="G47" s="207">
        <f>E47/$E$51</f>
        <v>0.33180395001711532</v>
      </c>
      <c r="H47" s="182">
        <f>(E47-I47)/I47</f>
        <v>-2.37939596927874E-2</v>
      </c>
      <c r="I47" s="908">
        <v>43292.5</v>
      </c>
      <c r="J47" s="199">
        <v>460369.47941699991</v>
      </c>
      <c r="K47" s="212">
        <f>I47/$I$51</f>
        <v>0.35467979891988255</v>
      </c>
      <c r="L47" s="183"/>
    </row>
    <row r="48" spans="1:12" ht="12.95" customHeight="1" x14ac:dyDescent="0.2">
      <c r="A48" s="1060"/>
      <c r="B48" s="1061"/>
      <c r="C48" s="161" t="s">
        <v>7</v>
      </c>
      <c r="D48" s="135">
        <v>926</v>
      </c>
      <c r="E48" s="136">
        <v>13417.3</v>
      </c>
      <c r="F48" s="136">
        <v>143396.15189000004</v>
      </c>
      <c r="G48" s="208">
        <f t="shared" ref="G48:G51" si="20">E48/$E$51</f>
        <v>0.10533980887419174</v>
      </c>
      <c r="H48" s="145">
        <f t="shared" ref="H48:H51" si="21">(E48-I48)/I48</f>
        <v>5.8447193209428518E-2</v>
      </c>
      <c r="I48" s="909">
        <v>12676.4</v>
      </c>
      <c r="J48" s="197">
        <v>134799.69106200017</v>
      </c>
      <c r="K48" s="213">
        <f t="shared" ref="K48:K51" si="22">I48/$I$51</f>
        <v>0.10385316170302013</v>
      </c>
      <c r="L48" s="158"/>
    </row>
    <row r="49" spans="1:12" ht="12.95" customHeight="1" x14ac:dyDescent="0.2">
      <c r="A49" s="1060"/>
      <c r="B49" s="1061"/>
      <c r="C49" s="161" t="s">
        <v>8</v>
      </c>
      <c r="D49" s="135">
        <v>23941</v>
      </c>
      <c r="E49" s="136">
        <v>19066.7</v>
      </c>
      <c r="F49" s="136">
        <v>203773</v>
      </c>
      <c r="G49" s="208">
        <f t="shared" si="20"/>
        <v>0.14969349525325898</v>
      </c>
      <c r="H49" s="145">
        <f t="shared" si="21"/>
        <v>7.6934807903030977E-2</v>
      </c>
      <c r="I49" s="909">
        <v>17704.599999999999</v>
      </c>
      <c r="J49" s="197">
        <v>188270</v>
      </c>
      <c r="K49" s="213">
        <f t="shared" si="22"/>
        <v>0.14504738622063756</v>
      </c>
      <c r="L49" s="158"/>
    </row>
    <row r="50" spans="1:12" ht="12.95" customHeight="1" x14ac:dyDescent="0.2">
      <c r="A50" s="1060"/>
      <c r="B50" s="1061"/>
      <c r="C50" s="161" t="s">
        <v>9</v>
      </c>
      <c r="D50" s="135">
        <v>361475</v>
      </c>
      <c r="E50" s="136">
        <v>52625.2</v>
      </c>
      <c r="F50" s="136">
        <v>562425.1</v>
      </c>
      <c r="G50" s="208">
        <f t="shared" si="20"/>
        <v>0.413162745855434</v>
      </c>
      <c r="H50" s="145">
        <f t="shared" si="21"/>
        <v>8.7582898818491503E-2</v>
      </c>
      <c r="I50" s="909">
        <v>48387.3</v>
      </c>
      <c r="J50" s="197">
        <v>514548</v>
      </c>
      <c r="K50" s="213">
        <f t="shared" si="22"/>
        <v>0.39641965315645977</v>
      </c>
      <c r="L50" s="158"/>
    </row>
    <row r="51" spans="1:12" ht="12.95" customHeight="1" thickBot="1" x14ac:dyDescent="0.25">
      <c r="A51" s="1062"/>
      <c r="B51" s="1063"/>
      <c r="C51" s="184" t="s">
        <v>2</v>
      </c>
      <c r="D51" s="185">
        <v>386532</v>
      </c>
      <c r="E51" s="186">
        <v>127371.59999999999</v>
      </c>
      <c r="F51" s="187">
        <v>1361268.1832700004</v>
      </c>
      <c r="G51" s="210">
        <f t="shared" si="20"/>
        <v>1</v>
      </c>
      <c r="H51" s="188">
        <f t="shared" si="21"/>
        <v>4.3509464135905944E-2</v>
      </c>
      <c r="I51" s="921">
        <v>122060.8</v>
      </c>
      <c r="J51" s="200">
        <v>1297987.1704790001</v>
      </c>
      <c r="K51" s="215">
        <f t="shared" si="22"/>
        <v>1</v>
      </c>
      <c r="L51" s="189"/>
    </row>
    <row r="52" spans="1:12" ht="12.95" customHeight="1" thickTop="1" x14ac:dyDescent="0.2">
      <c r="A52" s="1082" t="str">
        <f>T!E17</f>
        <v>I. čtvrtletí</v>
      </c>
      <c r="B52" s="1083"/>
      <c r="C52" s="161" t="s">
        <v>6</v>
      </c>
      <c r="D52" s="135">
        <f>D47</f>
        <v>190</v>
      </c>
      <c r="E52" s="136">
        <f>E37+E42+E47</f>
        <v>139812.9</v>
      </c>
      <c r="F52" s="136">
        <f>F37+F42+F47</f>
        <v>1492492.7347900006</v>
      </c>
      <c r="G52" s="208">
        <f>E52/$E$56</f>
        <v>0.3260404639981232</v>
      </c>
      <c r="H52" s="145">
        <f>(E52-I52)/I52</f>
        <v>-6.0493779873440401E-2</v>
      </c>
      <c r="I52" s="909">
        <v>148815.29999999999</v>
      </c>
      <c r="J52" s="197">
        <v>1582667.9666319997</v>
      </c>
      <c r="K52" s="213">
        <f>I52/$I$56</f>
        <v>0.34577989747564802</v>
      </c>
      <c r="L52" s="155"/>
    </row>
    <row r="53" spans="1:12" ht="12.95" customHeight="1" x14ac:dyDescent="0.2">
      <c r="A53" s="1060"/>
      <c r="B53" s="1061"/>
      <c r="C53" s="161" t="s">
        <v>7</v>
      </c>
      <c r="D53" s="135">
        <f>D48</f>
        <v>926</v>
      </c>
      <c r="E53" s="136">
        <f t="shared" ref="E53:F53" si="23">E38+E43+E48</f>
        <v>44898.8</v>
      </c>
      <c r="F53" s="136">
        <f t="shared" si="23"/>
        <v>479289.4692100003</v>
      </c>
      <c r="G53" s="208">
        <f t="shared" ref="G53:G56" si="24">E53/$E$56</f>
        <v>0.1047029679304194</v>
      </c>
      <c r="H53" s="145">
        <f t="shared" ref="H53:H56" si="25">(E53-I53)/I53</f>
        <v>1.7801806703163496E-2</v>
      </c>
      <c r="I53" s="909">
        <v>44113.5</v>
      </c>
      <c r="J53" s="197">
        <v>469152.76930800022</v>
      </c>
      <c r="K53" s="213">
        <f t="shared" ref="K53:K56" si="26">I53/$I$56</f>
        <v>0.10249995469076097</v>
      </c>
      <c r="L53" s="155"/>
    </row>
    <row r="54" spans="1:12" ht="12.95" customHeight="1" x14ac:dyDescent="0.2">
      <c r="A54" s="1060"/>
      <c r="B54" s="1061"/>
      <c r="C54" s="161" t="s">
        <v>8</v>
      </c>
      <c r="D54" s="135">
        <f t="shared" ref="D54:D55" si="27">D49</f>
        <v>23941</v>
      </c>
      <c r="E54" s="136">
        <f t="shared" ref="E54:F54" si="28">E39+E44+E49</f>
        <v>64921.599999999991</v>
      </c>
      <c r="F54" s="136">
        <f t="shared" si="28"/>
        <v>693024.7</v>
      </c>
      <c r="G54" s="208">
        <f t="shared" si="24"/>
        <v>0.15139567656132269</v>
      </c>
      <c r="H54" s="145">
        <f t="shared" si="25"/>
        <v>2.0667536591884403E-2</v>
      </c>
      <c r="I54" s="909">
        <v>63607</v>
      </c>
      <c r="J54" s="197">
        <v>676470.2</v>
      </c>
      <c r="K54" s="213">
        <f t="shared" si="26"/>
        <v>0.14779409065286664</v>
      </c>
      <c r="L54" s="155"/>
    </row>
    <row r="55" spans="1:12" ht="12.95" customHeight="1" x14ac:dyDescent="0.2">
      <c r="A55" s="1060"/>
      <c r="B55" s="1061"/>
      <c r="C55" s="161" t="s">
        <v>9</v>
      </c>
      <c r="D55" s="135">
        <f t="shared" si="27"/>
        <v>361475</v>
      </c>
      <c r="E55" s="136">
        <f t="shared" ref="E55:F55" si="29">E40+E45+E50</f>
        <v>179187.40000000002</v>
      </c>
      <c r="F55" s="136">
        <f t="shared" si="29"/>
        <v>1912787.6</v>
      </c>
      <c r="G55" s="208">
        <f t="shared" si="24"/>
        <v>0.41786089151013472</v>
      </c>
      <c r="H55" s="145">
        <f t="shared" si="25"/>
        <v>3.0760469397146935E-2</v>
      </c>
      <c r="I55" s="909">
        <v>173840</v>
      </c>
      <c r="J55" s="197">
        <v>1848815.1</v>
      </c>
      <c r="K55" s="213">
        <f t="shared" si="26"/>
        <v>0.40392605718072438</v>
      </c>
      <c r="L55" s="155"/>
    </row>
    <row r="56" spans="1:12" ht="12.95" customHeight="1" x14ac:dyDescent="0.2">
      <c r="A56" s="1060"/>
      <c r="B56" s="1061"/>
      <c r="C56" s="164" t="s">
        <v>2</v>
      </c>
      <c r="D56" s="165">
        <f>SUM(D52:D55)</f>
        <v>386532</v>
      </c>
      <c r="E56" s="166">
        <f>SUM(E52:E55)</f>
        <v>428820.7</v>
      </c>
      <c r="F56" s="167">
        <f>SUM(F52:F55)</f>
        <v>4577594.5040000007</v>
      </c>
      <c r="G56" s="211">
        <f t="shared" si="24"/>
        <v>1</v>
      </c>
      <c r="H56" s="168">
        <f t="shared" si="25"/>
        <v>-3.6133537248143987E-3</v>
      </c>
      <c r="I56" s="914">
        <v>430375.8</v>
      </c>
      <c r="J56" s="201">
        <v>4577106.0359400008</v>
      </c>
      <c r="K56" s="216">
        <f t="shared" si="26"/>
        <v>1</v>
      </c>
      <c r="L56" s="159"/>
    </row>
    <row r="57" spans="1:12" ht="5.0999999999999996" customHeight="1" x14ac:dyDescent="0.2">
      <c r="A57" s="138"/>
      <c r="B57" s="139"/>
      <c r="C57" s="257"/>
      <c r="D57" s="143"/>
      <c r="E57" s="144"/>
      <c r="F57" s="144"/>
      <c r="G57" s="217"/>
      <c r="H57" s="146"/>
      <c r="I57" s="916"/>
      <c r="J57" s="219"/>
      <c r="K57" s="222"/>
      <c r="L57" s="155"/>
    </row>
    <row r="58" spans="1:12" ht="15" customHeight="1" x14ac:dyDescent="0.2">
      <c r="A58" s="141"/>
      <c r="B58" s="141"/>
      <c r="C58" s="141"/>
      <c r="D58" s="141"/>
      <c r="E58" s="141"/>
      <c r="F58" s="141"/>
      <c r="G58" s="141"/>
      <c r="H58" s="141"/>
      <c r="I58" s="141"/>
      <c r="J58" s="141"/>
      <c r="K58" s="141"/>
    </row>
    <row r="59" spans="1:12" ht="15" customHeight="1" x14ac:dyDescent="0.2">
      <c r="A59" s="141"/>
      <c r="B59" s="141"/>
      <c r="C59" s="141"/>
      <c r="D59" s="141"/>
      <c r="E59" s="141"/>
      <c r="F59" s="141"/>
      <c r="G59" s="141"/>
      <c r="H59" s="141"/>
      <c r="I59" s="141"/>
      <c r="J59" s="141"/>
      <c r="K59" s="141"/>
    </row>
    <row r="60" spans="1:12" ht="15" customHeight="1" x14ac:dyDescent="0.2">
      <c r="A60" s="141"/>
      <c r="B60" s="141"/>
      <c r="C60" s="141"/>
      <c r="D60" s="141"/>
      <c r="E60" s="141"/>
      <c r="F60" s="141"/>
      <c r="G60" s="141"/>
      <c r="H60" s="141"/>
      <c r="I60" s="141"/>
      <c r="J60" s="141"/>
      <c r="K60" s="141"/>
    </row>
    <row r="61" spans="1:12" ht="15" customHeight="1" x14ac:dyDescent="0.2">
      <c r="A61" s="141"/>
      <c r="B61" s="141"/>
      <c r="C61" s="141"/>
      <c r="D61" s="141"/>
      <c r="E61" s="141"/>
      <c r="F61" s="141"/>
      <c r="G61" s="141"/>
      <c r="H61" s="141"/>
      <c r="I61" s="141"/>
      <c r="J61" s="141"/>
      <c r="K61" s="141"/>
    </row>
    <row r="62" spans="1:12" ht="15" customHeight="1" x14ac:dyDescent="0.2">
      <c r="A62" s="141"/>
      <c r="B62" s="141"/>
      <c r="C62" s="141"/>
      <c r="D62" s="141"/>
      <c r="E62" s="141"/>
      <c r="F62" s="141"/>
      <c r="G62" s="141"/>
      <c r="H62" s="141"/>
      <c r="I62" s="141"/>
      <c r="J62" s="141"/>
      <c r="K62" s="141"/>
    </row>
    <row r="63" spans="1:12" ht="15" customHeight="1" x14ac:dyDescent="0.2">
      <c r="A63" s="141"/>
      <c r="B63" s="141"/>
      <c r="C63" s="141"/>
      <c r="D63" s="141"/>
      <c r="E63" s="141"/>
      <c r="F63" s="141"/>
      <c r="G63" s="141"/>
      <c r="H63" s="141"/>
      <c r="I63" s="141"/>
      <c r="J63" s="141"/>
      <c r="K63" s="141"/>
    </row>
    <row r="64" spans="1:12" ht="15" customHeight="1" x14ac:dyDescent="0.2">
      <c r="A64" s="141"/>
      <c r="B64" s="141"/>
      <c r="C64" s="141"/>
      <c r="D64" s="141"/>
      <c r="E64" s="141"/>
      <c r="F64" s="141"/>
      <c r="G64" s="141"/>
      <c r="H64" s="141"/>
      <c r="I64" s="141"/>
      <c r="J64" s="141"/>
      <c r="K64" s="141"/>
    </row>
    <row r="65" spans="1:11" ht="15" customHeight="1" x14ac:dyDescent="0.2">
      <c r="A65" s="141"/>
      <c r="B65" s="141"/>
      <c r="C65" s="141"/>
      <c r="D65" s="141"/>
      <c r="E65" s="141"/>
      <c r="F65" s="141"/>
      <c r="G65" s="141"/>
      <c r="H65" s="141"/>
      <c r="I65" s="141"/>
      <c r="J65" s="141"/>
      <c r="K65" s="141"/>
    </row>
    <row r="66" spans="1:11" ht="15" customHeight="1" x14ac:dyDescent="0.2">
      <c r="A66" s="141"/>
      <c r="B66" s="141"/>
      <c r="C66" s="141"/>
      <c r="D66" s="141"/>
      <c r="E66" s="141"/>
      <c r="F66" s="141"/>
      <c r="G66" s="141"/>
      <c r="H66" s="141"/>
      <c r="I66" s="141"/>
      <c r="J66" s="141"/>
      <c r="K66" s="141"/>
    </row>
    <row r="67" spans="1:11" ht="15" customHeight="1" x14ac:dyDescent="0.2">
      <c r="A67" s="141"/>
      <c r="B67" s="141"/>
      <c r="C67" s="141"/>
      <c r="D67" s="141"/>
      <c r="E67" s="141"/>
      <c r="F67" s="141"/>
      <c r="G67" s="141"/>
      <c r="H67" s="141"/>
      <c r="I67" s="141"/>
      <c r="J67" s="141"/>
      <c r="K67" s="141"/>
    </row>
    <row r="68" spans="1:11" ht="15" customHeight="1" x14ac:dyDescent="0.2">
      <c r="A68" s="141"/>
      <c r="B68" s="141"/>
      <c r="C68" s="141"/>
      <c r="D68" s="141"/>
      <c r="E68" s="141"/>
      <c r="F68" s="141"/>
      <c r="G68" s="141"/>
      <c r="H68" s="141"/>
      <c r="I68" s="141"/>
      <c r="J68" s="141"/>
      <c r="K68" s="141"/>
    </row>
    <row r="69" spans="1:11" ht="15" customHeight="1" x14ac:dyDescent="0.2">
      <c r="A69" s="141"/>
      <c r="B69" s="141"/>
      <c r="C69" s="141"/>
      <c r="D69" s="141"/>
      <c r="E69" s="141"/>
      <c r="F69" s="141"/>
      <c r="G69" s="141"/>
      <c r="H69" s="141"/>
      <c r="I69" s="141"/>
      <c r="J69" s="141"/>
      <c r="K69" s="141"/>
    </row>
    <row r="70" spans="1:11" ht="15" customHeight="1" x14ac:dyDescent="0.2">
      <c r="A70" s="141"/>
      <c r="B70" s="141"/>
      <c r="C70" s="141"/>
      <c r="D70" s="141"/>
      <c r="E70" s="141"/>
      <c r="F70" s="141"/>
      <c r="G70" s="141"/>
      <c r="H70" s="141"/>
      <c r="I70" s="141"/>
      <c r="J70" s="141"/>
      <c r="K70" s="141"/>
    </row>
    <row r="71" spans="1:11" ht="15" customHeight="1" x14ac:dyDescent="0.2">
      <c r="A71" s="141"/>
      <c r="B71" s="141"/>
      <c r="C71" s="141"/>
      <c r="D71" s="141"/>
      <c r="E71" s="141"/>
      <c r="F71" s="141"/>
      <c r="G71" s="141"/>
      <c r="H71" s="141"/>
      <c r="I71" s="141"/>
      <c r="J71" s="141"/>
      <c r="K71" s="141"/>
    </row>
    <row r="72" spans="1:11" ht="15" customHeight="1" x14ac:dyDescent="0.2">
      <c r="A72" s="141"/>
      <c r="B72" s="141"/>
      <c r="C72" s="141"/>
      <c r="D72" s="141"/>
      <c r="E72" s="141"/>
      <c r="F72" s="141"/>
      <c r="G72" s="141"/>
      <c r="H72" s="141"/>
      <c r="I72" s="141"/>
      <c r="J72" s="141"/>
      <c r="K72" s="141"/>
    </row>
    <row r="73" spans="1:11" ht="15" customHeight="1" x14ac:dyDescent="0.2">
      <c r="A73" s="141"/>
      <c r="B73" s="141"/>
      <c r="C73" s="141"/>
      <c r="D73" s="141"/>
      <c r="E73" s="141"/>
      <c r="F73" s="141"/>
      <c r="G73" s="141"/>
      <c r="H73" s="141"/>
      <c r="I73" s="141"/>
      <c r="J73" s="141"/>
      <c r="K73" s="141"/>
    </row>
    <row r="74" spans="1:11" ht="15" customHeight="1" x14ac:dyDescent="0.2">
      <c r="A74" s="141"/>
      <c r="B74" s="141"/>
      <c r="C74" s="141"/>
      <c r="D74" s="141"/>
      <c r="E74" s="141"/>
      <c r="F74" s="141"/>
      <c r="G74" s="141"/>
      <c r="H74" s="141"/>
      <c r="I74" s="141"/>
      <c r="J74" s="141"/>
      <c r="K74" s="141"/>
    </row>
    <row r="75" spans="1:11" ht="15" customHeight="1" x14ac:dyDescent="0.2">
      <c r="A75" s="141"/>
      <c r="B75" s="141"/>
      <c r="C75" s="141"/>
      <c r="D75" s="141"/>
      <c r="E75" s="141"/>
      <c r="F75" s="141"/>
      <c r="G75" s="141"/>
      <c r="H75" s="141"/>
      <c r="I75" s="141"/>
      <c r="J75" s="141"/>
      <c r="K75" s="141"/>
    </row>
    <row r="76" spans="1:11" ht="15" customHeight="1" x14ac:dyDescent="0.2">
      <c r="A76" s="141"/>
      <c r="B76" s="141"/>
      <c r="C76" s="141"/>
      <c r="D76" s="141"/>
      <c r="E76" s="141"/>
      <c r="F76" s="141"/>
      <c r="G76" s="141"/>
      <c r="H76" s="141"/>
      <c r="I76" s="141"/>
      <c r="J76" s="141"/>
      <c r="K76" s="141"/>
    </row>
    <row r="77" spans="1:11" ht="15" customHeight="1" x14ac:dyDescent="0.2">
      <c r="A77" s="141"/>
      <c r="B77" s="141"/>
      <c r="C77" s="141"/>
      <c r="D77" s="141"/>
      <c r="E77" s="141"/>
      <c r="F77" s="141"/>
      <c r="G77" s="141"/>
      <c r="H77" s="141"/>
      <c r="I77" s="141"/>
      <c r="J77" s="141"/>
      <c r="K77" s="141"/>
    </row>
    <row r="78" spans="1:11" ht="15" customHeight="1" x14ac:dyDescent="0.2">
      <c r="A78" s="141"/>
      <c r="B78" s="141"/>
      <c r="C78" s="141"/>
      <c r="D78" s="141"/>
      <c r="E78" s="141"/>
      <c r="F78" s="141"/>
      <c r="G78" s="141"/>
      <c r="H78" s="141"/>
      <c r="I78" s="141"/>
      <c r="J78" s="141"/>
      <c r="K78" s="141"/>
    </row>
    <row r="79" spans="1:11" ht="15" customHeight="1" x14ac:dyDescent="0.2">
      <c r="A79" s="141"/>
      <c r="B79" s="141"/>
      <c r="C79" s="141"/>
      <c r="D79" s="141"/>
      <c r="E79" s="141"/>
      <c r="F79" s="141"/>
      <c r="G79" s="141"/>
      <c r="H79" s="141"/>
      <c r="I79" s="141"/>
      <c r="J79" s="141"/>
      <c r="K79" s="141"/>
    </row>
    <row r="80" spans="1:11" ht="15" customHeight="1" x14ac:dyDescent="0.2">
      <c r="A80" s="141"/>
      <c r="B80" s="141"/>
      <c r="C80" s="141"/>
      <c r="D80" s="141"/>
      <c r="E80" s="141"/>
      <c r="F80" s="141"/>
      <c r="G80" s="141"/>
      <c r="H80" s="141"/>
      <c r="I80" s="141"/>
      <c r="J80" s="141"/>
      <c r="K80" s="141"/>
    </row>
    <row r="81" spans="1:11" ht="15" customHeight="1" x14ac:dyDescent="0.2">
      <c r="A81" s="141"/>
      <c r="B81" s="141"/>
      <c r="C81" s="141"/>
      <c r="D81" s="141"/>
      <c r="E81" s="141"/>
      <c r="F81" s="141"/>
      <c r="G81" s="141"/>
      <c r="H81" s="141"/>
      <c r="I81" s="141"/>
      <c r="J81" s="141"/>
      <c r="K81" s="141"/>
    </row>
    <row r="82" spans="1:11" ht="15" customHeight="1" x14ac:dyDescent="0.2">
      <c r="A82" s="141"/>
      <c r="B82" s="141"/>
      <c r="C82" s="141"/>
      <c r="D82" s="141"/>
      <c r="E82" s="141"/>
      <c r="F82" s="141"/>
      <c r="G82" s="141"/>
      <c r="H82" s="141"/>
      <c r="I82" s="141"/>
      <c r="J82" s="141"/>
      <c r="K82" s="141"/>
    </row>
    <row r="83" spans="1:11" ht="15" customHeight="1" x14ac:dyDescent="0.2">
      <c r="A83" s="141"/>
      <c r="B83" s="141"/>
      <c r="C83" s="141"/>
      <c r="D83" s="141"/>
      <c r="E83" s="141"/>
      <c r="F83" s="141"/>
      <c r="G83" s="141"/>
      <c r="H83" s="141"/>
      <c r="I83" s="141"/>
      <c r="J83" s="141"/>
      <c r="K83" s="141"/>
    </row>
    <row r="84" spans="1:11" ht="15" customHeight="1" x14ac:dyDescent="0.2">
      <c r="A84" s="141"/>
      <c r="B84" s="141"/>
      <c r="C84" s="141"/>
      <c r="D84" s="141"/>
      <c r="E84" s="141"/>
      <c r="F84" s="141"/>
      <c r="G84" s="141"/>
      <c r="H84" s="141"/>
      <c r="I84" s="141"/>
      <c r="J84" s="141"/>
      <c r="K84" s="141"/>
    </row>
    <row r="85" spans="1:11" ht="15" customHeight="1" x14ac:dyDescent="0.2">
      <c r="A85" s="141"/>
      <c r="B85" s="141"/>
      <c r="C85" s="141"/>
      <c r="D85" s="141"/>
      <c r="E85" s="141"/>
      <c r="F85" s="141"/>
      <c r="G85" s="141"/>
      <c r="H85" s="141"/>
      <c r="I85" s="141"/>
      <c r="J85" s="141"/>
      <c r="K85" s="141"/>
    </row>
    <row r="86" spans="1:11" ht="15" customHeight="1" x14ac:dyDescent="0.2">
      <c r="A86" s="141"/>
      <c r="B86" s="141"/>
      <c r="C86" s="141"/>
      <c r="D86" s="141"/>
      <c r="E86" s="141"/>
      <c r="F86" s="141"/>
      <c r="G86" s="141"/>
      <c r="H86" s="141"/>
      <c r="I86" s="141"/>
      <c r="J86" s="141"/>
      <c r="K86" s="141"/>
    </row>
    <row r="87" spans="1:11" ht="15" customHeight="1" x14ac:dyDescent="0.2">
      <c r="A87" s="141"/>
      <c r="B87" s="141"/>
      <c r="C87" s="141"/>
      <c r="D87" s="141"/>
      <c r="E87" s="141"/>
      <c r="F87" s="141"/>
      <c r="G87" s="141"/>
      <c r="H87" s="141"/>
      <c r="I87" s="141"/>
      <c r="J87" s="141"/>
      <c r="K87" s="141"/>
    </row>
    <row r="88" spans="1:11" ht="15" customHeight="1" x14ac:dyDescent="0.2">
      <c r="A88" s="141"/>
      <c r="B88" s="141"/>
      <c r="C88" s="141"/>
      <c r="D88" s="141"/>
      <c r="E88" s="141"/>
      <c r="F88" s="141"/>
      <c r="G88" s="141"/>
      <c r="H88" s="141"/>
      <c r="I88" s="141"/>
      <c r="J88" s="141"/>
      <c r="K88" s="141"/>
    </row>
    <row r="89" spans="1:11" ht="15" customHeight="1" x14ac:dyDescent="0.2">
      <c r="A89" s="141"/>
      <c r="B89" s="141"/>
      <c r="C89" s="141"/>
      <c r="D89" s="141"/>
      <c r="E89" s="141"/>
      <c r="F89" s="141"/>
      <c r="G89" s="141"/>
      <c r="H89" s="141"/>
      <c r="I89" s="141"/>
      <c r="J89" s="141"/>
      <c r="K89" s="141"/>
    </row>
    <row r="90" spans="1:11" ht="15" customHeight="1" x14ac:dyDescent="0.2">
      <c r="A90" s="141"/>
      <c r="B90" s="141"/>
      <c r="C90" s="141"/>
      <c r="D90" s="141"/>
      <c r="E90" s="141"/>
      <c r="F90" s="141"/>
      <c r="G90" s="141"/>
      <c r="H90" s="141"/>
      <c r="I90" s="141"/>
      <c r="J90" s="141"/>
      <c r="K90" s="141"/>
    </row>
    <row r="91" spans="1:11" ht="15" customHeight="1" x14ac:dyDescent="0.2">
      <c r="A91" s="141"/>
      <c r="B91" s="141"/>
      <c r="C91" s="141"/>
      <c r="D91" s="141"/>
      <c r="E91" s="141"/>
      <c r="F91" s="141"/>
      <c r="G91" s="141"/>
      <c r="H91" s="141"/>
      <c r="I91" s="141"/>
      <c r="J91" s="141"/>
      <c r="K91" s="141"/>
    </row>
    <row r="92" spans="1:11" ht="15" customHeight="1" x14ac:dyDescent="0.2">
      <c r="A92" s="141"/>
      <c r="B92" s="141"/>
      <c r="C92" s="141"/>
      <c r="D92" s="141"/>
      <c r="E92" s="141"/>
      <c r="F92" s="141"/>
      <c r="G92" s="141"/>
      <c r="H92" s="141"/>
      <c r="I92" s="141"/>
      <c r="J92" s="141"/>
      <c r="K92" s="141"/>
    </row>
    <row r="93" spans="1:11" ht="15" customHeight="1" x14ac:dyDescent="0.2">
      <c r="A93" s="141"/>
      <c r="B93" s="141"/>
      <c r="C93" s="141"/>
      <c r="D93" s="141"/>
      <c r="E93" s="141"/>
      <c r="F93" s="141"/>
      <c r="G93" s="141"/>
      <c r="H93" s="141"/>
      <c r="I93" s="141"/>
      <c r="J93" s="141"/>
      <c r="K93" s="141"/>
    </row>
    <row r="94" spans="1:11" ht="15" customHeight="1" x14ac:dyDescent="0.2">
      <c r="A94" s="141"/>
      <c r="B94" s="141"/>
      <c r="C94" s="141"/>
      <c r="D94" s="141"/>
      <c r="E94" s="141"/>
      <c r="F94" s="141"/>
      <c r="G94" s="141"/>
      <c r="H94" s="141"/>
      <c r="I94" s="141"/>
      <c r="J94" s="141"/>
      <c r="K94" s="141"/>
    </row>
    <row r="95" spans="1:11" ht="15" customHeight="1" x14ac:dyDescent="0.2">
      <c r="A95" s="141"/>
      <c r="B95" s="141"/>
      <c r="C95" s="141"/>
      <c r="D95" s="141"/>
      <c r="E95" s="141"/>
      <c r="F95" s="141"/>
      <c r="G95" s="141"/>
      <c r="H95" s="141"/>
      <c r="I95" s="141"/>
      <c r="J95" s="141"/>
      <c r="K95" s="141"/>
    </row>
    <row r="96" spans="1:11" ht="15" customHeight="1" x14ac:dyDescent="0.2">
      <c r="A96" s="141"/>
      <c r="B96" s="141"/>
      <c r="C96" s="141"/>
      <c r="D96" s="141"/>
      <c r="E96" s="141"/>
      <c r="F96" s="141"/>
      <c r="G96" s="141"/>
      <c r="H96" s="141"/>
      <c r="I96" s="141"/>
      <c r="J96" s="141"/>
      <c r="K96" s="141"/>
    </row>
    <row r="97" spans="1:11" ht="15" customHeight="1" x14ac:dyDescent="0.2">
      <c r="A97" s="141"/>
      <c r="B97" s="141"/>
      <c r="C97" s="141"/>
      <c r="D97" s="141"/>
      <c r="E97" s="141"/>
      <c r="F97" s="141"/>
      <c r="G97" s="141"/>
      <c r="H97" s="141"/>
      <c r="I97" s="141"/>
      <c r="J97" s="141"/>
      <c r="K97" s="141"/>
    </row>
    <row r="98" spans="1:11" ht="15" customHeight="1" x14ac:dyDescent="0.2">
      <c r="A98" s="141"/>
      <c r="B98" s="141"/>
      <c r="C98" s="141"/>
      <c r="D98" s="141"/>
      <c r="E98" s="141"/>
      <c r="F98" s="141"/>
      <c r="G98" s="141"/>
      <c r="H98" s="141"/>
      <c r="I98" s="141"/>
      <c r="J98" s="141"/>
      <c r="K98" s="141"/>
    </row>
    <row r="99" spans="1:11" ht="15" customHeight="1" x14ac:dyDescent="0.2"/>
    <row r="100" spans="1:11" ht="15" customHeight="1" x14ac:dyDescent="0.2"/>
    <row r="101" spans="1:11" ht="15" customHeight="1" x14ac:dyDescent="0.2"/>
    <row r="102" spans="1:11" ht="15" customHeight="1" x14ac:dyDescent="0.2"/>
    <row r="103" spans="1:11" ht="15" customHeight="1" x14ac:dyDescent="0.2"/>
    <row r="104" spans="1:11" ht="15" customHeight="1" x14ac:dyDescent="0.2"/>
    <row r="105" spans="1:11" ht="15" customHeight="1" x14ac:dyDescent="0.2"/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</sheetData>
  <mergeCells count="26">
    <mergeCell ref="E33:G33"/>
    <mergeCell ref="I33:K33"/>
    <mergeCell ref="D35:D36"/>
    <mergeCell ref="E35:F35"/>
    <mergeCell ref="E8:F8"/>
    <mergeCell ref="I8:J8"/>
    <mergeCell ref="H34:H36"/>
    <mergeCell ref="I35:J35"/>
    <mergeCell ref="A32:D32"/>
    <mergeCell ref="A42:B46"/>
    <mergeCell ref="A47:B51"/>
    <mergeCell ref="A52:B56"/>
    <mergeCell ref="A37:B41"/>
    <mergeCell ref="D8:D9"/>
    <mergeCell ref="A36:B36"/>
    <mergeCell ref="A10:B14"/>
    <mergeCell ref="A15:B19"/>
    <mergeCell ref="A20:B24"/>
    <mergeCell ref="A25:B29"/>
    <mergeCell ref="K1:L1"/>
    <mergeCell ref="A3:L3"/>
    <mergeCell ref="A5:D5"/>
    <mergeCell ref="A9:B9"/>
    <mergeCell ref="H7:H9"/>
    <mergeCell ref="I6:K6"/>
    <mergeCell ref="E6:G6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&amp;C19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5"/>
  <sheetViews>
    <sheetView view="pageBreakPreview" topLeftCell="A10" zoomScaleNormal="100" zoomScaleSheetLayoutView="100" workbookViewId="0">
      <selection activeCell="K2" sqref="K2"/>
    </sheetView>
  </sheetViews>
  <sheetFormatPr defaultRowHeight="12.75" x14ac:dyDescent="0.2"/>
  <cols>
    <col min="1" max="1" width="9.42578125" style="121" customWidth="1"/>
    <col min="2" max="2" width="3.85546875" style="121" customWidth="1"/>
    <col min="3" max="11" width="8.85546875" style="121" customWidth="1"/>
    <col min="12" max="12" width="1.7109375" style="121" customWidth="1"/>
    <col min="13" max="14" width="9.140625" style="121"/>
    <col min="15" max="15" width="11.140625" style="121" customWidth="1"/>
    <col min="16" max="16384" width="9.140625" style="121"/>
  </cols>
  <sheetData>
    <row r="1" spans="1:17" ht="13.5" x14ac:dyDescent="0.25">
      <c r="K1" s="1068" t="s">
        <v>279</v>
      </c>
      <c r="L1" s="1068"/>
    </row>
    <row r="2" spans="1:17" ht="6.75" customHeight="1" x14ac:dyDescent="0.2"/>
    <row r="3" spans="1:17" ht="30" customHeight="1" x14ac:dyDescent="0.2">
      <c r="A3" s="1081" t="s">
        <v>238</v>
      </c>
      <c r="B3" s="1081"/>
      <c r="C3" s="1081"/>
      <c r="D3" s="1081"/>
      <c r="E3" s="1081"/>
      <c r="F3" s="1081"/>
      <c r="G3" s="1081"/>
      <c r="H3" s="1081"/>
      <c r="I3" s="1081"/>
      <c r="J3" s="1081"/>
      <c r="K3" s="1081"/>
      <c r="L3" s="1081"/>
    </row>
    <row r="4" spans="1:17" ht="10.5" customHeight="1" x14ac:dyDescent="0.2">
      <c r="B4" s="122"/>
      <c r="C4" s="122"/>
      <c r="D4" s="177"/>
      <c r="E4" s="177"/>
      <c r="F4" s="124"/>
      <c r="G4" s="122"/>
      <c r="H4" s="122"/>
      <c r="I4" s="122"/>
    </row>
    <row r="5" spans="1:17" ht="12.95" customHeight="1" x14ac:dyDescent="0.2">
      <c r="A5" s="1069" t="s">
        <v>116</v>
      </c>
      <c r="B5" s="1069"/>
      <c r="C5" s="1069"/>
      <c r="D5" s="1070"/>
      <c r="E5" s="170"/>
      <c r="F5" s="125"/>
      <c r="G5" s="125"/>
      <c r="H5" s="125"/>
      <c r="I5" s="125"/>
      <c r="J5" s="126"/>
      <c r="K5" s="176"/>
      <c r="L5" s="126"/>
    </row>
    <row r="6" spans="1:17" ht="24.95" customHeight="1" x14ac:dyDescent="0.25">
      <c r="E6" s="1071">
        <f>T!G17</f>
        <v>2016</v>
      </c>
      <c r="F6" s="1072"/>
      <c r="G6" s="1072"/>
      <c r="H6" s="904"/>
      <c r="I6" s="1073">
        <f>E6-1</f>
        <v>2015</v>
      </c>
      <c r="J6" s="1074"/>
      <c r="K6" s="1075"/>
      <c r="L6" s="126"/>
    </row>
    <row r="7" spans="1:17" ht="24.95" customHeight="1" x14ac:dyDescent="0.25">
      <c r="A7" s="129"/>
      <c r="B7" s="130"/>
      <c r="C7" s="131"/>
      <c r="D7" s="131"/>
      <c r="E7" s="132"/>
      <c r="F7" s="133"/>
      <c r="G7" s="175"/>
      <c r="H7" s="1045" t="s">
        <v>112</v>
      </c>
      <c r="I7" s="905"/>
      <c r="J7" s="194"/>
      <c r="K7" s="906"/>
      <c r="L7" s="155"/>
    </row>
    <row r="8" spans="1:17" ht="24.95" customHeight="1" x14ac:dyDescent="0.25">
      <c r="A8" s="129"/>
      <c r="B8" s="169"/>
      <c r="C8" s="169"/>
      <c r="D8" s="1077" t="s">
        <v>0</v>
      </c>
      <c r="E8" s="1044" t="s">
        <v>41</v>
      </c>
      <c r="F8" s="1045"/>
      <c r="G8" s="202" t="s">
        <v>111</v>
      </c>
      <c r="H8" s="1045"/>
      <c r="I8" s="1079" t="s">
        <v>41</v>
      </c>
      <c r="J8" s="1080"/>
      <c r="K8" s="205" t="s">
        <v>111</v>
      </c>
      <c r="L8" s="155"/>
    </row>
    <row r="9" spans="1:17" ht="12.95" customHeight="1" x14ac:dyDescent="0.25">
      <c r="A9" s="1076" t="s">
        <v>164</v>
      </c>
      <c r="B9" s="1076"/>
      <c r="C9" s="238" t="s">
        <v>48</v>
      </c>
      <c r="D9" s="1078"/>
      <c r="E9" s="134" t="s">
        <v>154</v>
      </c>
      <c r="F9" s="134" t="s">
        <v>1</v>
      </c>
      <c r="G9" s="203" t="s">
        <v>69</v>
      </c>
      <c r="H9" s="1076"/>
      <c r="I9" s="907" t="s">
        <v>165</v>
      </c>
      <c r="J9" s="196" t="s">
        <v>1</v>
      </c>
      <c r="K9" s="206" t="s">
        <v>69</v>
      </c>
      <c r="L9" s="159"/>
    </row>
    <row r="10" spans="1:17" ht="12.95" customHeight="1" x14ac:dyDescent="0.2">
      <c r="A10" s="1054" t="str">
        <f>T!J20</f>
        <v>leden</v>
      </c>
      <c r="B10" s="1055"/>
      <c r="C10" s="160" t="s">
        <v>6</v>
      </c>
      <c r="D10" s="135">
        <v>50</v>
      </c>
      <c r="E10" s="136">
        <v>10379</v>
      </c>
      <c r="F10" s="136">
        <v>110742.09503000001</v>
      </c>
      <c r="G10" s="207">
        <f>E10/$E$14</f>
        <v>0.35059214570905484</v>
      </c>
      <c r="H10" s="145">
        <f>(E10-I10)/I10</f>
        <v>-2.7837620127011551E-2</v>
      </c>
      <c r="I10" s="909">
        <v>10676.2</v>
      </c>
      <c r="J10" s="197">
        <v>113531.12335599998</v>
      </c>
      <c r="K10" s="212">
        <f>I10/$I$14</f>
        <v>0.38552398285468736</v>
      </c>
      <c r="L10" s="155"/>
    </row>
    <row r="11" spans="1:17" ht="12.95" customHeight="1" x14ac:dyDescent="0.2">
      <c r="A11" s="1056"/>
      <c r="B11" s="1057"/>
      <c r="C11" s="161" t="s">
        <v>7</v>
      </c>
      <c r="D11" s="135">
        <v>194</v>
      </c>
      <c r="E11" s="136">
        <v>3247.9</v>
      </c>
      <c r="F11" s="136">
        <v>34654.482860000011</v>
      </c>
      <c r="G11" s="208">
        <f>E11/$E$14</f>
        <v>0.10971078428060885</v>
      </c>
      <c r="H11" s="145">
        <f>(E11-I11)/I11</f>
        <v>3.5979713565755536E-2</v>
      </c>
      <c r="I11" s="909">
        <v>3135.1</v>
      </c>
      <c r="J11" s="197">
        <v>33338.634742000002</v>
      </c>
      <c r="K11" s="213">
        <f>I11/$I$14</f>
        <v>0.11321034063128549</v>
      </c>
      <c r="L11" s="156"/>
      <c r="M11" s="137"/>
      <c r="O11" s="137"/>
      <c r="P11" s="137"/>
      <c r="Q11" s="137"/>
    </row>
    <row r="12" spans="1:17" ht="12.95" customHeight="1" x14ac:dyDescent="0.2">
      <c r="A12" s="1056"/>
      <c r="B12" s="1057"/>
      <c r="C12" s="161" t="s">
        <v>8</v>
      </c>
      <c r="D12" s="135">
        <v>5966</v>
      </c>
      <c r="E12" s="136">
        <v>6679.4</v>
      </c>
      <c r="F12" s="136">
        <v>71268.3</v>
      </c>
      <c r="G12" s="208">
        <f>E12/$E$14</f>
        <v>0.22562339127556227</v>
      </c>
      <c r="H12" s="145">
        <f t="shared" ref="H12:H14" si="0">(E12-I12)/I12</f>
        <v>0.15526575228738951</v>
      </c>
      <c r="I12" s="909">
        <v>5781.7</v>
      </c>
      <c r="J12" s="197">
        <v>61482.6</v>
      </c>
      <c r="K12" s="213">
        <f>I12/$I$14</f>
        <v>0.20878065338518814</v>
      </c>
      <c r="L12" s="156"/>
      <c r="M12" s="137"/>
      <c r="O12" s="137"/>
      <c r="P12" s="137"/>
      <c r="Q12" s="137"/>
    </row>
    <row r="13" spans="1:17" ht="12.95" customHeight="1" x14ac:dyDescent="0.2">
      <c r="A13" s="1056"/>
      <c r="B13" s="1057"/>
      <c r="C13" s="161" t="s">
        <v>9</v>
      </c>
      <c r="D13" s="135">
        <v>79572</v>
      </c>
      <c r="E13" s="136">
        <v>9297.9</v>
      </c>
      <c r="F13" s="136">
        <v>99207.1</v>
      </c>
      <c r="G13" s="208">
        <f>E13/$E$14</f>
        <v>0.31407367873477415</v>
      </c>
      <c r="H13" s="145">
        <f t="shared" si="0"/>
        <v>0.14793140486684689</v>
      </c>
      <c r="I13" s="909">
        <v>8099.7</v>
      </c>
      <c r="J13" s="197">
        <v>86131.7</v>
      </c>
      <c r="K13" s="213">
        <f>I13/$I$14</f>
        <v>0.29248502312883901</v>
      </c>
      <c r="L13" s="156"/>
      <c r="M13" s="137"/>
      <c r="O13" s="137"/>
      <c r="P13" s="137"/>
      <c r="Q13" s="137"/>
    </row>
    <row r="14" spans="1:17" ht="12.95" customHeight="1" x14ac:dyDescent="0.2">
      <c r="A14" s="1058"/>
      <c r="B14" s="1059"/>
      <c r="C14" s="163" t="s">
        <v>2</v>
      </c>
      <c r="D14" s="151">
        <v>85782</v>
      </c>
      <c r="E14" s="152">
        <v>29604.199999999997</v>
      </c>
      <c r="F14" s="153">
        <v>315871.97788999998</v>
      </c>
      <c r="G14" s="209">
        <f>SUM(G10:G13)</f>
        <v>1.0000000000000002</v>
      </c>
      <c r="H14" s="154">
        <f t="shared" si="0"/>
        <v>6.9025411028899183E-2</v>
      </c>
      <c r="I14" s="911">
        <v>27692.7</v>
      </c>
      <c r="J14" s="198">
        <v>294484.05809800001</v>
      </c>
      <c r="K14" s="214">
        <f>SUM(K10:K13)</f>
        <v>1</v>
      </c>
      <c r="L14" s="174"/>
      <c r="M14" s="137"/>
    </row>
    <row r="15" spans="1:17" ht="12.95" customHeight="1" x14ac:dyDescent="0.2">
      <c r="A15" s="1060" t="str">
        <f>T!J21</f>
        <v>únor</v>
      </c>
      <c r="B15" s="1061"/>
      <c r="C15" s="161" t="s">
        <v>6</v>
      </c>
      <c r="D15" s="135">
        <v>50</v>
      </c>
      <c r="E15" s="136">
        <v>9979.4</v>
      </c>
      <c r="F15" s="136">
        <v>106471.91196</v>
      </c>
      <c r="G15" s="208">
        <f>E15/$E$19</f>
        <v>0.41409329692855418</v>
      </c>
      <c r="H15" s="145">
        <f>(E15-I15)/I15</f>
        <v>-5.4514106895487118E-3</v>
      </c>
      <c r="I15" s="909">
        <v>10034.1</v>
      </c>
      <c r="J15" s="197">
        <v>106736.93180200002</v>
      </c>
      <c r="K15" s="213">
        <f>I15/$I$19</f>
        <v>0.39193253546653339</v>
      </c>
      <c r="L15" s="156"/>
      <c r="M15" s="137"/>
      <c r="N15" s="137"/>
    </row>
    <row r="16" spans="1:17" ht="12.95" customHeight="1" x14ac:dyDescent="0.2">
      <c r="A16" s="1060"/>
      <c r="B16" s="1061"/>
      <c r="C16" s="161" t="s">
        <v>7</v>
      </c>
      <c r="D16" s="135">
        <v>195</v>
      </c>
      <c r="E16" s="136">
        <v>2830.4</v>
      </c>
      <c r="F16" s="136">
        <v>30197.629780000003</v>
      </c>
      <c r="G16" s="208">
        <f t="shared" ref="G16:G17" si="1">E16/$E$19</f>
        <v>0.11744690739188528</v>
      </c>
      <c r="H16" s="145">
        <f>(E16-I16)/I16</f>
        <v>-5.3251271073053191E-2</v>
      </c>
      <c r="I16" s="909">
        <v>2989.6</v>
      </c>
      <c r="J16" s="197">
        <v>31801.094799999981</v>
      </c>
      <c r="K16" s="213">
        <f t="shared" ref="K16:K18" si="2">I16/$I$19</f>
        <v>0.11677395162802325</v>
      </c>
      <c r="L16" s="157"/>
      <c r="M16" s="140"/>
      <c r="N16" s="137"/>
    </row>
    <row r="17" spans="1:21" ht="12.95" customHeight="1" x14ac:dyDescent="0.2">
      <c r="A17" s="1060"/>
      <c r="B17" s="1061"/>
      <c r="C17" s="161" t="s">
        <v>8</v>
      </c>
      <c r="D17" s="135">
        <v>5963</v>
      </c>
      <c r="E17" s="136">
        <v>4719.7</v>
      </c>
      <c r="F17" s="136">
        <v>50355.4</v>
      </c>
      <c r="G17" s="208">
        <f t="shared" si="1"/>
        <v>0.19584305003444066</v>
      </c>
      <c r="H17" s="145">
        <f t="shared" ref="H17:H19" si="3">(E17-I17)/I17</f>
        <v>-9.9087577307780478E-2</v>
      </c>
      <c r="I17" s="909">
        <v>5238.8</v>
      </c>
      <c r="J17" s="197">
        <v>55727</v>
      </c>
      <c r="K17" s="213">
        <f>I17/$I$19</f>
        <v>0.204627835760265</v>
      </c>
      <c r="L17" s="156"/>
      <c r="M17" s="137"/>
      <c r="N17" s="137"/>
      <c r="O17" s="137"/>
      <c r="P17" s="137"/>
    </row>
    <row r="18" spans="1:21" ht="12.95" customHeight="1" x14ac:dyDescent="0.2">
      <c r="A18" s="1060"/>
      <c r="B18" s="1061"/>
      <c r="C18" s="161" t="s">
        <v>9</v>
      </c>
      <c r="D18" s="135">
        <v>79562</v>
      </c>
      <c r="E18" s="136">
        <v>6569.9</v>
      </c>
      <c r="F18" s="136">
        <v>70095.899999999994</v>
      </c>
      <c r="G18" s="208">
        <f>E18/$E$19</f>
        <v>0.27261674564511978</v>
      </c>
      <c r="H18" s="145">
        <f t="shared" si="3"/>
        <v>-0.10480849150440799</v>
      </c>
      <c r="I18" s="909">
        <v>7339.1</v>
      </c>
      <c r="J18" s="197">
        <v>78068.600000000006</v>
      </c>
      <c r="K18" s="213">
        <f t="shared" si="2"/>
        <v>0.28666567714517843</v>
      </c>
      <c r="L18" s="156"/>
      <c r="M18" s="137"/>
      <c r="N18" s="137"/>
      <c r="O18" s="137"/>
      <c r="P18" s="137"/>
    </row>
    <row r="19" spans="1:21" ht="12.95" customHeight="1" x14ac:dyDescent="0.2">
      <c r="A19" s="1060"/>
      <c r="B19" s="1061"/>
      <c r="C19" s="163" t="s">
        <v>2</v>
      </c>
      <c r="D19" s="151">
        <v>85770</v>
      </c>
      <c r="E19" s="152">
        <v>24099.4</v>
      </c>
      <c r="F19" s="153">
        <v>257120.84174</v>
      </c>
      <c r="G19" s="209">
        <f>SUM(G15:G18)</f>
        <v>1</v>
      </c>
      <c r="H19" s="154">
        <f t="shared" si="3"/>
        <v>-5.8676020248734341E-2</v>
      </c>
      <c r="I19" s="911">
        <v>25601.599999999999</v>
      </c>
      <c r="J19" s="198">
        <v>272333.62660199997</v>
      </c>
      <c r="K19" s="214">
        <f>SUM(K15:K18)</f>
        <v>1</v>
      </c>
      <c r="L19" s="174"/>
      <c r="M19" s="137"/>
      <c r="N19" s="137"/>
      <c r="O19" s="137"/>
      <c r="P19" s="137"/>
    </row>
    <row r="20" spans="1:21" ht="12.95" customHeight="1" x14ac:dyDescent="0.2">
      <c r="A20" s="1060" t="str">
        <f>T!J22</f>
        <v>březen</v>
      </c>
      <c r="B20" s="1061"/>
      <c r="C20" s="160" t="s">
        <v>6</v>
      </c>
      <c r="D20" s="180">
        <v>51</v>
      </c>
      <c r="E20" s="181">
        <v>10412</v>
      </c>
      <c r="F20" s="181">
        <v>111276.36914000001</v>
      </c>
      <c r="G20" s="207">
        <f>E20/$E$24</f>
        <v>0.42467971595567205</v>
      </c>
      <c r="H20" s="182">
        <f>(E20-I20)/I20</f>
        <v>3.9266963447986705E-2</v>
      </c>
      <c r="I20" s="908">
        <v>10018.6</v>
      </c>
      <c r="J20" s="199">
        <v>106537.02722500001</v>
      </c>
      <c r="K20" s="212">
        <f>I20/$I$24</f>
        <v>0.43914070684357476</v>
      </c>
      <c r="L20" s="183"/>
      <c r="M20" s="136"/>
      <c r="N20" s="136"/>
      <c r="O20" s="136"/>
      <c r="P20" s="136"/>
      <c r="Q20" s="136"/>
      <c r="R20" s="136"/>
      <c r="S20" s="136"/>
      <c r="T20" s="136"/>
      <c r="U20" s="136"/>
    </row>
    <row r="21" spans="1:21" ht="12.95" customHeight="1" x14ac:dyDescent="0.2">
      <c r="A21" s="1060"/>
      <c r="B21" s="1061"/>
      <c r="C21" s="161" t="s">
        <v>7</v>
      </c>
      <c r="D21" s="135">
        <v>194</v>
      </c>
      <c r="E21" s="136">
        <v>2767.6</v>
      </c>
      <c r="F21" s="136">
        <v>29578.819410000018</v>
      </c>
      <c r="G21" s="208">
        <f t="shared" ref="G21:G23" si="4">E21/$E$24</f>
        <v>0.11288355569332674</v>
      </c>
      <c r="H21" s="145">
        <f t="shared" ref="H21:H24" si="5">(E21-I21)/I21</f>
        <v>6.848891977453482E-2</v>
      </c>
      <c r="I21" s="909">
        <v>2590.1999999999998</v>
      </c>
      <c r="J21" s="197">
        <v>27544.175816000028</v>
      </c>
      <c r="K21" s="213">
        <f t="shared" ref="K21:K22" si="6">I21/$I$24</f>
        <v>0.11353505069233498</v>
      </c>
      <c r="L21" s="158"/>
      <c r="M21" s="136"/>
      <c r="N21" s="136"/>
      <c r="O21" s="136"/>
      <c r="P21" s="136"/>
      <c r="Q21" s="136"/>
      <c r="R21" s="136"/>
      <c r="S21" s="136"/>
      <c r="T21" s="136"/>
      <c r="U21" s="136"/>
    </row>
    <row r="22" spans="1:21" ht="12.95" customHeight="1" x14ac:dyDescent="0.2">
      <c r="A22" s="1060"/>
      <c r="B22" s="1061"/>
      <c r="C22" s="161" t="s">
        <v>8</v>
      </c>
      <c r="D22" s="135">
        <v>5967</v>
      </c>
      <c r="E22" s="136">
        <v>4739.8</v>
      </c>
      <c r="F22" s="136">
        <v>50656.2</v>
      </c>
      <c r="G22" s="208">
        <f t="shared" si="4"/>
        <v>0.19332471356960185</v>
      </c>
      <c r="H22" s="145">
        <f t="shared" si="5"/>
        <v>0.11508963440455459</v>
      </c>
      <c r="I22" s="909">
        <v>4250.6000000000004</v>
      </c>
      <c r="J22" s="197">
        <v>45200.800000000003</v>
      </c>
      <c r="K22" s="213">
        <f t="shared" si="6"/>
        <v>0.1863146036880701</v>
      </c>
      <c r="L22" s="158"/>
      <c r="M22" s="136"/>
      <c r="N22" s="136"/>
      <c r="O22" s="136"/>
      <c r="P22" s="136"/>
      <c r="Q22" s="136"/>
      <c r="R22" s="136"/>
      <c r="S22" s="136"/>
      <c r="T22" s="136"/>
      <c r="U22" s="136"/>
    </row>
    <row r="23" spans="1:21" ht="12.95" customHeight="1" x14ac:dyDescent="0.2">
      <c r="A23" s="1060"/>
      <c r="B23" s="1061"/>
      <c r="C23" s="161" t="s">
        <v>9</v>
      </c>
      <c r="D23" s="135">
        <v>79537</v>
      </c>
      <c r="E23" s="136">
        <v>6597.9</v>
      </c>
      <c r="F23" s="136">
        <v>70514.600000000006</v>
      </c>
      <c r="G23" s="208">
        <f t="shared" si="4"/>
        <v>0.26911201478139923</v>
      </c>
      <c r="H23" s="145">
        <f t="shared" si="5"/>
        <v>0.10801551715451657</v>
      </c>
      <c r="I23" s="909">
        <v>5954.7</v>
      </c>
      <c r="J23" s="197">
        <v>63322.3</v>
      </c>
      <c r="K23" s="213">
        <f>I23/$I$24</f>
        <v>0.26100963877602007</v>
      </c>
      <c r="L23" s="158"/>
      <c r="M23" s="136"/>
      <c r="N23" s="136"/>
      <c r="O23" s="136"/>
      <c r="P23" s="136"/>
      <c r="Q23" s="136"/>
      <c r="R23" s="136"/>
      <c r="S23" s="136"/>
      <c r="T23" s="136"/>
      <c r="U23" s="136"/>
    </row>
    <row r="24" spans="1:21" ht="12.95" customHeight="1" thickBot="1" x14ac:dyDescent="0.25">
      <c r="A24" s="1062"/>
      <c r="B24" s="1063"/>
      <c r="C24" s="184" t="s">
        <v>2</v>
      </c>
      <c r="D24" s="185">
        <v>85749</v>
      </c>
      <c r="E24" s="186">
        <v>24517.300000000003</v>
      </c>
      <c r="F24" s="187">
        <v>262025.98855000004</v>
      </c>
      <c r="G24" s="210">
        <f>SUM(G20:G23)</f>
        <v>0.99999999999999978</v>
      </c>
      <c r="H24" s="188">
        <f t="shared" si="5"/>
        <v>7.4655585800009666E-2</v>
      </c>
      <c r="I24" s="921">
        <v>22814.100000000002</v>
      </c>
      <c r="J24" s="200">
        <v>242604.30304100004</v>
      </c>
      <c r="K24" s="215">
        <f>SUM(K20:K23)</f>
        <v>0.99999999999999978</v>
      </c>
      <c r="L24" s="189"/>
    </row>
    <row r="25" spans="1:21" ht="12.95" customHeight="1" thickTop="1" x14ac:dyDescent="0.2">
      <c r="A25" s="1082" t="str">
        <f>T!E17</f>
        <v>I. čtvrtletí</v>
      </c>
      <c r="B25" s="1083"/>
      <c r="C25" s="161" t="s">
        <v>6</v>
      </c>
      <c r="D25" s="135">
        <f>D20</f>
        <v>51</v>
      </c>
      <c r="E25" s="136">
        <f>E10+E15+E20</f>
        <v>30770.400000000001</v>
      </c>
      <c r="F25" s="136">
        <f>F10+F15+F20</f>
        <v>328490.37613000005</v>
      </c>
      <c r="G25" s="208">
        <f>E25/$E$29</f>
        <v>0.39337824034241492</v>
      </c>
      <c r="H25" s="145">
        <f>(E25-I25)/I25</f>
        <v>1.3505201943447374E-3</v>
      </c>
      <c r="I25" s="913">
        <v>30728.9</v>
      </c>
      <c r="J25" s="197">
        <v>326805.082383</v>
      </c>
      <c r="K25" s="213">
        <f>I25/$I$29</f>
        <v>0.40375175407707958</v>
      </c>
      <c r="L25" s="155"/>
    </row>
    <row r="26" spans="1:21" ht="12.95" customHeight="1" x14ac:dyDescent="0.2">
      <c r="A26" s="1060"/>
      <c r="B26" s="1061"/>
      <c r="C26" s="161" t="s">
        <v>7</v>
      </c>
      <c r="D26" s="135">
        <f>D21</f>
        <v>194</v>
      </c>
      <c r="E26" s="136">
        <f t="shared" ref="E26:F28" si="7">E11+E16+E21</f>
        <v>8845.9</v>
      </c>
      <c r="F26" s="136">
        <f t="shared" si="7"/>
        <v>94430.932050000032</v>
      </c>
      <c r="G26" s="208">
        <f t="shared" ref="G26:G28" si="8">E26/$E$29</f>
        <v>0.11308870135730988</v>
      </c>
      <c r="H26" s="145">
        <f t="shared" ref="H26:H29" si="9">(E26-I26)/I26</f>
        <v>1.5031727271684128E-2</v>
      </c>
      <c r="I26" s="909">
        <v>8714.9</v>
      </c>
      <c r="J26" s="197">
        <v>92683.905358000018</v>
      </c>
      <c r="K26" s="213">
        <f t="shared" ref="K26:K28" si="10">I26/$I$29</f>
        <v>0.1145064145350579</v>
      </c>
      <c r="L26" s="155"/>
    </row>
    <row r="27" spans="1:21" ht="12.95" customHeight="1" x14ac:dyDescent="0.2">
      <c r="A27" s="1060"/>
      <c r="B27" s="1061"/>
      <c r="C27" s="161" t="s">
        <v>8</v>
      </c>
      <c r="D27" s="135">
        <f t="shared" ref="D27:D28" si="11">D22</f>
        <v>5967</v>
      </c>
      <c r="E27" s="136">
        <f t="shared" si="7"/>
        <v>16138.899999999998</v>
      </c>
      <c r="F27" s="136">
        <f t="shared" si="7"/>
        <v>172279.90000000002</v>
      </c>
      <c r="G27" s="208">
        <f t="shared" si="8"/>
        <v>0.20632465236273168</v>
      </c>
      <c r="H27" s="145">
        <f t="shared" si="9"/>
        <v>5.6826292801435224E-2</v>
      </c>
      <c r="I27" s="909">
        <v>15271.1</v>
      </c>
      <c r="J27" s="197">
        <v>162410.40000000002</v>
      </c>
      <c r="K27" s="213">
        <f t="shared" si="10"/>
        <v>0.20064933699828141</v>
      </c>
      <c r="L27" s="155"/>
    </row>
    <row r="28" spans="1:21" ht="12.95" customHeight="1" x14ac:dyDescent="0.2">
      <c r="A28" s="1060"/>
      <c r="B28" s="1061"/>
      <c r="C28" s="161" t="s">
        <v>9</v>
      </c>
      <c r="D28" s="135">
        <f t="shared" si="11"/>
        <v>79537</v>
      </c>
      <c r="E28" s="136">
        <f t="shared" si="7"/>
        <v>22465.699999999997</v>
      </c>
      <c r="F28" s="136">
        <f t="shared" si="7"/>
        <v>239817.60000000001</v>
      </c>
      <c r="G28" s="208">
        <f t="shared" si="8"/>
        <v>0.28720840593754354</v>
      </c>
      <c r="H28" s="145">
        <f t="shared" si="9"/>
        <v>5.0118026503377058E-2</v>
      </c>
      <c r="I28" s="909">
        <v>21393.5</v>
      </c>
      <c r="J28" s="197">
        <v>227522.59999999998</v>
      </c>
      <c r="K28" s="213">
        <f t="shared" si="10"/>
        <v>0.28109249438958117</v>
      </c>
      <c r="L28" s="155"/>
    </row>
    <row r="29" spans="1:21" ht="12.95" customHeight="1" x14ac:dyDescent="0.2">
      <c r="A29" s="1060"/>
      <c r="B29" s="1061"/>
      <c r="C29" s="164" t="s">
        <v>2</v>
      </c>
      <c r="D29" s="165">
        <f>SUM(D25:D28)</f>
        <v>85749</v>
      </c>
      <c r="E29" s="166">
        <f>SUM(E25:E28)</f>
        <v>78220.899999999994</v>
      </c>
      <c r="F29" s="167">
        <f>SUM(F25:F28)</f>
        <v>835018.80818000005</v>
      </c>
      <c r="G29" s="211">
        <f>SUM(G25:G28)</f>
        <v>1</v>
      </c>
      <c r="H29" s="168">
        <f t="shared" si="9"/>
        <v>2.7756463149928263E-2</v>
      </c>
      <c r="I29" s="914">
        <v>76108.399999999994</v>
      </c>
      <c r="J29" s="201">
        <v>809421.98774100002</v>
      </c>
      <c r="K29" s="216">
        <f>SUM(K25:K28)</f>
        <v>1</v>
      </c>
      <c r="L29" s="159"/>
    </row>
    <row r="30" spans="1:21" ht="5.0999999999999996" customHeight="1" x14ac:dyDescent="0.2">
      <c r="A30" s="138"/>
      <c r="B30" s="139"/>
      <c r="C30" s="257"/>
      <c r="D30" s="143"/>
      <c r="E30" s="144"/>
      <c r="F30" s="144"/>
      <c r="G30" s="217"/>
      <c r="H30" s="146"/>
      <c r="I30" s="916"/>
      <c r="J30" s="219"/>
      <c r="K30" s="222"/>
      <c r="L30" s="155"/>
    </row>
    <row r="31" spans="1:21" ht="20.100000000000001" customHeight="1" x14ac:dyDescent="0.2">
      <c r="A31" s="138"/>
      <c r="B31" s="139"/>
      <c r="C31" s="142"/>
      <c r="D31" s="144"/>
      <c r="E31" s="144"/>
      <c r="F31" s="144"/>
      <c r="G31" s="173"/>
      <c r="H31" s="122"/>
      <c r="I31" s="219"/>
      <c r="J31" s="219"/>
      <c r="K31" s="221"/>
      <c r="L31" s="126"/>
    </row>
    <row r="32" spans="1:21" ht="12.95" customHeight="1" x14ac:dyDescent="0.2">
      <c r="A32" s="1114" t="s">
        <v>117</v>
      </c>
      <c r="B32" s="1114"/>
      <c r="C32" s="1114"/>
      <c r="D32" s="1115"/>
      <c r="E32" s="170"/>
      <c r="F32" s="125"/>
      <c r="G32" s="125"/>
      <c r="H32" s="125"/>
      <c r="I32" s="223"/>
      <c r="J32" s="224"/>
      <c r="K32" s="225"/>
      <c r="L32" s="126"/>
    </row>
    <row r="33" spans="1:12" ht="24.95" customHeight="1" x14ac:dyDescent="0.25">
      <c r="A33" s="123"/>
      <c r="B33" s="127"/>
      <c r="C33" s="128"/>
      <c r="D33" s="128"/>
      <c r="E33" s="1071">
        <f>T!G17</f>
        <v>2016</v>
      </c>
      <c r="F33" s="1072"/>
      <c r="G33" s="1072"/>
      <c r="H33" s="904"/>
      <c r="I33" s="1073">
        <f>E33-1</f>
        <v>2015</v>
      </c>
      <c r="J33" s="1074"/>
      <c r="K33" s="1075"/>
      <c r="L33" s="155"/>
    </row>
    <row r="34" spans="1:12" ht="24.95" customHeight="1" x14ac:dyDescent="0.25">
      <c r="A34" s="129"/>
      <c r="B34" s="130"/>
      <c r="C34" s="131"/>
      <c r="D34" s="131"/>
      <c r="E34" s="132"/>
      <c r="F34" s="133"/>
      <c r="G34" s="175"/>
      <c r="H34" s="1045" t="s">
        <v>112</v>
      </c>
      <c r="I34" s="905"/>
      <c r="J34" s="194"/>
      <c r="K34" s="906"/>
      <c r="L34" s="155"/>
    </row>
    <row r="35" spans="1:12" ht="24.95" customHeight="1" x14ac:dyDescent="0.25">
      <c r="A35" s="129"/>
      <c r="B35" s="169"/>
      <c r="C35" s="169"/>
      <c r="D35" s="1077" t="s">
        <v>0</v>
      </c>
      <c r="E35" s="1044" t="s">
        <v>41</v>
      </c>
      <c r="F35" s="1045"/>
      <c r="G35" s="202" t="s">
        <v>111</v>
      </c>
      <c r="H35" s="1045"/>
      <c r="I35" s="1079" t="s">
        <v>41</v>
      </c>
      <c r="J35" s="1080"/>
      <c r="K35" s="205" t="s">
        <v>111</v>
      </c>
      <c r="L35" s="155"/>
    </row>
    <row r="36" spans="1:12" ht="12.95" customHeight="1" x14ac:dyDescent="0.25">
      <c r="A36" s="1076" t="s">
        <v>164</v>
      </c>
      <c r="B36" s="1076"/>
      <c r="C36" s="238" t="s">
        <v>48</v>
      </c>
      <c r="D36" s="1078"/>
      <c r="E36" s="134" t="s">
        <v>154</v>
      </c>
      <c r="F36" s="134" t="s">
        <v>1</v>
      </c>
      <c r="G36" s="203" t="s">
        <v>69</v>
      </c>
      <c r="H36" s="1076"/>
      <c r="I36" s="907" t="s">
        <v>165</v>
      </c>
      <c r="J36" s="196" t="s">
        <v>1</v>
      </c>
      <c r="K36" s="206" t="s">
        <v>69</v>
      </c>
      <c r="L36" s="159"/>
    </row>
    <row r="37" spans="1:12" ht="12.95" customHeight="1" x14ac:dyDescent="0.2">
      <c r="A37" s="1054" t="str">
        <f>T!J20</f>
        <v>leden</v>
      </c>
      <c r="B37" s="1055"/>
      <c r="C37" s="160" t="s">
        <v>6</v>
      </c>
      <c r="D37" s="135">
        <v>81</v>
      </c>
      <c r="E37" s="136">
        <v>14519</v>
      </c>
      <c r="F37" s="136">
        <v>154915.03318</v>
      </c>
      <c r="G37" s="208">
        <f>E37/$E$41</f>
        <v>0.29387475862962348</v>
      </c>
      <c r="H37" s="145">
        <f>(E37-I37)/I37</f>
        <v>1.2743873942370119E-2</v>
      </c>
      <c r="I37" s="909">
        <v>14336.3</v>
      </c>
      <c r="J37" s="197">
        <v>152452.39841299999</v>
      </c>
      <c r="K37" s="213">
        <f>I37/$I$41</f>
        <v>0.31786465758648746</v>
      </c>
      <c r="L37" s="155"/>
    </row>
    <row r="38" spans="1:12" ht="12.95" customHeight="1" x14ac:dyDescent="0.2">
      <c r="A38" s="1056"/>
      <c r="B38" s="1057"/>
      <c r="C38" s="161" t="s">
        <v>7</v>
      </c>
      <c r="D38" s="135">
        <v>258</v>
      </c>
      <c r="E38" s="136">
        <v>4838.7</v>
      </c>
      <c r="F38" s="136">
        <v>51628.445629999995</v>
      </c>
      <c r="G38" s="208">
        <f t="shared" ref="G38:G41" si="12">E38/$E$41</f>
        <v>9.7938686864188926E-2</v>
      </c>
      <c r="H38" s="145">
        <f>(E38-I38)/I38</f>
        <v>0.13223043803818779</v>
      </c>
      <c r="I38" s="909">
        <v>4273.6000000000004</v>
      </c>
      <c r="J38" s="197">
        <v>45445.357922999989</v>
      </c>
      <c r="K38" s="213">
        <f t="shared" ref="K38:K41" si="13">I38/$I$41</f>
        <v>9.4754322988610237E-2</v>
      </c>
      <c r="L38" s="156"/>
    </row>
    <row r="39" spans="1:12" ht="12.95" customHeight="1" x14ac:dyDescent="0.2">
      <c r="A39" s="1056"/>
      <c r="B39" s="1057"/>
      <c r="C39" s="161" t="s">
        <v>8</v>
      </c>
      <c r="D39" s="135">
        <v>9474</v>
      </c>
      <c r="E39" s="136">
        <v>10358.1</v>
      </c>
      <c r="F39" s="136">
        <v>110519.4</v>
      </c>
      <c r="G39" s="208">
        <f t="shared" si="12"/>
        <v>0.20965521987475053</v>
      </c>
      <c r="H39" s="145">
        <f t="shared" ref="H39:H41" si="14">(E39-I39)/I39</f>
        <v>0.14171553282483143</v>
      </c>
      <c r="I39" s="909">
        <v>9072.4</v>
      </c>
      <c r="J39" s="197">
        <v>96475.4</v>
      </c>
      <c r="K39" s="213">
        <f t="shared" si="13"/>
        <v>0.20115338821646092</v>
      </c>
      <c r="L39" s="156"/>
    </row>
    <row r="40" spans="1:12" ht="12.95" customHeight="1" x14ac:dyDescent="0.2">
      <c r="A40" s="1056"/>
      <c r="B40" s="1057"/>
      <c r="C40" s="161" t="s">
        <v>9</v>
      </c>
      <c r="D40" s="135">
        <v>108617</v>
      </c>
      <c r="E40" s="136">
        <v>19689.599999999999</v>
      </c>
      <c r="F40" s="136">
        <v>210084.3</v>
      </c>
      <c r="G40" s="208">
        <f t="shared" si="12"/>
        <v>0.39853133463143703</v>
      </c>
      <c r="H40" s="145">
        <f t="shared" si="14"/>
        <v>0.13031298078027051</v>
      </c>
      <c r="I40" s="909">
        <v>17419.599999999999</v>
      </c>
      <c r="J40" s="197">
        <v>185239.7</v>
      </c>
      <c r="K40" s="213">
        <f t="shared" si="13"/>
        <v>0.38622763120844128</v>
      </c>
      <c r="L40" s="156"/>
    </row>
    <row r="41" spans="1:12" ht="12.95" customHeight="1" x14ac:dyDescent="0.2">
      <c r="A41" s="1058"/>
      <c r="B41" s="1059"/>
      <c r="C41" s="163" t="s">
        <v>2</v>
      </c>
      <c r="D41" s="151">
        <v>118430</v>
      </c>
      <c r="E41" s="152">
        <v>49405.4</v>
      </c>
      <c r="F41" s="153">
        <v>527147.17880999995</v>
      </c>
      <c r="G41" s="209">
        <f t="shared" si="12"/>
        <v>1</v>
      </c>
      <c r="H41" s="154">
        <f t="shared" si="14"/>
        <v>9.5417266234903625E-2</v>
      </c>
      <c r="I41" s="911">
        <v>45101.9</v>
      </c>
      <c r="J41" s="198">
        <v>479612.85633599997</v>
      </c>
      <c r="K41" s="214">
        <f t="shared" si="13"/>
        <v>1</v>
      </c>
      <c r="L41" s="174"/>
    </row>
    <row r="42" spans="1:12" ht="12.95" customHeight="1" x14ac:dyDescent="0.2">
      <c r="A42" s="1060" t="str">
        <f>T!J21</f>
        <v>únor</v>
      </c>
      <c r="B42" s="1061"/>
      <c r="C42" s="161" t="s">
        <v>6</v>
      </c>
      <c r="D42" s="135">
        <v>80</v>
      </c>
      <c r="E42" s="136">
        <v>11837.3</v>
      </c>
      <c r="F42" s="136">
        <v>126294.12661000008</v>
      </c>
      <c r="G42" s="208">
        <f>E42/$E$46</f>
        <v>0.32326628033360821</v>
      </c>
      <c r="H42" s="145">
        <f>(E42-I42)/I42</f>
        <v>-6.2340090143611929E-2</v>
      </c>
      <c r="I42" s="909">
        <v>12624.3</v>
      </c>
      <c r="J42" s="197">
        <v>134289.88596000004</v>
      </c>
      <c r="K42" s="213">
        <f>I42/$I$46</f>
        <v>0.31136438188585064</v>
      </c>
      <c r="L42" s="156"/>
    </row>
    <row r="43" spans="1:12" ht="12.95" customHeight="1" x14ac:dyDescent="0.2">
      <c r="A43" s="1060"/>
      <c r="B43" s="1061"/>
      <c r="C43" s="161" t="s">
        <v>7</v>
      </c>
      <c r="D43" s="135">
        <v>258</v>
      </c>
      <c r="E43" s="136">
        <v>3548.7</v>
      </c>
      <c r="F43" s="136">
        <v>37862.249910000013</v>
      </c>
      <c r="G43" s="208">
        <f t="shared" ref="G43:G46" si="15">E43/$E$46</f>
        <v>9.6911884384097341E-2</v>
      </c>
      <c r="H43" s="145">
        <f>(E43-I43)/I43</f>
        <v>-9.3933513761936399E-2</v>
      </c>
      <c r="I43" s="909">
        <v>3916.6</v>
      </c>
      <c r="J43" s="197">
        <v>41662.740229000032</v>
      </c>
      <c r="K43" s="213">
        <f t="shared" ref="K43:K46" si="16">I43/$I$46</f>
        <v>9.6598602543833928E-2</v>
      </c>
      <c r="L43" s="157"/>
    </row>
    <row r="44" spans="1:12" ht="12.95" customHeight="1" x14ac:dyDescent="0.2">
      <c r="A44" s="1060"/>
      <c r="B44" s="1061"/>
      <c r="C44" s="161" t="s">
        <v>8</v>
      </c>
      <c r="D44" s="135">
        <v>9468</v>
      </c>
      <c r="E44" s="136">
        <v>7319.1</v>
      </c>
      <c r="F44" s="136">
        <v>78088.7</v>
      </c>
      <c r="G44" s="208">
        <f t="shared" si="15"/>
        <v>0.19987820131193026</v>
      </c>
      <c r="H44" s="145">
        <f t="shared" ref="H44:H46" si="17">(E44-I44)/I44</f>
        <v>-0.10964186657583565</v>
      </c>
      <c r="I44" s="909">
        <v>8220.4</v>
      </c>
      <c r="J44" s="197">
        <v>87444</v>
      </c>
      <c r="K44" s="213">
        <f t="shared" si="16"/>
        <v>0.20274706438015941</v>
      </c>
      <c r="L44" s="156"/>
    </row>
    <row r="45" spans="1:12" ht="12.95" customHeight="1" x14ac:dyDescent="0.2">
      <c r="A45" s="1060"/>
      <c r="B45" s="1061"/>
      <c r="C45" s="161" t="s">
        <v>9</v>
      </c>
      <c r="D45" s="135">
        <v>108603</v>
      </c>
      <c r="E45" s="136">
        <v>13912.7</v>
      </c>
      <c r="F45" s="136">
        <v>148437.4</v>
      </c>
      <c r="G45" s="208">
        <f t="shared" si="15"/>
        <v>0.37994363397036413</v>
      </c>
      <c r="H45" s="145">
        <f t="shared" si="17"/>
        <v>-0.11854559738466014</v>
      </c>
      <c r="I45" s="909">
        <v>15783.8</v>
      </c>
      <c r="J45" s="197">
        <v>167898.7</v>
      </c>
      <c r="K45" s="213">
        <f t="shared" si="16"/>
        <v>0.38928995119015619</v>
      </c>
      <c r="L45" s="156"/>
    </row>
    <row r="46" spans="1:12" ht="12.95" customHeight="1" x14ac:dyDescent="0.2">
      <c r="A46" s="1060"/>
      <c r="B46" s="1061"/>
      <c r="C46" s="163" t="s">
        <v>2</v>
      </c>
      <c r="D46" s="151">
        <v>118409</v>
      </c>
      <c r="E46" s="152">
        <v>36617.800000000003</v>
      </c>
      <c r="F46" s="153">
        <v>390682.47652000014</v>
      </c>
      <c r="G46" s="226">
        <f t="shared" si="15"/>
        <v>1</v>
      </c>
      <c r="H46" s="154">
        <f t="shared" si="17"/>
        <v>-9.6862506196802797E-2</v>
      </c>
      <c r="I46" s="911">
        <v>40545.099999999991</v>
      </c>
      <c r="J46" s="198">
        <v>431295.3261890001</v>
      </c>
      <c r="K46" s="228">
        <f t="shared" si="16"/>
        <v>1</v>
      </c>
      <c r="L46" s="174"/>
    </row>
    <row r="47" spans="1:12" ht="12.95" customHeight="1" x14ac:dyDescent="0.2">
      <c r="A47" s="1060" t="str">
        <f>T!J22</f>
        <v>březen</v>
      </c>
      <c r="B47" s="1061"/>
      <c r="C47" s="160" t="s">
        <v>6</v>
      </c>
      <c r="D47" s="180">
        <v>81</v>
      </c>
      <c r="E47" s="181">
        <v>12290.6</v>
      </c>
      <c r="F47" s="181">
        <v>131354.05598000006</v>
      </c>
      <c r="G47" s="207">
        <f>E47/$E$51</f>
        <v>0.33126873234577486</v>
      </c>
      <c r="H47" s="182">
        <f>(E47-I47)/I47</f>
        <v>-8.8465601638669164E-3</v>
      </c>
      <c r="I47" s="908">
        <v>12400.3</v>
      </c>
      <c r="J47" s="199">
        <v>131863.71740599998</v>
      </c>
      <c r="K47" s="212">
        <f>I47/$I$51</f>
        <v>0.35260079446998843</v>
      </c>
      <c r="L47" s="183"/>
    </row>
    <row r="48" spans="1:12" ht="12.95" customHeight="1" x14ac:dyDescent="0.2">
      <c r="A48" s="1060"/>
      <c r="B48" s="1061"/>
      <c r="C48" s="161" t="s">
        <v>7</v>
      </c>
      <c r="D48" s="135">
        <v>255</v>
      </c>
      <c r="E48" s="136">
        <v>3488.7</v>
      </c>
      <c r="F48" s="136">
        <v>37284.656580000003</v>
      </c>
      <c r="G48" s="208">
        <f t="shared" ref="G48:G51" si="18">E48/$E$51</f>
        <v>9.4030985186622673E-2</v>
      </c>
      <c r="H48" s="145">
        <f t="shared" ref="H48:H51" si="19">(E48-I48)/I48</f>
        <v>5.9976301157597188E-2</v>
      </c>
      <c r="I48" s="909">
        <v>3291.3</v>
      </c>
      <c r="J48" s="197">
        <v>34999.558914000008</v>
      </c>
      <c r="K48" s="213">
        <f t="shared" ref="K48:K51" si="20">I48/$I$51</f>
        <v>9.3587654721181995E-2</v>
      </c>
      <c r="L48" s="158"/>
    </row>
    <row r="49" spans="1:12" ht="12.95" customHeight="1" x14ac:dyDescent="0.2">
      <c r="A49" s="1060"/>
      <c r="B49" s="1061"/>
      <c r="C49" s="161" t="s">
        <v>8</v>
      </c>
      <c r="D49" s="135">
        <v>9475</v>
      </c>
      <c r="E49" s="136">
        <v>7350.3</v>
      </c>
      <c r="F49" s="136">
        <v>78555.199999999997</v>
      </c>
      <c r="G49" s="208">
        <f t="shared" si="18"/>
        <v>0.19811274985445373</v>
      </c>
      <c r="H49" s="145">
        <f t="shared" si="19"/>
        <v>0.10201052489542581</v>
      </c>
      <c r="I49" s="909">
        <v>6669.9</v>
      </c>
      <c r="J49" s="197">
        <v>70926.899999999994</v>
      </c>
      <c r="K49" s="213">
        <f t="shared" si="20"/>
        <v>0.18965767272044837</v>
      </c>
      <c r="L49" s="158"/>
    </row>
    <row r="50" spans="1:12" ht="12.95" customHeight="1" x14ac:dyDescent="0.2">
      <c r="A50" s="1060"/>
      <c r="B50" s="1061"/>
      <c r="C50" s="161" t="s">
        <v>9</v>
      </c>
      <c r="D50" s="135">
        <v>108569</v>
      </c>
      <c r="E50" s="136">
        <v>13972</v>
      </c>
      <c r="F50" s="136">
        <v>149324.1</v>
      </c>
      <c r="G50" s="208">
        <f t="shared" si="18"/>
        <v>0.37658753261314876</v>
      </c>
      <c r="H50" s="145">
        <f t="shared" si="19"/>
        <v>9.0999953149157431E-2</v>
      </c>
      <c r="I50" s="909">
        <v>12806.6</v>
      </c>
      <c r="J50" s="197">
        <v>136184.6</v>
      </c>
      <c r="K50" s="213">
        <f t="shared" si="20"/>
        <v>0.36415387808838123</v>
      </c>
      <c r="L50" s="158"/>
    </row>
    <row r="51" spans="1:12" ht="12.95" customHeight="1" thickBot="1" x14ac:dyDescent="0.25">
      <c r="A51" s="1062"/>
      <c r="B51" s="1063"/>
      <c r="C51" s="184" t="s">
        <v>2</v>
      </c>
      <c r="D51" s="185">
        <v>118380</v>
      </c>
      <c r="E51" s="186">
        <v>37101.599999999999</v>
      </c>
      <c r="F51" s="187">
        <v>396518.01256000006</v>
      </c>
      <c r="G51" s="210">
        <f t="shared" si="18"/>
        <v>1</v>
      </c>
      <c r="H51" s="188">
        <f t="shared" si="19"/>
        <v>5.4978801811869281E-2</v>
      </c>
      <c r="I51" s="921">
        <v>35168.1</v>
      </c>
      <c r="J51" s="200">
        <v>373974.77632</v>
      </c>
      <c r="K51" s="215">
        <f t="shared" si="20"/>
        <v>1</v>
      </c>
      <c r="L51" s="189"/>
    </row>
    <row r="52" spans="1:12" ht="12.95" customHeight="1" thickTop="1" x14ac:dyDescent="0.2">
      <c r="A52" s="1082" t="str">
        <f>T!E17</f>
        <v>I. čtvrtletí</v>
      </c>
      <c r="B52" s="1083"/>
      <c r="C52" s="161" t="s">
        <v>6</v>
      </c>
      <c r="D52" s="135">
        <f>D47</f>
        <v>81</v>
      </c>
      <c r="E52" s="136">
        <f>E37+E42+E47</f>
        <v>38646.9</v>
      </c>
      <c r="F52" s="136">
        <f>F37+F42+F47</f>
        <v>412563.21577000013</v>
      </c>
      <c r="G52" s="208">
        <f>E52/$E$56</f>
        <v>0.31388396163892246</v>
      </c>
      <c r="H52" s="145">
        <f>(E52-I52)/I52</f>
        <v>-1.8139829119760798E-2</v>
      </c>
      <c r="I52" s="909">
        <v>39360.899999999994</v>
      </c>
      <c r="J52" s="197">
        <v>418606.00177900004</v>
      </c>
      <c r="K52" s="213">
        <f>I52/$I$56</f>
        <v>0.32579454058308938</v>
      </c>
      <c r="L52" s="155"/>
    </row>
    <row r="53" spans="1:12" ht="12.95" customHeight="1" x14ac:dyDescent="0.2">
      <c r="A53" s="1060"/>
      <c r="B53" s="1061"/>
      <c r="C53" s="161" t="s">
        <v>7</v>
      </c>
      <c r="D53" s="135">
        <f>D48</f>
        <v>255</v>
      </c>
      <c r="E53" s="136">
        <f t="shared" ref="E53:F55" si="21">E38+E43+E48</f>
        <v>11876.099999999999</v>
      </c>
      <c r="F53" s="136">
        <f t="shared" si="21"/>
        <v>126775.35212000003</v>
      </c>
      <c r="G53" s="208">
        <f t="shared" ref="G53:G56" si="22">E53/$E$56</f>
        <v>9.6455791197224264E-2</v>
      </c>
      <c r="H53" s="145">
        <f t="shared" ref="H53:H56" si="23">(E53-I53)/I53</f>
        <v>3.436833166398106E-2</v>
      </c>
      <c r="I53" s="909">
        <v>11481.5</v>
      </c>
      <c r="J53" s="197">
        <v>122107.65706600003</v>
      </c>
      <c r="K53" s="213">
        <f t="shared" ref="K53:K56" si="24">I53/$I$56</f>
        <v>9.5033650595000144E-2</v>
      </c>
      <c r="L53" s="155"/>
    </row>
    <row r="54" spans="1:12" ht="12.95" customHeight="1" x14ac:dyDescent="0.2">
      <c r="A54" s="1060"/>
      <c r="B54" s="1061"/>
      <c r="C54" s="161" t="s">
        <v>8</v>
      </c>
      <c r="D54" s="135">
        <f t="shared" ref="D54:D55" si="25">D49</f>
        <v>9475</v>
      </c>
      <c r="E54" s="136">
        <f t="shared" si="21"/>
        <v>25027.5</v>
      </c>
      <c r="F54" s="136">
        <f t="shared" si="21"/>
        <v>267163.3</v>
      </c>
      <c r="G54" s="208">
        <f t="shared" si="22"/>
        <v>0.20326936571673618</v>
      </c>
      <c r="H54" s="145">
        <f t="shared" si="23"/>
        <v>4.4435727192678749E-2</v>
      </c>
      <c r="I54" s="909">
        <v>23962.699999999997</v>
      </c>
      <c r="J54" s="197">
        <v>254846.3</v>
      </c>
      <c r="K54" s="213">
        <f t="shared" si="24"/>
        <v>0.1983419291131655</v>
      </c>
      <c r="L54" s="155"/>
    </row>
    <row r="55" spans="1:12" ht="12.95" customHeight="1" x14ac:dyDescent="0.2">
      <c r="A55" s="1060"/>
      <c r="B55" s="1061"/>
      <c r="C55" s="161" t="s">
        <v>9</v>
      </c>
      <c r="D55" s="135">
        <f t="shared" si="25"/>
        <v>108569</v>
      </c>
      <c r="E55" s="136">
        <f t="shared" si="21"/>
        <v>47574.3</v>
      </c>
      <c r="F55" s="136">
        <f t="shared" si="21"/>
        <v>507845.79999999993</v>
      </c>
      <c r="G55" s="208">
        <f t="shared" si="22"/>
        <v>0.38639088144711708</v>
      </c>
      <c r="H55" s="145">
        <f t="shared" si="23"/>
        <v>3.3999130623777664E-2</v>
      </c>
      <c r="I55" s="909">
        <v>46009.999999999993</v>
      </c>
      <c r="J55" s="197">
        <v>489323</v>
      </c>
      <c r="K55" s="213">
        <f t="shared" si="24"/>
        <v>0.38082987970874504</v>
      </c>
      <c r="L55" s="155"/>
    </row>
    <row r="56" spans="1:12" ht="12.95" customHeight="1" x14ac:dyDescent="0.2">
      <c r="A56" s="1060"/>
      <c r="B56" s="1061"/>
      <c r="C56" s="164" t="s">
        <v>2</v>
      </c>
      <c r="D56" s="165">
        <f>SUM(D52:D55)</f>
        <v>118380</v>
      </c>
      <c r="E56" s="166">
        <f>SUM(E52:E55)</f>
        <v>123124.8</v>
      </c>
      <c r="F56" s="167">
        <f>SUM(F52:F55)</f>
        <v>1314347.6678900002</v>
      </c>
      <c r="G56" s="211">
        <f t="shared" si="22"/>
        <v>1</v>
      </c>
      <c r="H56" s="168">
        <f t="shared" si="23"/>
        <v>1.9117643407157107E-2</v>
      </c>
      <c r="I56" s="914">
        <v>120815.09999999998</v>
      </c>
      <c r="J56" s="201">
        <v>1284882.958845</v>
      </c>
      <c r="K56" s="216">
        <f t="shared" si="24"/>
        <v>1</v>
      </c>
      <c r="L56" s="159"/>
    </row>
    <row r="57" spans="1:12" ht="5.0999999999999996" customHeight="1" x14ac:dyDescent="0.2">
      <c r="A57" s="138"/>
      <c r="B57" s="139"/>
      <c r="C57" s="257"/>
      <c r="D57" s="143"/>
      <c r="E57" s="144"/>
      <c r="F57" s="144"/>
      <c r="G57" s="217"/>
      <c r="H57" s="146"/>
      <c r="I57" s="916"/>
      <c r="J57" s="219"/>
      <c r="K57" s="222"/>
      <c r="L57" s="155"/>
    </row>
    <row r="58" spans="1:12" ht="15" customHeight="1" x14ac:dyDescent="0.2">
      <c r="A58" s="141"/>
      <c r="B58" s="141"/>
      <c r="C58" s="141"/>
      <c r="D58" s="141"/>
      <c r="E58" s="141"/>
      <c r="F58" s="141"/>
      <c r="G58" s="141"/>
      <c r="H58" s="141"/>
      <c r="I58" s="141"/>
      <c r="J58" s="141"/>
      <c r="K58" s="141"/>
    </row>
    <row r="59" spans="1:12" ht="15" customHeight="1" x14ac:dyDescent="0.2">
      <c r="A59" s="141"/>
      <c r="B59" s="141"/>
      <c r="C59" s="141"/>
      <c r="D59" s="141"/>
      <c r="E59" s="141"/>
      <c r="F59" s="141"/>
      <c r="G59" s="141"/>
      <c r="H59" s="141"/>
      <c r="I59" s="141"/>
      <c r="J59" s="141"/>
      <c r="K59" s="141"/>
    </row>
    <row r="60" spans="1:12" ht="15" customHeight="1" x14ac:dyDescent="0.2">
      <c r="A60" s="141"/>
      <c r="B60" s="141"/>
      <c r="C60" s="141"/>
      <c r="D60" s="141"/>
      <c r="E60" s="141"/>
      <c r="F60" s="141"/>
      <c r="G60" s="141"/>
      <c r="H60" s="141"/>
      <c r="I60" s="141"/>
      <c r="J60" s="141"/>
      <c r="K60" s="141"/>
    </row>
    <row r="61" spans="1:12" ht="15" customHeight="1" x14ac:dyDescent="0.2">
      <c r="A61" s="141"/>
      <c r="B61" s="141"/>
      <c r="C61" s="141"/>
      <c r="D61" s="141"/>
      <c r="E61" s="141"/>
      <c r="F61" s="141"/>
      <c r="G61" s="141"/>
      <c r="H61" s="141"/>
      <c r="I61" s="141"/>
      <c r="J61" s="141"/>
      <c r="K61" s="141"/>
    </row>
    <row r="62" spans="1:12" ht="15" customHeight="1" x14ac:dyDescent="0.2">
      <c r="A62" s="141"/>
      <c r="B62" s="141"/>
      <c r="C62" s="141"/>
      <c r="D62" s="141"/>
      <c r="E62" s="141"/>
      <c r="F62" s="141"/>
      <c r="G62" s="141"/>
      <c r="H62" s="141"/>
      <c r="I62" s="141"/>
      <c r="J62" s="141"/>
      <c r="K62" s="141"/>
    </row>
    <row r="63" spans="1:12" ht="15" customHeight="1" x14ac:dyDescent="0.2">
      <c r="A63" s="141"/>
      <c r="B63" s="141"/>
      <c r="C63" s="141"/>
      <c r="D63" s="141"/>
      <c r="E63" s="141"/>
      <c r="F63" s="141"/>
      <c r="G63" s="141"/>
      <c r="H63" s="141"/>
      <c r="I63" s="141"/>
      <c r="J63" s="141"/>
      <c r="K63" s="141"/>
    </row>
    <row r="64" spans="1:12" ht="15" customHeight="1" x14ac:dyDescent="0.2">
      <c r="A64" s="141"/>
      <c r="B64" s="141"/>
      <c r="C64" s="141"/>
      <c r="D64" s="141"/>
      <c r="E64" s="141"/>
      <c r="F64" s="141"/>
      <c r="G64" s="141"/>
      <c r="H64" s="141"/>
      <c r="I64" s="141"/>
      <c r="J64" s="141"/>
      <c r="K64" s="141"/>
    </row>
    <row r="65" spans="1:11" ht="15" customHeight="1" x14ac:dyDescent="0.2">
      <c r="A65" s="141"/>
      <c r="B65" s="141"/>
      <c r="C65" s="141"/>
      <c r="D65" s="141"/>
      <c r="E65" s="141"/>
      <c r="F65" s="141"/>
      <c r="G65" s="141"/>
      <c r="H65" s="141"/>
      <c r="I65" s="141"/>
      <c r="J65" s="141"/>
      <c r="K65" s="141"/>
    </row>
    <row r="66" spans="1:11" ht="15" customHeight="1" x14ac:dyDescent="0.2">
      <c r="A66" s="141"/>
      <c r="B66" s="141"/>
      <c r="C66" s="141"/>
      <c r="D66" s="141"/>
      <c r="E66" s="141"/>
      <c r="F66" s="141"/>
      <c r="G66" s="141"/>
      <c r="H66" s="141"/>
      <c r="I66" s="141"/>
      <c r="J66" s="141"/>
      <c r="K66" s="141"/>
    </row>
    <row r="67" spans="1:11" ht="15" customHeight="1" x14ac:dyDescent="0.2">
      <c r="A67" s="141"/>
      <c r="B67" s="141"/>
      <c r="C67" s="141"/>
      <c r="D67" s="141"/>
      <c r="E67" s="141"/>
      <c r="F67" s="141"/>
      <c r="G67" s="141"/>
      <c r="H67" s="141"/>
      <c r="I67" s="141"/>
      <c r="J67" s="141"/>
      <c r="K67" s="141"/>
    </row>
    <row r="68" spans="1:11" ht="15" customHeight="1" x14ac:dyDescent="0.2">
      <c r="A68" s="141"/>
      <c r="B68" s="141"/>
      <c r="C68" s="141"/>
      <c r="D68" s="141"/>
      <c r="E68" s="141"/>
      <c r="F68" s="141"/>
      <c r="G68" s="141"/>
      <c r="H68" s="141"/>
      <c r="I68" s="141"/>
      <c r="J68" s="141"/>
      <c r="K68" s="141"/>
    </row>
    <row r="69" spans="1:11" ht="15" customHeight="1" x14ac:dyDescent="0.2">
      <c r="A69" s="141"/>
      <c r="B69" s="141"/>
      <c r="C69" s="141"/>
      <c r="D69" s="141"/>
      <c r="E69" s="141"/>
      <c r="F69" s="141"/>
      <c r="G69" s="141"/>
      <c r="H69" s="141"/>
      <c r="I69" s="141"/>
      <c r="J69" s="141"/>
      <c r="K69" s="141"/>
    </row>
    <row r="70" spans="1:11" ht="15" customHeight="1" x14ac:dyDescent="0.2">
      <c r="A70" s="141"/>
      <c r="B70" s="141"/>
      <c r="C70" s="141"/>
      <c r="D70" s="141"/>
      <c r="E70" s="141"/>
      <c r="F70" s="141"/>
      <c r="G70" s="141"/>
      <c r="H70" s="141"/>
      <c r="I70" s="141"/>
      <c r="J70" s="141"/>
      <c r="K70" s="141"/>
    </row>
    <row r="71" spans="1:11" ht="15" customHeight="1" x14ac:dyDescent="0.2">
      <c r="A71" s="141"/>
      <c r="B71" s="141"/>
      <c r="C71" s="141"/>
      <c r="D71" s="141"/>
      <c r="E71" s="141"/>
      <c r="F71" s="141"/>
      <c r="G71" s="141"/>
      <c r="H71" s="141"/>
      <c r="I71" s="141"/>
      <c r="J71" s="141"/>
      <c r="K71" s="141"/>
    </row>
    <row r="72" spans="1:11" ht="15" customHeight="1" x14ac:dyDescent="0.2">
      <c r="A72" s="141"/>
      <c r="B72" s="141"/>
      <c r="C72" s="141"/>
      <c r="D72" s="141"/>
      <c r="E72" s="141"/>
      <c r="F72" s="141"/>
      <c r="G72" s="141"/>
      <c r="H72" s="141"/>
      <c r="I72" s="141"/>
      <c r="J72" s="141"/>
      <c r="K72" s="141"/>
    </row>
    <row r="73" spans="1:11" ht="15" customHeight="1" x14ac:dyDescent="0.2">
      <c r="A73" s="141"/>
      <c r="B73" s="141"/>
      <c r="C73" s="141"/>
      <c r="D73" s="141"/>
      <c r="E73" s="141"/>
      <c r="F73" s="141"/>
      <c r="G73" s="141"/>
      <c r="H73" s="141"/>
      <c r="I73" s="141"/>
      <c r="J73" s="141"/>
      <c r="K73" s="141"/>
    </row>
    <row r="74" spans="1:11" ht="15" customHeight="1" x14ac:dyDescent="0.2">
      <c r="A74" s="141"/>
      <c r="B74" s="141"/>
      <c r="C74" s="141"/>
      <c r="D74" s="141"/>
      <c r="E74" s="141"/>
      <c r="F74" s="141"/>
      <c r="G74" s="141"/>
      <c r="H74" s="141"/>
      <c r="I74" s="141"/>
      <c r="J74" s="141"/>
      <c r="K74" s="141"/>
    </row>
    <row r="75" spans="1:11" ht="15" customHeight="1" x14ac:dyDescent="0.2">
      <c r="A75" s="141"/>
      <c r="B75" s="141"/>
      <c r="C75" s="141"/>
      <c r="D75" s="141"/>
      <c r="E75" s="141"/>
      <c r="F75" s="141"/>
      <c r="G75" s="141"/>
      <c r="H75" s="141"/>
      <c r="I75" s="141"/>
      <c r="J75" s="141"/>
      <c r="K75" s="141"/>
    </row>
    <row r="76" spans="1:11" ht="15" customHeight="1" x14ac:dyDescent="0.2">
      <c r="A76" s="141"/>
      <c r="B76" s="141"/>
      <c r="C76" s="141"/>
      <c r="D76" s="141"/>
      <c r="E76" s="141"/>
      <c r="F76" s="141"/>
      <c r="G76" s="141"/>
      <c r="H76" s="141"/>
      <c r="I76" s="141"/>
      <c r="J76" s="141"/>
      <c r="K76" s="141"/>
    </row>
    <row r="77" spans="1:11" ht="15" customHeight="1" x14ac:dyDescent="0.2">
      <c r="A77" s="141"/>
      <c r="B77" s="141"/>
      <c r="C77" s="141"/>
      <c r="D77" s="141"/>
      <c r="E77" s="141"/>
      <c r="F77" s="141"/>
      <c r="G77" s="141"/>
      <c r="H77" s="141"/>
      <c r="I77" s="141"/>
      <c r="J77" s="141"/>
      <c r="K77" s="141"/>
    </row>
    <row r="78" spans="1:11" ht="15" customHeight="1" x14ac:dyDescent="0.2">
      <c r="A78" s="141"/>
      <c r="B78" s="141"/>
      <c r="C78" s="141"/>
      <c r="D78" s="141"/>
      <c r="E78" s="141"/>
      <c r="F78" s="141"/>
      <c r="G78" s="141"/>
      <c r="H78" s="141"/>
      <c r="I78" s="141"/>
      <c r="J78" s="141"/>
      <c r="K78" s="141"/>
    </row>
    <row r="79" spans="1:11" ht="15" customHeight="1" x14ac:dyDescent="0.2">
      <c r="A79" s="141"/>
      <c r="B79" s="141"/>
      <c r="C79" s="141"/>
      <c r="D79" s="141"/>
      <c r="E79" s="141"/>
      <c r="F79" s="141"/>
      <c r="G79" s="141"/>
      <c r="H79" s="141"/>
      <c r="I79" s="141"/>
      <c r="J79" s="141"/>
      <c r="K79" s="141"/>
    </row>
    <row r="80" spans="1:11" ht="15" customHeight="1" x14ac:dyDescent="0.2">
      <c r="A80" s="141"/>
      <c r="B80" s="141"/>
      <c r="C80" s="141"/>
      <c r="D80" s="141"/>
      <c r="E80" s="141"/>
      <c r="F80" s="141"/>
      <c r="G80" s="141"/>
      <c r="H80" s="141"/>
      <c r="I80" s="141"/>
      <c r="J80" s="141"/>
      <c r="K80" s="141"/>
    </row>
    <row r="81" spans="1:11" ht="15" customHeight="1" x14ac:dyDescent="0.2">
      <c r="A81" s="141"/>
      <c r="B81" s="141"/>
      <c r="C81" s="141"/>
      <c r="D81" s="141"/>
      <c r="E81" s="141"/>
      <c r="F81" s="141"/>
      <c r="G81" s="141"/>
      <c r="H81" s="141"/>
      <c r="I81" s="141"/>
      <c r="J81" s="141"/>
      <c r="K81" s="141"/>
    </row>
    <row r="82" spans="1:11" ht="15" customHeight="1" x14ac:dyDescent="0.2">
      <c r="A82" s="141"/>
      <c r="B82" s="141"/>
      <c r="C82" s="141"/>
      <c r="D82" s="141"/>
      <c r="E82" s="141"/>
      <c r="F82" s="141"/>
      <c r="G82" s="141"/>
      <c r="H82" s="141"/>
      <c r="I82" s="141"/>
      <c r="J82" s="141"/>
      <c r="K82" s="141"/>
    </row>
    <row r="83" spans="1:11" ht="15" customHeight="1" x14ac:dyDescent="0.2">
      <c r="A83" s="141"/>
      <c r="B83" s="141"/>
      <c r="C83" s="141"/>
      <c r="D83" s="141"/>
      <c r="E83" s="141"/>
      <c r="F83" s="141"/>
      <c r="G83" s="141"/>
      <c r="H83" s="141"/>
      <c r="I83" s="141"/>
      <c r="J83" s="141"/>
      <c r="K83" s="141"/>
    </row>
    <row r="84" spans="1:11" ht="15" customHeight="1" x14ac:dyDescent="0.2">
      <c r="A84" s="141"/>
      <c r="B84" s="141"/>
      <c r="C84" s="141"/>
      <c r="D84" s="141"/>
      <c r="E84" s="141"/>
      <c r="F84" s="141"/>
      <c r="G84" s="141"/>
      <c r="H84" s="141"/>
      <c r="I84" s="141"/>
      <c r="J84" s="141"/>
      <c r="K84" s="141"/>
    </row>
    <row r="85" spans="1:11" ht="15" customHeight="1" x14ac:dyDescent="0.2">
      <c r="A85" s="141"/>
      <c r="B85" s="141"/>
      <c r="C85" s="141"/>
      <c r="D85" s="141"/>
      <c r="E85" s="141"/>
      <c r="F85" s="141"/>
      <c r="G85" s="141"/>
      <c r="H85" s="141"/>
      <c r="I85" s="141"/>
      <c r="J85" s="141"/>
      <c r="K85" s="141"/>
    </row>
    <row r="86" spans="1:11" ht="15" customHeight="1" x14ac:dyDescent="0.2">
      <c r="A86" s="141"/>
      <c r="B86" s="141"/>
      <c r="C86" s="141"/>
      <c r="D86" s="141"/>
      <c r="E86" s="141"/>
      <c r="F86" s="141"/>
      <c r="G86" s="141"/>
      <c r="H86" s="141"/>
      <c r="I86" s="141"/>
      <c r="J86" s="141"/>
      <c r="K86" s="141"/>
    </row>
    <row r="87" spans="1:11" ht="15" customHeight="1" x14ac:dyDescent="0.2">
      <c r="A87" s="141"/>
      <c r="B87" s="141"/>
      <c r="C87" s="141"/>
      <c r="D87" s="141"/>
      <c r="E87" s="141"/>
      <c r="F87" s="141"/>
      <c r="G87" s="141"/>
      <c r="H87" s="141"/>
      <c r="I87" s="141"/>
      <c r="J87" s="141"/>
      <c r="K87" s="141"/>
    </row>
    <row r="88" spans="1:11" ht="15" customHeight="1" x14ac:dyDescent="0.2">
      <c r="A88" s="141"/>
      <c r="B88" s="141"/>
      <c r="C88" s="141"/>
      <c r="D88" s="141"/>
      <c r="E88" s="141"/>
      <c r="F88" s="141"/>
      <c r="G88" s="141"/>
      <c r="H88" s="141"/>
      <c r="I88" s="141"/>
      <c r="J88" s="141"/>
      <c r="K88" s="141"/>
    </row>
    <row r="89" spans="1:11" ht="15" customHeight="1" x14ac:dyDescent="0.2">
      <c r="A89" s="141"/>
      <c r="B89" s="141"/>
      <c r="C89" s="141"/>
      <c r="D89" s="141"/>
      <c r="E89" s="141"/>
      <c r="F89" s="141"/>
      <c r="G89" s="141"/>
      <c r="H89" s="141"/>
      <c r="I89" s="141"/>
      <c r="J89" s="141"/>
      <c r="K89" s="141"/>
    </row>
    <row r="90" spans="1:11" ht="15" customHeight="1" x14ac:dyDescent="0.2">
      <c r="A90" s="141"/>
      <c r="B90" s="141"/>
      <c r="C90" s="141"/>
      <c r="D90" s="141"/>
      <c r="E90" s="141"/>
      <c r="F90" s="141"/>
      <c r="G90" s="141"/>
      <c r="H90" s="141"/>
      <c r="I90" s="141"/>
      <c r="J90" s="141"/>
      <c r="K90" s="141"/>
    </row>
    <row r="91" spans="1:11" ht="15" customHeight="1" x14ac:dyDescent="0.2">
      <c r="A91" s="141"/>
      <c r="B91" s="141"/>
      <c r="C91" s="141"/>
      <c r="D91" s="141"/>
      <c r="E91" s="141"/>
      <c r="F91" s="141"/>
      <c r="G91" s="141"/>
      <c r="H91" s="141"/>
      <c r="I91" s="141"/>
      <c r="J91" s="141"/>
      <c r="K91" s="141"/>
    </row>
    <row r="92" spans="1:11" ht="15" customHeight="1" x14ac:dyDescent="0.2">
      <c r="A92" s="141"/>
      <c r="B92" s="141"/>
      <c r="C92" s="141"/>
      <c r="D92" s="141"/>
      <c r="E92" s="141"/>
      <c r="F92" s="141"/>
      <c r="G92" s="141"/>
      <c r="H92" s="141"/>
      <c r="I92" s="141"/>
      <c r="J92" s="141"/>
      <c r="K92" s="141"/>
    </row>
    <row r="93" spans="1:11" ht="15" customHeight="1" x14ac:dyDescent="0.2">
      <c r="A93" s="141"/>
      <c r="B93" s="141"/>
      <c r="C93" s="141"/>
      <c r="D93" s="141"/>
      <c r="E93" s="141"/>
      <c r="F93" s="141"/>
      <c r="G93" s="141"/>
      <c r="H93" s="141"/>
      <c r="I93" s="141"/>
      <c r="J93" s="141"/>
      <c r="K93" s="141"/>
    </row>
    <row r="94" spans="1:11" ht="15" customHeight="1" x14ac:dyDescent="0.2">
      <c r="A94" s="141"/>
      <c r="B94" s="141"/>
      <c r="C94" s="141"/>
      <c r="D94" s="141"/>
      <c r="E94" s="141"/>
      <c r="F94" s="141"/>
      <c r="G94" s="141"/>
      <c r="H94" s="141"/>
      <c r="I94" s="141"/>
      <c r="J94" s="141"/>
      <c r="K94" s="141"/>
    </row>
    <row r="95" spans="1:11" ht="15" customHeight="1" x14ac:dyDescent="0.2">
      <c r="A95" s="141"/>
      <c r="B95" s="141"/>
      <c r="C95" s="141"/>
      <c r="D95" s="141"/>
      <c r="E95" s="141"/>
      <c r="F95" s="141"/>
      <c r="G95" s="141"/>
      <c r="H95" s="141"/>
      <c r="I95" s="141"/>
      <c r="J95" s="141"/>
      <c r="K95" s="141"/>
    </row>
    <row r="96" spans="1:11" ht="15" customHeight="1" x14ac:dyDescent="0.2">
      <c r="A96" s="141"/>
      <c r="B96" s="141"/>
      <c r="C96" s="141"/>
      <c r="D96" s="141"/>
      <c r="E96" s="141"/>
      <c r="F96" s="141"/>
      <c r="G96" s="141"/>
      <c r="H96" s="141"/>
      <c r="I96" s="141"/>
      <c r="J96" s="141"/>
      <c r="K96" s="141"/>
    </row>
    <row r="97" spans="1:11" ht="15" customHeight="1" x14ac:dyDescent="0.2">
      <c r="A97" s="141"/>
      <c r="B97" s="141"/>
      <c r="C97" s="141"/>
      <c r="D97" s="141"/>
      <c r="E97" s="141"/>
      <c r="F97" s="141"/>
      <c r="G97" s="141"/>
      <c r="H97" s="141"/>
      <c r="I97" s="141"/>
      <c r="J97" s="141"/>
      <c r="K97" s="141"/>
    </row>
    <row r="98" spans="1:11" ht="15" customHeight="1" x14ac:dyDescent="0.2">
      <c r="A98" s="141"/>
      <c r="B98" s="141"/>
      <c r="C98" s="141"/>
      <c r="D98" s="141"/>
      <c r="E98" s="141"/>
      <c r="F98" s="141"/>
      <c r="G98" s="141"/>
      <c r="H98" s="141"/>
      <c r="I98" s="141"/>
      <c r="J98" s="141"/>
      <c r="K98" s="141"/>
    </row>
    <row r="99" spans="1:11" ht="15" customHeight="1" x14ac:dyDescent="0.2"/>
    <row r="100" spans="1:11" ht="15" customHeight="1" x14ac:dyDescent="0.2"/>
    <row r="101" spans="1:11" ht="15" customHeight="1" x14ac:dyDescent="0.2"/>
    <row r="102" spans="1:11" ht="15" customHeight="1" x14ac:dyDescent="0.2"/>
    <row r="103" spans="1:11" ht="15" customHeight="1" x14ac:dyDescent="0.2"/>
    <row r="104" spans="1:11" ht="15" customHeight="1" x14ac:dyDescent="0.2"/>
    <row r="105" spans="1:11" ht="15" customHeight="1" x14ac:dyDescent="0.2"/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</sheetData>
  <mergeCells count="26">
    <mergeCell ref="A37:B41"/>
    <mergeCell ref="A42:B46"/>
    <mergeCell ref="A47:B51"/>
    <mergeCell ref="A52:B56"/>
    <mergeCell ref="I33:K33"/>
    <mergeCell ref="H34:H36"/>
    <mergeCell ref="D35:D36"/>
    <mergeCell ref="E35:F35"/>
    <mergeCell ref="I35:J35"/>
    <mergeCell ref="A36:B36"/>
    <mergeCell ref="E33:G33"/>
    <mergeCell ref="A10:B14"/>
    <mergeCell ref="A15:B19"/>
    <mergeCell ref="A20:B24"/>
    <mergeCell ref="A25:B29"/>
    <mergeCell ref="A32:D32"/>
    <mergeCell ref="K1:L1"/>
    <mergeCell ref="A5:D5"/>
    <mergeCell ref="E6:G6"/>
    <mergeCell ref="I6:K6"/>
    <mergeCell ref="A3:L3"/>
    <mergeCell ref="H7:H9"/>
    <mergeCell ref="D8:D9"/>
    <mergeCell ref="E8:F8"/>
    <mergeCell ref="I8:J8"/>
    <mergeCell ref="A9:B9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&amp;C20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5"/>
  <sheetViews>
    <sheetView view="pageBreakPreview" topLeftCell="A16" zoomScaleNormal="100" zoomScaleSheetLayoutView="100" workbookViewId="0"/>
  </sheetViews>
  <sheetFormatPr defaultRowHeight="12.75" x14ac:dyDescent="0.2"/>
  <cols>
    <col min="1" max="1" width="9.42578125" style="121" customWidth="1"/>
    <col min="2" max="2" width="3.85546875" style="121" customWidth="1"/>
    <col min="3" max="11" width="8.85546875" style="121" customWidth="1"/>
    <col min="12" max="12" width="1.7109375" style="121" customWidth="1"/>
    <col min="13" max="14" width="9.140625" style="121"/>
    <col min="15" max="15" width="11.140625" style="121" customWidth="1"/>
    <col min="16" max="16384" width="9.140625" style="121"/>
  </cols>
  <sheetData>
    <row r="1" spans="1:17" ht="13.5" x14ac:dyDescent="0.25">
      <c r="K1" s="1068" t="s">
        <v>280</v>
      </c>
      <c r="L1" s="1068"/>
    </row>
    <row r="2" spans="1:17" ht="6.75" customHeight="1" x14ac:dyDescent="0.2"/>
    <row r="3" spans="1:17" ht="30" customHeight="1" x14ac:dyDescent="0.2">
      <c r="A3" s="1081" t="s">
        <v>238</v>
      </c>
      <c r="B3" s="1081"/>
      <c r="C3" s="1081"/>
      <c r="D3" s="1081"/>
      <c r="E3" s="1081"/>
      <c r="F3" s="1081"/>
      <c r="G3" s="1081"/>
      <c r="H3" s="1081"/>
      <c r="I3" s="1081"/>
      <c r="J3" s="1081"/>
      <c r="K3" s="1081"/>
      <c r="L3" s="1081"/>
    </row>
    <row r="4" spans="1:17" ht="10.5" customHeight="1" x14ac:dyDescent="0.2">
      <c r="B4" s="122"/>
      <c r="C4" s="122"/>
      <c r="D4" s="177"/>
      <c r="E4" s="177"/>
      <c r="F4" s="124"/>
      <c r="G4" s="122"/>
      <c r="H4" s="122"/>
      <c r="I4" s="122"/>
    </row>
    <row r="5" spans="1:17" ht="12.95" customHeight="1" x14ac:dyDescent="0.2">
      <c r="A5" s="1069" t="s">
        <v>118</v>
      </c>
      <c r="B5" s="1069"/>
      <c r="C5" s="1069"/>
      <c r="D5" s="1070"/>
      <c r="E5" s="170"/>
      <c r="F5" s="125"/>
      <c r="G5" s="125"/>
      <c r="H5" s="125"/>
      <c r="I5" s="125"/>
      <c r="J5" s="126"/>
      <c r="K5" s="176"/>
      <c r="L5" s="126"/>
    </row>
    <row r="6" spans="1:17" ht="24.95" customHeight="1" x14ac:dyDescent="0.25">
      <c r="E6" s="1071">
        <f>T!G17</f>
        <v>2016</v>
      </c>
      <c r="F6" s="1072"/>
      <c r="G6" s="1072"/>
      <c r="H6" s="904"/>
      <c r="I6" s="1073">
        <f>E6-1</f>
        <v>2015</v>
      </c>
      <c r="J6" s="1074"/>
      <c r="K6" s="1075"/>
      <c r="L6" s="126"/>
    </row>
    <row r="7" spans="1:17" ht="24.95" customHeight="1" x14ac:dyDescent="0.25">
      <c r="A7" s="129"/>
      <c r="B7" s="130"/>
      <c r="C7" s="131"/>
      <c r="D7" s="131"/>
      <c r="E7" s="132"/>
      <c r="F7" s="133"/>
      <c r="G7" s="175"/>
      <c r="H7" s="1045" t="s">
        <v>112</v>
      </c>
      <c r="I7" s="905"/>
      <c r="J7" s="194"/>
      <c r="K7" s="195"/>
      <c r="L7" s="155"/>
    </row>
    <row r="8" spans="1:17" ht="24.95" customHeight="1" x14ac:dyDescent="0.25">
      <c r="A8" s="129"/>
      <c r="B8" s="169"/>
      <c r="C8" s="169"/>
      <c r="D8" s="1077" t="s">
        <v>0</v>
      </c>
      <c r="E8" s="1044" t="s">
        <v>41</v>
      </c>
      <c r="F8" s="1045"/>
      <c r="G8" s="202" t="s">
        <v>111</v>
      </c>
      <c r="H8" s="1045"/>
      <c r="I8" s="1079" t="s">
        <v>41</v>
      </c>
      <c r="J8" s="1080"/>
      <c r="K8" s="205" t="s">
        <v>111</v>
      </c>
      <c r="L8" s="155"/>
    </row>
    <row r="9" spans="1:17" ht="12.95" customHeight="1" x14ac:dyDescent="0.25">
      <c r="A9" s="1076" t="s">
        <v>164</v>
      </c>
      <c r="B9" s="1076"/>
      <c r="C9" s="238" t="s">
        <v>48</v>
      </c>
      <c r="D9" s="1078"/>
      <c r="E9" s="134" t="s">
        <v>154</v>
      </c>
      <c r="F9" s="134" t="s">
        <v>1</v>
      </c>
      <c r="G9" s="203" t="s">
        <v>69</v>
      </c>
      <c r="H9" s="1076"/>
      <c r="I9" s="907" t="s">
        <v>165</v>
      </c>
      <c r="J9" s="196" t="s">
        <v>1</v>
      </c>
      <c r="K9" s="206" t="s">
        <v>69</v>
      </c>
      <c r="L9" s="159"/>
    </row>
    <row r="10" spans="1:17" ht="12.95" customHeight="1" x14ac:dyDescent="0.2">
      <c r="A10" s="1054" t="str">
        <f>T!J20</f>
        <v>leden</v>
      </c>
      <c r="B10" s="1055"/>
      <c r="C10" s="160" t="s">
        <v>6</v>
      </c>
      <c r="D10" s="135">
        <v>96</v>
      </c>
      <c r="E10" s="136">
        <v>21033</v>
      </c>
      <c r="F10" s="136">
        <v>224418.17492000017</v>
      </c>
      <c r="G10" s="207">
        <f>E10/$E$14</f>
        <v>0.40006695362890571</v>
      </c>
      <c r="H10" s="145">
        <f>(E10-I10)/I10</f>
        <v>6.137752501677874E-2</v>
      </c>
      <c r="I10" s="909">
        <v>19816.7</v>
      </c>
      <c r="J10" s="197">
        <v>210730.97947300001</v>
      </c>
      <c r="K10" s="212">
        <f>I10/$I$14</f>
        <v>0.41860283353858568</v>
      </c>
      <c r="L10" s="155"/>
    </row>
    <row r="11" spans="1:17" ht="12.95" customHeight="1" x14ac:dyDescent="0.2">
      <c r="A11" s="1056"/>
      <c r="B11" s="1057"/>
      <c r="C11" s="161" t="s">
        <v>7</v>
      </c>
      <c r="D11" s="135">
        <v>304</v>
      </c>
      <c r="E11" s="136">
        <v>5675.9</v>
      </c>
      <c r="F11" s="136">
        <v>60560.396310000004</v>
      </c>
      <c r="G11" s="208">
        <f>E11/$E$14</f>
        <v>0.10796082451872324</v>
      </c>
      <c r="H11" s="145">
        <f>(E11-I11)/I11</f>
        <v>7.1126627665597214E-2</v>
      </c>
      <c r="I11" s="909">
        <v>5299</v>
      </c>
      <c r="J11" s="197">
        <v>56349.049073000024</v>
      </c>
      <c r="K11" s="213">
        <f>I11/$I$14</f>
        <v>0.11193470229255958</v>
      </c>
      <c r="L11" s="156"/>
      <c r="M11" s="137"/>
      <c r="O11" s="137"/>
      <c r="P11" s="137"/>
      <c r="Q11" s="137"/>
    </row>
    <row r="12" spans="1:17" ht="12.95" customHeight="1" x14ac:dyDescent="0.2">
      <c r="A12" s="1056"/>
      <c r="B12" s="1057"/>
      <c r="C12" s="161" t="s">
        <v>8</v>
      </c>
      <c r="D12" s="135">
        <v>8620</v>
      </c>
      <c r="E12" s="136">
        <v>10848.1</v>
      </c>
      <c r="F12" s="136">
        <v>115747.2</v>
      </c>
      <c r="G12" s="208">
        <f>E12/$E$14</f>
        <v>0.20634081299204737</v>
      </c>
      <c r="H12" s="145">
        <f t="shared" ref="H12:H14" si="0">(E12-I12)/I12</f>
        <v>0.20380624757254623</v>
      </c>
      <c r="I12" s="909">
        <v>9011.5</v>
      </c>
      <c r="J12" s="197">
        <v>95828.800000000003</v>
      </c>
      <c r="K12" s="213">
        <f>I12/$I$14</f>
        <v>0.1903565898677865</v>
      </c>
      <c r="L12" s="156"/>
      <c r="M12" s="137"/>
      <c r="O12" s="137"/>
      <c r="P12" s="137"/>
      <c r="Q12" s="137"/>
    </row>
    <row r="13" spans="1:17" ht="12.95" customHeight="1" x14ac:dyDescent="0.2">
      <c r="A13" s="1056"/>
      <c r="B13" s="1057"/>
      <c r="C13" s="161" t="s">
        <v>9</v>
      </c>
      <c r="D13" s="135">
        <v>83909</v>
      </c>
      <c r="E13" s="136">
        <v>15016.7</v>
      </c>
      <c r="F13" s="136">
        <v>160225.29999999999</v>
      </c>
      <c r="G13" s="208">
        <f>E13/$E$14</f>
        <v>0.28563140886032373</v>
      </c>
      <c r="H13" s="145">
        <f t="shared" si="0"/>
        <v>0.13651809973586429</v>
      </c>
      <c r="I13" s="909">
        <v>13212.9</v>
      </c>
      <c r="J13" s="197">
        <v>140506.1</v>
      </c>
      <c r="K13" s="213">
        <f>I13/$I$14</f>
        <v>0.2791058743010682</v>
      </c>
      <c r="L13" s="156"/>
      <c r="M13" s="137"/>
      <c r="O13" s="137"/>
      <c r="P13" s="137"/>
      <c r="Q13" s="137"/>
    </row>
    <row r="14" spans="1:17" ht="12.95" customHeight="1" x14ac:dyDescent="0.2">
      <c r="A14" s="1058"/>
      <c r="B14" s="1059"/>
      <c r="C14" s="163" t="s">
        <v>2</v>
      </c>
      <c r="D14" s="151">
        <v>92929</v>
      </c>
      <c r="E14" s="152">
        <v>52573.7</v>
      </c>
      <c r="F14" s="153">
        <v>560951.07123000012</v>
      </c>
      <c r="G14" s="209">
        <f>SUM(G10:G13)</f>
        <v>1.0000000000000002</v>
      </c>
      <c r="H14" s="154">
        <f t="shared" si="0"/>
        <v>0.1105532096467899</v>
      </c>
      <c r="I14" s="911">
        <v>47340.1</v>
      </c>
      <c r="J14" s="198">
        <v>503414.92854600004</v>
      </c>
      <c r="K14" s="214">
        <f>SUM(K10:K13)</f>
        <v>1</v>
      </c>
      <c r="L14" s="174"/>
      <c r="M14" s="137"/>
    </row>
    <row r="15" spans="1:17" ht="12.95" customHeight="1" x14ac:dyDescent="0.2">
      <c r="A15" s="1060" t="str">
        <f>T!J21</f>
        <v>únor</v>
      </c>
      <c r="B15" s="1061"/>
      <c r="C15" s="161" t="s">
        <v>6</v>
      </c>
      <c r="D15" s="135">
        <v>96</v>
      </c>
      <c r="E15" s="136">
        <v>17289.2</v>
      </c>
      <c r="F15" s="136">
        <v>184461.8850500001</v>
      </c>
      <c r="G15" s="208">
        <f>E15/$E$19</f>
        <v>0.43076325112990271</v>
      </c>
      <c r="H15" s="145">
        <f>(E15-I15)/I15</f>
        <v>-6.3347509277568562E-2</v>
      </c>
      <c r="I15" s="909">
        <v>18458.5</v>
      </c>
      <c r="J15" s="197">
        <v>196350.45570699996</v>
      </c>
      <c r="K15" s="213">
        <f>I15/$I$19</f>
        <v>0.42387145960493622</v>
      </c>
      <c r="L15" s="156"/>
      <c r="M15" s="137"/>
      <c r="N15" s="137"/>
    </row>
    <row r="16" spans="1:17" ht="12.95" customHeight="1" x14ac:dyDescent="0.2">
      <c r="A16" s="1060"/>
      <c r="B16" s="1061"/>
      <c r="C16" s="161" t="s">
        <v>7</v>
      </c>
      <c r="D16" s="135">
        <v>305</v>
      </c>
      <c r="E16" s="136">
        <v>4570.8999999999996</v>
      </c>
      <c r="F16" s="136">
        <v>48768.077069999999</v>
      </c>
      <c r="G16" s="208">
        <f t="shared" ref="G16:G17" si="1">E16/$E$19</f>
        <v>0.11388472251982001</v>
      </c>
      <c r="H16" s="145">
        <f>(E16-I16)/I16</f>
        <v>-7.6846952377105468E-2</v>
      </c>
      <c r="I16" s="909">
        <v>4951.3999999999996</v>
      </c>
      <c r="J16" s="197">
        <v>52670.536578000021</v>
      </c>
      <c r="K16" s="213">
        <f t="shared" ref="K16:K18" si="2">I16/$I$19</f>
        <v>0.11370139204636785</v>
      </c>
      <c r="L16" s="157"/>
      <c r="M16" s="140"/>
      <c r="N16" s="137"/>
    </row>
    <row r="17" spans="1:21" ht="12.95" customHeight="1" x14ac:dyDescent="0.2">
      <c r="A17" s="1060"/>
      <c r="B17" s="1061"/>
      <c r="C17" s="161" t="s">
        <v>8</v>
      </c>
      <c r="D17" s="135">
        <v>8615</v>
      </c>
      <c r="E17" s="136">
        <v>7665.3</v>
      </c>
      <c r="F17" s="136">
        <v>81782.5</v>
      </c>
      <c r="G17" s="208">
        <f t="shared" si="1"/>
        <v>0.19098220558996618</v>
      </c>
      <c r="H17" s="145">
        <f t="shared" ref="H17:H19" si="3">(E17-I17)/I17</f>
        <v>-6.1234737241742491E-2</v>
      </c>
      <c r="I17" s="909">
        <v>8165.3</v>
      </c>
      <c r="J17" s="197">
        <v>86857.9</v>
      </c>
      <c r="K17" s="213">
        <f>I17/$I$19</f>
        <v>0.18750373156606365</v>
      </c>
      <c r="L17" s="156"/>
      <c r="M17" s="137"/>
      <c r="N17" s="137"/>
      <c r="O17" s="137"/>
      <c r="P17" s="137"/>
    </row>
    <row r="18" spans="1:21" ht="12.95" customHeight="1" x14ac:dyDescent="0.2">
      <c r="A18" s="1060"/>
      <c r="B18" s="1061"/>
      <c r="C18" s="161" t="s">
        <v>9</v>
      </c>
      <c r="D18" s="135">
        <v>83898</v>
      </c>
      <c r="E18" s="136">
        <v>10610.8</v>
      </c>
      <c r="F18" s="136">
        <v>113209</v>
      </c>
      <c r="G18" s="208">
        <f>E18/$E$19</f>
        <v>0.26436982076031112</v>
      </c>
      <c r="H18" s="145">
        <f t="shared" si="3"/>
        <v>-0.11371343612702772</v>
      </c>
      <c r="I18" s="909">
        <v>11972.2</v>
      </c>
      <c r="J18" s="197">
        <v>127352.8</v>
      </c>
      <c r="K18" s="213">
        <f t="shared" si="2"/>
        <v>0.27492341678263227</v>
      </c>
      <c r="L18" s="156"/>
      <c r="M18" s="137"/>
      <c r="N18" s="137"/>
      <c r="O18" s="137"/>
      <c r="P18" s="137"/>
    </row>
    <row r="19" spans="1:21" ht="12.95" customHeight="1" x14ac:dyDescent="0.2">
      <c r="A19" s="1060"/>
      <c r="B19" s="1061"/>
      <c r="C19" s="163" t="s">
        <v>2</v>
      </c>
      <c r="D19" s="151">
        <v>92914</v>
      </c>
      <c r="E19" s="152">
        <v>40136.199999999997</v>
      </c>
      <c r="F19" s="153">
        <v>428221.4621200001</v>
      </c>
      <c r="G19" s="209">
        <f>SUM(G15:G18)</f>
        <v>1</v>
      </c>
      <c r="H19" s="154">
        <f t="shared" si="3"/>
        <v>-7.8333034808048332E-2</v>
      </c>
      <c r="I19" s="911">
        <v>43547.4</v>
      </c>
      <c r="J19" s="198">
        <v>463231.69228499994</v>
      </c>
      <c r="K19" s="214">
        <f>SUM(K15:K18)</f>
        <v>1</v>
      </c>
      <c r="L19" s="174"/>
      <c r="M19" s="137"/>
      <c r="N19" s="137"/>
      <c r="O19" s="137"/>
      <c r="P19" s="137"/>
    </row>
    <row r="20" spans="1:21" ht="12.95" customHeight="1" x14ac:dyDescent="0.2">
      <c r="A20" s="1060" t="str">
        <f>T!J22</f>
        <v>březen</v>
      </c>
      <c r="B20" s="1061"/>
      <c r="C20" s="160" t="s">
        <v>6</v>
      </c>
      <c r="D20" s="180">
        <v>97</v>
      </c>
      <c r="E20" s="181">
        <v>17243.400000000001</v>
      </c>
      <c r="F20" s="181">
        <v>184286.94494000002</v>
      </c>
      <c r="G20" s="207">
        <f>E20/$E$24</f>
        <v>0.43022347748633366</v>
      </c>
      <c r="H20" s="182">
        <f>(E20-I20)/I20</f>
        <v>3.4304051824970844E-2</v>
      </c>
      <c r="I20" s="908">
        <v>16671.5</v>
      </c>
      <c r="J20" s="199">
        <v>177283.6741</v>
      </c>
      <c r="K20" s="212">
        <f>I20/$I$24</f>
        <v>0.44600053504547887</v>
      </c>
      <c r="L20" s="183"/>
      <c r="M20" s="136"/>
      <c r="N20" s="136"/>
      <c r="O20" s="136"/>
      <c r="P20" s="136"/>
      <c r="Q20" s="136"/>
      <c r="R20" s="136"/>
      <c r="S20" s="136"/>
      <c r="T20" s="136"/>
      <c r="U20" s="136"/>
    </row>
    <row r="21" spans="1:21" ht="12.95" customHeight="1" x14ac:dyDescent="0.2">
      <c r="A21" s="1060"/>
      <c r="B21" s="1061"/>
      <c r="C21" s="161" t="s">
        <v>7</v>
      </c>
      <c r="D21" s="135">
        <v>307</v>
      </c>
      <c r="E21" s="136">
        <v>4482.6000000000004</v>
      </c>
      <c r="F21" s="136">
        <v>47906.683239999969</v>
      </c>
      <c r="G21" s="208">
        <f t="shared" ref="G21:G23" si="4">E21/$E$24</f>
        <v>0.11184103832076268</v>
      </c>
      <c r="H21" s="145">
        <f t="shared" ref="H21:H24" si="5">(E21-I21)/I21</f>
        <v>2.5907447246761736E-2</v>
      </c>
      <c r="I21" s="909">
        <v>4369.3999999999996</v>
      </c>
      <c r="J21" s="197">
        <v>46463.956092</v>
      </c>
      <c r="K21" s="213">
        <f t="shared" ref="K21:K22" si="6">I21/$I$24</f>
        <v>0.11689138576779025</v>
      </c>
      <c r="L21" s="158"/>
      <c r="M21" s="136"/>
      <c r="N21" s="136"/>
      <c r="O21" s="136"/>
      <c r="P21" s="136"/>
      <c r="Q21" s="136"/>
      <c r="R21" s="136"/>
      <c r="S21" s="136"/>
      <c r="T21" s="136"/>
      <c r="U21" s="136"/>
    </row>
    <row r="22" spans="1:21" ht="12.95" customHeight="1" x14ac:dyDescent="0.2">
      <c r="A22" s="1060"/>
      <c r="B22" s="1061"/>
      <c r="C22" s="161" t="s">
        <v>8</v>
      </c>
      <c r="D22" s="135">
        <v>8621</v>
      </c>
      <c r="E22" s="136">
        <v>7698</v>
      </c>
      <c r="F22" s="136">
        <v>82271</v>
      </c>
      <c r="G22" s="208">
        <f t="shared" si="4"/>
        <v>0.19206538905841053</v>
      </c>
      <c r="H22" s="145">
        <f t="shared" si="5"/>
        <v>0.16192718710378559</v>
      </c>
      <c r="I22" s="909">
        <v>6625.2</v>
      </c>
      <c r="J22" s="197">
        <v>70451.5</v>
      </c>
      <c r="K22" s="213">
        <f t="shared" si="6"/>
        <v>0.17723916532905296</v>
      </c>
      <c r="L22" s="158"/>
      <c r="M22" s="136"/>
      <c r="N22" s="136"/>
      <c r="O22" s="136"/>
      <c r="P22" s="136"/>
      <c r="Q22" s="136"/>
      <c r="R22" s="136"/>
      <c r="S22" s="136"/>
      <c r="T22" s="136"/>
      <c r="U22" s="136"/>
    </row>
    <row r="23" spans="1:21" ht="12.95" customHeight="1" x14ac:dyDescent="0.2">
      <c r="A23" s="1060"/>
      <c r="B23" s="1061"/>
      <c r="C23" s="161" t="s">
        <v>9</v>
      </c>
      <c r="D23" s="135">
        <v>83871</v>
      </c>
      <c r="E23" s="136">
        <v>10656.1</v>
      </c>
      <c r="F23" s="136">
        <v>113885.2</v>
      </c>
      <c r="G23" s="208">
        <f t="shared" si="4"/>
        <v>0.26587009513449322</v>
      </c>
      <c r="H23" s="145">
        <f t="shared" si="5"/>
        <v>9.6995027743748727E-2</v>
      </c>
      <c r="I23" s="909">
        <v>9713.9</v>
      </c>
      <c r="J23" s="197">
        <v>103297.3</v>
      </c>
      <c r="K23" s="213">
        <f>I23/$I$24</f>
        <v>0.25986891385767791</v>
      </c>
      <c r="L23" s="158"/>
      <c r="M23" s="136"/>
      <c r="N23" s="136"/>
      <c r="O23" s="136"/>
      <c r="P23" s="136"/>
      <c r="Q23" s="136"/>
      <c r="R23" s="136"/>
      <c r="S23" s="136"/>
      <c r="T23" s="136"/>
      <c r="U23" s="136"/>
    </row>
    <row r="24" spans="1:21" ht="12.95" customHeight="1" thickBot="1" x14ac:dyDescent="0.25">
      <c r="A24" s="1062"/>
      <c r="B24" s="1063"/>
      <c r="C24" s="184" t="s">
        <v>2</v>
      </c>
      <c r="D24" s="185">
        <v>92896</v>
      </c>
      <c r="E24" s="186">
        <v>40080.1</v>
      </c>
      <c r="F24" s="187">
        <v>428349.82818000001</v>
      </c>
      <c r="G24" s="210">
        <f>SUM(G20:G23)</f>
        <v>1</v>
      </c>
      <c r="H24" s="188">
        <f t="shared" si="5"/>
        <v>7.2233814874264279E-2</v>
      </c>
      <c r="I24" s="921">
        <v>37380</v>
      </c>
      <c r="J24" s="200">
        <v>397496.430192</v>
      </c>
      <c r="K24" s="215">
        <f>SUM(K20:K23)</f>
        <v>1</v>
      </c>
      <c r="L24" s="189"/>
    </row>
    <row r="25" spans="1:21" ht="12.95" customHeight="1" thickTop="1" x14ac:dyDescent="0.2">
      <c r="A25" s="1082" t="str">
        <f>T!E17</f>
        <v>I. čtvrtletí</v>
      </c>
      <c r="B25" s="1083"/>
      <c r="C25" s="161" t="s">
        <v>6</v>
      </c>
      <c r="D25" s="135">
        <f>D20</f>
        <v>97</v>
      </c>
      <c r="E25" s="136">
        <f>E10+E15+E20</f>
        <v>55565.599999999999</v>
      </c>
      <c r="F25" s="136">
        <f>F10+F15+F20</f>
        <v>593167.00491000037</v>
      </c>
      <c r="G25" s="208">
        <f>E25/$E$29</f>
        <v>0.41844717222682432</v>
      </c>
      <c r="H25" s="145">
        <f>(E25-I25)/I25</f>
        <v>1.1263642766535596E-2</v>
      </c>
      <c r="I25" s="913">
        <v>54946.7</v>
      </c>
      <c r="J25" s="197">
        <v>584365.10927999998</v>
      </c>
      <c r="K25" s="213">
        <f>I25/$I$29</f>
        <v>0.4283758551464712</v>
      </c>
      <c r="L25" s="155"/>
    </row>
    <row r="26" spans="1:21" ht="12.95" customHeight="1" x14ac:dyDescent="0.2">
      <c r="A26" s="1060"/>
      <c r="B26" s="1061"/>
      <c r="C26" s="161" t="s">
        <v>7</v>
      </c>
      <c r="D26" s="135">
        <f>D21</f>
        <v>307</v>
      </c>
      <c r="E26" s="136">
        <f t="shared" ref="E26:F28" si="7">E11+E16+E21</f>
        <v>14729.4</v>
      </c>
      <c r="F26" s="136">
        <f t="shared" si="7"/>
        <v>157235.15661999997</v>
      </c>
      <c r="G26" s="208">
        <f t="shared" ref="G26:G28" si="8">E26/$E$29</f>
        <v>0.11092250922509225</v>
      </c>
      <c r="H26" s="145">
        <f t="shared" ref="H26:H29" si="9">(E26-I26)/I26</f>
        <v>7.4966825811570862E-3</v>
      </c>
      <c r="I26" s="909">
        <v>14619.8</v>
      </c>
      <c r="J26" s="197">
        <v>155483.54174300004</v>
      </c>
      <c r="K26" s="213">
        <f t="shared" ref="K26:K28" si="10">I26/$I$29</f>
        <v>0.11397898922174361</v>
      </c>
      <c r="L26" s="155"/>
    </row>
    <row r="27" spans="1:21" ht="12.95" customHeight="1" x14ac:dyDescent="0.2">
      <c r="A27" s="1060"/>
      <c r="B27" s="1061"/>
      <c r="C27" s="161" t="s">
        <v>8</v>
      </c>
      <c r="D27" s="135">
        <f t="shared" ref="D27:D28" si="11">D22</f>
        <v>8621</v>
      </c>
      <c r="E27" s="136">
        <f t="shared" si="7"/>
        <v>26211.4</v>
      </c>
      <c r="F27" s="136">
        <f t="shared" si="7"/>
        <v>279800.7</v>
      </c>
      <c r="G27" s="208">
        <f t="shared" si="8"/>
        <v>0.19738986369455533</v>
      </c>
      <c r="H27" s="145">
        <f t="shared" si="9"/>
        <v>0.10122678766490217</v>
      </c>
      <c r="I27" s="909">
        <v>23802</v>
      </c>
      <c r="J27" s="197">
        <v>253138.2</v>
      </c>
      <c r="K27" s="213">
        <f t="shared" si="10"/>
        <v>0.18556532247061805</v>
      </c>
      <c r="L27" s="155"/>
    </row>
    <row r="28" spans="1:21" ht="12.95" customHeight="1" x14ac:dyDescent="0.2">
      <c r="A28" s="1060"/>
      <c r="B28" s="1061"/>
      <c r="C28" s="161" t="s">
        <v>9</v>
      </c>
      <c r="D28" s="135">
        <f t="shared" si="11"/>
        <v>83871</v>
      </c>
      <c r="E28" s="136">
        <f t="shared" si="7"/>
        <v>36283.599999999999</v>
      </c>
      <c r="F28" s="136">
        <f t="shared" si="7"/>
        <v>387319.5</v>
      </c>
      <c r="G28" s="208">
        <f t="shared" si="8"/>
        <v>0.2732404548535281</v>
      </c>
      <c r="H28" s="145">
        <f t="shared" si="9"/>
        <v>3.9674489240379342E-2</v>
      </c>
      <c r="I28" s="909">
        <v>34899</v>
      </c>
      <c r="J28" s="197">
        <v>371156.2</v>
      </c>
      <c r="K28" s="213">
        <f t="shared" si="10"/>
        <v>0.27207983316116707</v>
      </c>
      <c r="L28" s="155"/>
    </row>
    <row r="29" spans="1:21" ht="12.95" customHeight="1" x14ac:dyDescent="0.2">
      <c r="A29" s="1060"/>
      <c r="B29" s="1061"/>
      <c r="C29" s="164" t="s">
        <v>2</v>
      </c>
      <c r="D29" s="165">
        <f>SUM(D25:D28)</f>
        <v>92896</v>
      </c>
      <c r="E29" s="166">
        <f>SUM(E25:E28)</f>
        <v>132790</v>
      </c>
      <c r="F29" s="167">
        <f>SUM(F25:F28)</f>
        <v>1417522.3615300003</v>
      </c>
      <c r="G29" s="211">
        <f>SUM(G25:G28)</f>
        <v>1</v>
      </c>
      <c r="H29" s="168">
        <f t="shared" si="9"/>
        <v>3.5258346814274852E-2</v>
      </c>
      <c r="I29" s="914">
        <v>128267.5</v>
      </c>
      <c r="J29" s="201">
        <v>1364143.0510229999</v>
      </c>
      <c r="K29" s="216">
        <f>SUM(K25:K28)</f>
        <v>1</v>
      </c>
      <c r="L29" s="159"/>
    </row>
    <row r="30" spans="1:21" ht="5.0999999999999996" customHeight="1" x14ac:dyDescent="0.2">
      <c r="A30" s="138"/>
      <c r="B30" s="139"/>
      <c r="C30" s="257"/>
      <c r="D30" s="143"/>
      <c r="E30" s="144"/>
      <c r="F30" s="144"/>
      <c r="G30" s="217"/>
      <c r="H30" s="146"/>
      <c r="I30" s="916"/>
      <c r="J30" s="219"/>
      <c r="K30" s="222"/>
      <c r="L30" s="155"/>
    </row>
    <row r="31" spans="1:21" ht="20.100000000000001" customHeight="1" x14ac:dyDescent="0.2">
      <c r="A31" s="138"/>
      <c r="B31" s="139"/>
      <c r="C31" s="142"/>
      <c r="D31" s="144"/>
      <c r="E31" s="144"/>
      <c r="F31" s="144"/>
      <c r="G31" s="173"/>
      <c r="H31" s="122"/>
      <c r="I31" s="219"/>
      <c r="J31" s="219"/>
      <c r="K31" s="221"/>
      <c r="L31" s="126"/>
    </row>
    <row r="32" spans="1:21" ht="12.95" customHeight="1" x14ac:dyDescent="0.2">
      <c r="A32" s="1114" t="s">
        <v>119</v>
      </c>
      <c r="B32" s="1114"/>
      <c r="C32" s="1114"/>
      <c r="D32" s="1115"/>
      <c r="E32" s="170"/>
      <c r="F32" s="125"/>
      <c r="G32" s="125"/>
      <c r="H32" s="125"/>
      <c r="I32" s="223"/>
      <c r="J32" s="224"/>
      <c r="K32" s="225"/>
      <c r="L32" s="126"/>
    </row>
    <row r="33" spans="1:12" ht="24.95" customHeight="1" x14ac:dyDescent="0.25">
      <c r="A33" s="123"/>
      <c r="B33" s="127"/>
      <c r="C33" s="128"/>
      <c r="D33" s="128"/>
      <c r="E33" s="1071">
        <f>T!G17</f>
        <v>2016</v>
      </c>
      <c r="F33" s="1072"/>
      <c r="G33" s="1072"/>
      <c r="H33" s="904"/>
      <c r="I33" s="1073">
        <f>E33-1</f>
        <v>2015</v>
      </c>
      <c r="J33" s="1074"/>
      <c r="K33" s="1075"/>
      <c r="L33" s="155"/>
    </row>
    <row r="34" spans="1:12" ht="24.95" customHeight="1" x14ac:dyDescent="0.25">
      <c r="A34" s="129"/>
      <c r="B34" s="130"/>
      <c r="C34" s="131"/>
      <c r="D34" s="131"/>
      <c r="E34" s="132"/>
      <c r="F34" s="133"/>
      <c r="G34" s="175"/>
      <c r="H34" s="1045" t="s">
        <v>112</v>
      </c>
      <c r="I34" s="905"/>
      <c r="J34" s="194"/>
      <c r="K34" s="195"/>
      <c r="L34" s="155"/>
    </row>
    <row r="35" spans="1:12" ht="24.95" customHeight="1" x14ac:dyDescent="0.25">
      <c r="A35" s="129"/>
      <c r="B35" s="169"/>
      <c r="C35" s="169"/>
      <c r="D35" s="1077" t="s">
        <v>0</v>
      </c>
      <c r="E35" s="1044" t="s">
        <v>41</v>
      </c>
      <c r="F35" s="1045"/>
      <c r="G35" s="202" t="s">
        <v>111</v>
      </c>
      <c r="H35" s="1045"/>
      <c r="I35" s="1079" t="s">
        <v>41</v>
      </c>
      <c r="J35" s="1080"/>
      <c r="K35" s="205" t="s">
        <v>111</v>
      </c>
      <c r="L35" s="155"/>
    </row>
    <row r="36" spans="1:12" ht="12.95" customHeight="1" x14ac:dyDescent="0.25">
      <c r="A36" s="1076" t="s">
        <v>164</v>
      </c>
      <c r="B36" s="1076"/>
      <c r="C36" s="238" t="s">
        <v>48</v>
      </c>
      <c r="D36" s="1078"/>
      <c r="E36" s="134" t="s">
        <v>154</v>
      </c>
      <c r="F36" s="134" t="s">
        <v>1</v>
      </c>
      <c r="G36" s="203" t="s">
        <v>69</v>
      </c>
      <c r="H36" s="1076"/>
      <c r="I36" s="907" t="s">
        <v>165</v>
      </c>
      <c r="J36" s="196" t="s">
        <v>1</v>
      </c>
      <c r="K36" s="206" t="s">
        <v>69</v>
      </c>
      <c r="L36" s="159"/>
    </row>
    <row r="37" spans="1:12" ht="12.95" customHeight="1" x14ac:dyDescent="0.2">
      <c r="A37" s="1054" t="str">
        <f>T!J20</f>
        <v>leden</v>
      </c>
      <c r="B37" s="1055"/>
      <c r="C37" s="160" t="s">
        <v>6</v>
      </c>
      <c r="D37" s="135">
        <v>138</v>
      </c>
      <c r="E37" s="136">
        <v>52492.697</v>
      </c>
      <c r="F37" s="136">
        <v>559883.58715000004</v>
      </c>
      <c r="G37" s="208">
        <f>E37/$E$41</f>
        <v>0.4180283005988758</v>
      </c>
      <c r="H37" s="145">
        <f>(E37-I37)/I37</f>
        <v>0.10137632445815237</v>
      </c>
      <c r="I37" s="909">
        <v>47661</v>
      </c>
      <c r="J37" s="197">
        <v>506655.45176200004</v>
      </c>
      <c r="K37" s="213">
        <f>I37/$I$41</f>
        <v>0.42863911106826208</v>
      </c>
      <c r="L37" s="155"/>
    </row>
    <row r="38" spans="1:12" ht="12.95" customHeight="1" x14ac:dyDescent="0.2">
      <c r="A38" s="1056"/>
      <c r="B38" s="1057"/>
      <c r="C38" s="161" t="s">
        <v>7</v>
      </c>
      <c r="D38" s="135">
        <v>483</v>
      </c>
      <c r="E38" s="136">
        <v>8765.1440000000002</v>
      </c>
      <c r="F38" s="136">
        <v>93491.181959999958</v>
      </c>
      <c r="G38" s="208">
        <f t="shared" ref="G38:G41" si="12">E38/$E$41</f>
        <v>6.980167642795021E-2</v>
      </c>
      <c r="H38" s="145">
        <f>(E38-I38)/I38</f>
        <v>8.4258287976249416E-2</v>
      </c>
      <c r="I38" s="909">
        <v>8084</v>
      </c>
      <c r="J38" s="197">
        <v>85949.99489699988</v>
      </c>
      <c r="K38" s="213">
        <f t="shared" ref="K38:K41" si="13">I38/$I$41</f>
        <v>7.2703438322230557E-2</v>
      </c>
      <c r="L38" s="156"/>
    </row>
    <row r="39" spans="1:12" ht="12.95" customHeight="1" x14ac:dyDescent="0.2">
      <c r="A39" s="1056"/>
      <c r="B39" s="1057"/>
      <c r="C39" s="161" t="s">
        <v>8</v>
      </c>
      <c r="D39" s="135">
        <v>17941</v>
      </c>
      <c r="E39" s="136">
        <v>19337.072</v>
      </c>
      <c r="F39" s="136">
        <v>206319.82</v>
      </c>
      <c r="G39" s="208">
        <f t="shared" si="12"/>
        <v>0.15399177044986095</v>
      </c>
      <c r="H39" s="145">
        <f t="shared" ref="H39:H41" si="14">(E39-I39)/I39</f>
        <v>0.15739980152435995</v>
      </c>
      <c r="I39" s="909">
        <v>16707.34</v>
      </c>
      <c r="J39" s="197">
        <v>177656.25999999998</v>
      </c>
      <c r="K39" s="213">
        <f t="shared" si="13"/>
        <v>0.15025742988848781</v>
      </c>
      <c r="L39" s="156"/>
    </row>
    <row r="40" spans="1:12" ht="12.95" customHeight="1" x14ac:dyDescent="0.2">
      <c r="A40" s="1056"/>
      <c r="B40" s="1057"/>
      <c r="C40" s="161" t="s">
        <v>9</v>
      </c>
      <c r="D40" s="135">
        <v>366677</v>
      </c>
      <c r="E40" s="136">
        <v>44977.2</v>
      </c>
      <c r="F40" s="136">
        <v>479898.4</v>
      </c>
      <c r="G40" s="208">
        <f t="shared" si="12"/>
        <v>0.35817825252331303</v>
      </c>
      <c r="H40" s="145">
        <f t="shared" si="14"/>
        <v>0.16102852157122904</v>
      </c>
      <c r="I40" s="909">
        <v>38739.1</v>
      </c>
      <c r="J40" s="197">
        <v>411951.1</v>
      </c>
      <c r="K40" s="213">
        <f t="shared" si="13"/>
        <v>0.3484000207210195</v>
      </c>
      <c r="L40" s="156"/>
    </row>
    <row r="41" spans="1:12" ht="12.95" customHeight="1" x14ac:dyDescent="0.2">
      <c r="A41" s="1058"/>
      <c r="B41" s="1059"/>
      <c r="C41" s="163" t="s">
        <v>2</v>
      </c>
      <c r="D41" s="151">
        <v>385239</v>
      </c>
      <c r="E41" s="152">
        <v>125572.113</v>
      </c>
      <c r="F41" s="153">
        <v>1339592.98911</v>
      </c>
      <c r="G41" s="209">
        <f t="shared" si="12"/>
        <v>1</v>
      </c>
      <c r="H41" s="154">
        <f t="shared" si="14"/>
        <v>0.12933255473622784</v>
      </c>
      <c r="I41" s="911">
        <v>111191.44</v>
      </c>
      <c r="J41" s="198">
        <v>1182212.806659</v>
      </c>
      <c r="K41" s="214">
        <f t="shared" si="13"/>
        <v>1</v>
      </c>
      <c r="L41" s="174"/>
    </row>
    <row r="42" spans="1:12" ht="12.95" customHeight="1" x14ac:dyDescent="0.2">
      <c r="A42" s="1060" t="str">
        <f>T!J21</f>
        <v>únor</v>
      </c>
      <c r="B42" s="1061"/>
      <c r="C42" s="161" t="s">
        <v>6</v>
      </c>
      <c r="D42" s="135">
        <v>138</v>
      </c>
      <c r="E42" s="136">
        <v>47429.657000000007</v>
      </c>
      <c r="F42" s="136">
        <v>505874.17394999997</v>
      </c>
      <c r="G42" s="208">
        <f>E42/$E$46</f>
        <v>0.4775816920820572</v>
      </c>
      <c r="H42" s="145">
        <f>(E42-I42)/I42</f>
        <v>8.084222294486923E-3</v>
      </c>
      <c r="I42" s="909">
        <v>47049.3</v>
      </c>
      <c r="J42" s="197">
        <v>500330.07380999991</v>
      </c>
      <c r="K42" s="213">
        <f>I42/$I$46</f>
        <v>0.44941227891512192</v>
      </c>
      <c r="L42" s="156"/>
    </row>
    <row r="43" spans="1:12" ht="12.95" customHeight="1" x14ac:dyDescent="0.2">
      <c r="A43" s="1060"/>
      <c r="B43" s="1061"/>
      <c r="C43" s="161" t="s">
        <v>7</v>
      </c>
      <c r="D43" s="135">
        <v>482</v>
      </c>
      <c r="E43" s="136">
        <v>6438.5940000000001</v>
      </c>
      <c r="F43" s="136">
        <v>68706.056380000082</v>
      </c>
      <c r="G43" s="208">
        <f t="shared" ref="G43:G46" si="15">E43/$E$46</f>
        <v>6.4831896573685543E-2</v>
      </c>
      <c r="H43" s="145">
        <f>(E43-I43)/I43</f>
        <v>-0.12934321374964508</v>
      </c>
      <c r="I43" s="909">
        <v>7395.1</v>
      </c>
      <c r="J43" s="197">
        <v>78647.095310000048</v>
      </c>
      <c r="K43" s="213">
        <f t="shared" ref="K43:K46" si="16">I43/$I$46</f>
        <v>7.0637581086333237E-2</v>
      </c>
      <c r="L43" s="157"/>
    </row>
    <row r="44" spans="1:12" ht="12.95" customHeight="1" x14ac:dyDescent="0.2">
      <c r="A44" s="1060"/>
      <c r="B44" s="1061"/>
      <c r="C44" s="161" t="s">
        <v>8</v>
      </c>
      <c r="D44" s="135">
        <v>17933</v>
      </c>
      <c r="E44" s="136">
        <v>13662.883</v>
      </c>
      <c r="F44" s="136">
        <v>145733.93299999999</v>
      </c>
      <c r="G44" s="208">
        <f t="shared" si="15"/>
        <v>0.13757516276913351</v>
      </c>
      <c r="H44" s="145">
        <f t="shared" ref="H44:H46" si="17">(E44-I44)/I44</f>
        <v>-9.7863649140104161E-2</v>
      </c>
      <c r="I44" s="909">
        <v>15145.031000000001</v>
      </c>
      <c r="J44" s="197">
        <v>161091.50700000001</v>
      </c>
      <c r="K44" s="213">
        <f t="shared" si="16"/>
        <v>0.14466448801470305</v>
      </c>
      <c r="L44" s="156"/>
    </row>
    <row r="45" spans="1:12" ht="12.95" customHeight="1" x14ac:dyDescent="0.2">
      <c r="A45" s="1060"/>
      <c r="B45" s="1061"/>
      <c r="C45" s="161" t="s">
        <v>9</v>
      </c>
      <c r="D45" s="135">
        <v>366631</v>
      </c>
      <c r="E45" s="136">
        <v>31781</v>
      </c>
      <c r="F45" s="136">
        <v>339077.6</v>
      </c>
      <c r="G45" s="208">
        <f t="shared" si="15"/>
        <v>0.32001124857512375</v>
      </c>
      <c r="H45" s="145">
        <f t="shared" si="17"/>
        <v>-9.4591938190323507E-2</v>
      </c>
      <c r="I45" s="909">
        <v>35101.300000000003</v>
      </c>
      <c r="J45" s="197">
        <v>373386.8</v>
      </c>
      <c r="K45" s="213">
        <f t="shared" si="16"/>
        <v>0.33528565198384186</v>
      </c>
      <c r="L45" s="156"/>
    </row>
    <row r="46" spans="1:12" ht="12.95" customHeight="1" x14ac:dyDescent="0.2">
      <c r="A46" s="1060"/>
      <c r="B46" s="1061"/>
      <c r="C46" s="163" t="s">
        <v>2</v>
      </c>
      <c r="D46" s="151">
        <v>385184</v>
      </c>
      <c r="E46" s="152">
        <v>99312.134000000005</v>
      </c>
      <c r="F46" s="153">
        <v>1059391.76333</v>
      </c>
      <c r="G46" s="226">
        <f t="shared" si="15"/>
        <v>1</v>
      </c>
      <c r="H46" s="154">
        <f t="shared" si="17"/>
        <v>-5.1376057351247215E-2</v>
      </c>
      <c r="I46" s="911">
        <v>104690.731</v>
      </c>
      <c r="J46" s="198">
        <v>1113455.47612</v>
      </c>
      <c r="K46" s="228">
        <f t="shared" si="16"/>
        <v>1</v>
      </c>
      <c r="L46" s="174"/>
    </row>
    <row r="47" spans="1:12" ht="12.95" customHeight="1" x14ac:dyDescent="0.2">
      <c r="A47" s="1060" t="str">
        <f>T!J22</f>
        <v>březen</v>
      </c>
      <c r="B47" s="1061"/>
      <c r="C47" s="160" t="s">
        <v>6</v>
      </c>
      <c r="D47" s="180">
        <v>137</v>
      </c>
      <c r="E47" s="181">
        <v>48799.175999999999</v>
      </c>
      <c r="F47" s="181">
        <v>521361.9614599999</v>
      </c>
      <c r="G47" s="207">
        <f>E47/$E$51</f>
        <v>0.48366134650024473</v>
      </c>
      <c r="H47" s="182">
        <f>(E47-I47)/I47</f>
        <v>1.2903865912511017E-2</v>
      </c>
      <c r="I47" s="908">
        <v>48177.5</v>
      </c>
      <c r="J47" s="199">
        <v>512153.49854</v>
      </c>
      <c r="K47" s="212">
        <f>I47/$I$51</f>
        <v>0.50538218521371991</v>
      </c>
      <c r="L47" s="183"/>
    </row>
    <row r="48" spans="1:12" ht="12.95" customHeight="1" x14ac:dyDescent="0.2">
      <c r="A48" s="1060"/>
      <c r="B48" s="1061"/>
      <c r="C48" s="161" t="s">
        <v>7</v>
      </c>
      <c r="D48" s="135">
        <v>478</v>
      </c>
      <c r="E48" s="136">
        <v>6459.8670000000002</v>
      </c>
      <c r="F48" s="136">
        <v>69018.862459999975</v>
      </c>
      <c r="G48" s="208">
        <f t="shared" ref="G48:G51" si="18">E48/$E$51</f>
        <v>6.4025424761936484E-2</v>
      </c>
      <c r="H48" s="145">
        <f t="shared" ref="H48:H51" si="19">(E48-I48)/I48</f>
        <v>1.2121739130434812E-2</v>
      </c>
      <c r="I48" s="909">
        <v>6382.5</v>
      </c>
      <c r="J48" s="197">
        <v>67850.044908999946</v>
      </c>
      <c r="K48" s="213">
        <f t="shared" ref="K48:K51" si="20">I48/$I$51</f>
        <v>6.6952452848872759E-2</v>
      </c>
      <c r="L48" s="158"/>
    </row>
    <row r="49" spans="1:12" ht="12.95" customHeight="1" x14ac:dyDescent="0.2">
      <c r="A49" s="1060"/>
      <c r="B49" s="1061"/>
      <c r="C49" s="161" t="s">
        <v>8</v>
      </c>
      <c r="D49" s="135">
        <v>17947</v>
      </c>
      <c r="E49" s="136">
        <v>13719.797</v>
      </c>
      <c r="F49" s="136">
        <v>146624.25</v>
      </c>
      <c r="G49" s="208">
        <f t="shared" si="18"/>
        <v>0.13598048234933349</v>
      </c>
      <c r="H49" s="145">
        <f t="shared" si="19"/>
        <v>0.1164795057470657</v>
      </c>
      <c r="I49" s="909">
        <v>12288.445</v>
      </c>
      <c r="J49" s="197">
        <v>130656.476</v>
      </c>
      <c r="K49" s="213">
        <f t="shared" si="20"/>
        <v>0.12890584166838484</v>
      </c>
      <c r="L49" s="158"/>
    </row>
    <row r="50" spans="1:12" ht="12.95" customHeight="1" x14ac:dyDescent="0.2">
      <c r="A50" s="1060"/>
      <c r="B50" s="1061"/>
      <c r="C50" s="161" t="s">
        <v>9</v>
      </c>
      <c r="D50" s="135">
        <v>366515</v>
      </c>
      <c r="E50" s="136">
        <v>31916.5</v>
      </c>
      <c r="F50" s="136">
        <v>341103</v>
      </c>
      <c r="G50" s="208">
        <f t="shared" si="18"/>
        <v>0.31633274638848535</v>
      </c>
      <c r="H50" s="145">
        <f t="shared" si="19"/>
        <v>0.1206478841589303</v>
      </c>
      <c r="I50" s="909">
        <v>28480.400000000001</v>
      </c>
      <c r="J50" s="197">
        <v>302858.40000000002</v>
      </c>
      <c r="K50" s="213">
        <f t="shared" si="20"/>
        <v>0.29875952026902247</v>
      </c>
      <c r="L50" s="158"/>
    </row>
    <row r="51" spans="1:12" ht="12.95" customHeight="1" thickBot="1" x14ac:dyDescent="0.25">
      <c r="A51" s="1062"/>
      <c r="B51" s="1063"/>
      <c r="C51" s="184" t="s">
        <v>2</v>
      </c>
      <c r="D51" s="185">
        <v>385077</v>
      </c>
      <c r="E51" s="186">
        <v>100895.34</v>
      </c>
      <c r="F51" s="187">
        <v>1078108.0739199999</v>
      </c>
      <c r="G51" s="210">
        <f t="shared" si="18"/>
        <v>1</v>
      </c>
      <c r="H51" s="188">
        <f t="shared" si="19"/>
        <v>5.8392556838383965E-2</v>
      </c>
      <c r="I51" s="921">
        <v>95328.845000000001</v>
      </c>
      <c r="J51" s="200">
        <v>1013518.419449</v>
      </c>
      <c r="K51" s="215">
        <f t="shared" si="20"/>
        <v>1</v>
      </c>
      <c r="L51" s="189"/>
    </row>
    <row r="52" spans="1:12" ht="12.95" customHeight="1" thickTop="1" x14ac:dyDescent="0.2">
      <c r="A52" s="1082" t="str">
        <f>T!E17</f>
        <v>I. čtvrtletí</v>
      </c>
      <c r="B52" s="1083"/>
      <c r="C52" s="161" t="s">
        <v>6</v>
      </c>
      <c r="D52" s="135">
        <f>D47</f>
        <v>137</v>
      </c>
      <c r="E52" s="136">
        <f>E37+E42+E47</f>
        <v>148721.53</v>
      </c>
      <c r="F52" s="136">
        <f>F37+F42+F47</f>
        <v>1587119.7225599999</v>
      </c>
      <c r="G52" s="208">
        <f>E52/$E$56</f>
        <v>0.45650966461566544</v>
      </c>
      <c r="H52" s="145">
        <f>(E52-I52)/I52</f>
        <v>4.082734845102249E-2</v>
      </c>
      <c r="I52" s="909">
        <v>142887.79999999999</v>
      </c>
      <c r="J52" s="197">
        <v>1519139.0241119999</v>
      </c>
      <c r="K52" s="213">
        <f>I52/$I$56</f>
        <v>0.4591347756147553</v>
      </c>
      <c r="L52" s="155"/>
    </row>
    <row r="53" spans="1:12" ht="12.95" customHeight="1" x14ac:dyDescent="0.2">
      <c r="A53" s="1060"/>
      <c r="B53" s="1061"/>
      <c r="C53" s="161" t="s">
        <v>7</v>
      </c>
      <c r="D53" s="135">
        <f>D48</f>
        <v>478</v>
      </c>
      <c r="E53" s="136">
        <f t="shared" ref="E53:F55" si="21">E38+E43+E48</f>
        <v>21663.605000000003</v>
      </c>
      <c r="F53" s="136">
        <f t="shared" si="21"/>
        <v>231216.10080000001</v>
      </c>
      <c r="G53" s="208">
        <f t="shared" ref="G53:G56" si="22">E53/$E$56</f>
        <v>6.6497736090505896E-2</v>
      </c>
      <c r="H53" s="145">
        <f t="shared" ref="H53:H56" si="23">(E53-I53)/I53</f>
        <v>-9.0567479050021656E-3</v>
      </c>
      <c r="I53" s="909">
        <v>21861.599999999999</v>
      </c>
      <c r="J53" s="197">
        <v>232447.13511599984</v>
      </c>
      <c r="K53" s="213">
        <f t="shared" ref="K53:K56" si="24">I53/$I$56</f>
        <v>7.0246870695605465E-2</v>
      </c>
      <c r="L53" s="155"/>
    </row>
    <row r="54" spans="1:12" ht="12.95" customHeight="1" x14ac:dyDescent="0.2">
      <c r="A54" s="1060"/>
      <c r="B54" s="1061"/>
      <c r="C54" s="161" t="s">
        <v>8</v>
      </c>
      <c r="D54" s="135">
        <f t="shared" ref="D54:D55" si="25">D49</f>
        <v>17947</v>
      </c>
      <c r="E54" s="136">
        <f t="shared" si="21"/>
        <v>46719.752</v>
      </c>
      <c r="F54" s="136">
        <f t="shared" si="21"/>
        <v>498678.00300000003</v>
      </c>
      <c r="G54" s="208">
        <f t="shared" si="22"/>
        <v>0.14340908351633463</v>
      </c>
      <c r="H54" s="145">
        <f t="shared" si="23"/>
        <v>5.8425199932869425E-2</v>
      </c>
      <c r="I54" s="909">
        <v>44140.815999999999</v>
      </c>
      <c r="J54" s="197">
        <v>469404.24300000002</v>
      </c>
      <c r="K54" s="213">
        <f t="shared" si="24"/>
        <v>0.14183564761730674</v>
      </c>
      <c r="L54" s="155"/>
    </row>
    <row r="55" spans="1:12" ht="12.95" customHeight="1" x14ac:dyDescent="0.2">
      <c r="A55" s="1060"/>
      <c r="B55" s="1061"/>
      <c r="C55" s="161" t="s">
        <v>9</v>
      </c>
      <c r="D55" s="135">
        <f t="shared" si="25"/>
        <v>366515</v>
      </c>
      <c r="E55" s="136">
        <f t="shared" si="21"/>
        <v>108674.7</v>
      </c>
      <c r="F55" s="136">
        <f t="shared" si="21"/>
        <v>1160079</v>
      </c>
      <c r="G55" s="208">
        <f t="shared" si="22"/>
        <v>0.33358351577749407</v>
      </c>
      <c r="H55" s="145">
        <f t="shared" si="23"/>
        <v>6.2097833480582731E-2</v>
      </c>
      <c r="I55" s="909">
        <v>102320.79999999999</v>
      </c>
      <c r="J55" s="197">
        <v>1088196.2999999998</v>
      </c>
      <c r="K55" s="213">
        <f t="shared" si="24"/>
        <v>0.32878270607233262</v>
      </c>
      <c r="L55" s="155"/>
    </row>
    <row r="56" spans="1:12" ht="12.95" customHeight="1" x14ac:dyDescent="0.2">
      <c r="A56" s="1060"/>
      <c r="B56" s="1061"/>
      <c r="C56" s="164" t="s">
        <v>2</v>
      </c>
      <c r="D56" s="165">
        <f>SUM(D52:D55)</f>
        <v>385077</v>
      </c>
      <c r="E56" s="166">
        <f>SUM(E52:E55)</f>
        <v>325779.587</v>
      </c>
      <c r="F56" s="167">
        <f>SUM(F52:F55)</f>
        <v>3477092.8263599998</v>
      </c>
      <c r="G56" s="211">
        <f t="shared" si="22"/>
        <v>1</v>
      </c>
      <c r="H56" s="168">
        <f t="shared" si="23"/>
        <v>4.6812517073624597E-2</v>
      </c>
      <c r="I56" s="914">
        <v>311211.01599999995</v>
      </c>
      <c r="J56" s="201">
        <v>3309186.7022279995</v>
      </c>
      <c r="K56" s="216">
        <f t="shared" si="24"/>
        <v>1</v>
      </c>
      <c r="L56" s="159"/>
    </row>
    <row r="57" spans="1:12" ht="5.0999999999999996" customHeight="1" x14ac:dyDescent="0.2">
      <c r="A57" s="138"/>
      <c r="B57" s="139"/>
      <c r="C57" s="257"/>
      <c r="D57" s="143"/>
      <c r="E57" s="144"/>
      <c r="F57" s="144"/>
      <c r="G57" s="217"/>
      <c r="H57" s="146"/>
      <c r="I57" s="178"/>
      <c r="J57" s="144"/>
      <c r="K57" s="179"/>
      <c r="L57" s="155"/>
    </row>
    <row r="58" spans="1:12" ht="15" customHeight="1" x14ac:dyDescent="0.2">
      <c r="A58" s="141"/>
      <c r="B58" s="141"/>
      <c r="C58" s="141"/>
      <c r="D58" s="141"/>
      <c r="E58" s="141"/>
      <c r="F58" s="141"/>
      <c r="G58" s="141"/>
      <c r="H58" s="141"/>
      <c r="I58" s="141"/>
      <c r="J58" s="141"/>
      <c r="K58" s="141"/>
    </row>
    <row r="59" spans="1:12" ht="15" customHeight="1" x14ac:dyDescent="0.2">
      <c r="A59" s="141"/>
      <c r="B59" s="141"/>
      <c r="C59" s="141"/>
      <c r="D59" s="141"/>
      <c r="E59" s="141"/>
      <c r="F59" s="141"/>
      <c r="G59" s="141"/>
      <c r="H59" s="141"/>
      <c r="I59" s="141"/>
      <c r="J59" s="141"/>
      <c r="K59" s="141"/>
    </row>
    <row r="60" spans="1:12" ht="15" customHeight="1" x14ac:dyDescent="0.2">
      <c r="A60" s="141"/>
      <c r="B60" s="141"/>
      <c r="C60" s="141"/>
      <c r="D60" s="141"/>
      <c r="E60" s="141"/>
      <c r="F60" s="141"/>
      <c r="G60" s="141"/>
      <c r="H60" s="141"/>
      <c r="I60" s="141"/>
      <c r="J60" s="141"/>
      <c r="K60" s="141"/>
    </row>
    <row r="61" spans="1:12" ht="15" customHeight="1" x14ac:dyDescent="0.2">
      <c r="A61" s="141"/>
      <c r="B61" s="141"/>
      <c r="C61" s="141"/>
      <c r="D61" s="141"/>
      <c r="E61" s="141"/>
      <c r="F61" s="141"/>
      <c r="G61" s="141"/>
      <c r="H61" s="141"/>
      <c r="I61" s="141"/>
      <c r="J61" s="141"/>
      <c r="K61" s="141"/>
    </row>
    <row r="62" spans="1:12" ht="15" customHeight="1" x14ac:dyDescent="0.2">
      <c r="A62" s="141"/>
      <c r="B62" s="141"/>
      <c r="C62" s="141"/>
      <c r="D62" s="141"/>
      <c r="E62" s="141"/>
      <c r="F62" s="141"/>
      <c r="G62" s="141"/>
      <c r="H62" s="141"/>
      <c r="I62" s="141"/>
      <c r="J62" s="141"/>
      <c r="K62" s="141"/>
    </row>
    <row r="63" spans="1:12" ht="15" customHeight="1" x14ac:dyDescent="0.2">
      <c r="A63" s="141"/>
      <c r="B63" s="141"/>
      <c r="C63" s="141"/>
      <c r="D63" s="141"/>
      <c r="E63" s="141"/>
      <c r="F63" s="141"/>
      <c r="G63" s="141"/>
      <c r="H63" s="141"/>
      <c r="I63" s="141"/>
      <c r="J63" s="141"/>
      <c r="K63" s="141"/>
    </row>
    <row r="64" spans="1:12" ht="15" customHeight="1" x14ac:dyDescent="0.2">
      <c r="A64" s="141"/>
      <c r="B64" s="141"/>
      <c r="C64" s="141"/>
      <c r="D64" s="141"/>
      <c r="E64" s="141"/>
      <c r="F64" s="141"/>
      <c r="G64" s="141"/>
      <c r="H64" s="141"/>
      <c r="I64" s="141"/>
      <c r="J64" s="141"/>
      <c r="K64" s="141"/>
    </row>
    <row r="65" spans="1:11" ht="15" customHeight="1" x14ac:dyDescent="0.2">
      <c r="A65" s="141"/>
      <c r="B65" s="141"/>
      <c r="C65" s="141"/>
      <c r="D65" s="141"/>
      <c r="E65" s="141"/>
      <c r="F65" s="141"/>
      <c r="G65" s="141"/>
      <c r="H65" s="141"/>
      <c r="I65" s="141"/>
      <c r="J65" s="141"/>
      <c r="K65" s="141"/>
    </row>
    <row r="66" spans="1:11" ht="15" customHeight="1" x14ac:dyDescent="0.2">
      <c r="A66" s="141"/>
      <c r="B66" s="141"/>
      <c r="C66" s="141"/>
      <c r="D66" s="141"/>
      <c r="E66" s="141"/>
      <c r="F66" s="141"/>
      <c r="G66" s="141"/>
      <c r="H66" s="141"/>
      <c r="I66" s="141"/>
      <c r="J66" s="141"/>
      <c r="K66" s="141"/>
    </row>
    <row r="67" spans="1:11" ht="15" customHeight="1" x14ac:dyDescent="0.2">
      <c r="A67" s="141"/>
      <c r="B67" s="141"/>
      <c r="C67" s="141"/>
      <c r="D67" s="141"/>
      <c r="E67" s="141"/>
      <c r="F67" s="141"/>
      <c r="G67" s="141"/>
      <c r="H67" s="141"/>
      <c r="I67" s="141"/>
      <c r="J67" s="141"/>
      <c r="K67" s="141"/>
    </row>
    <row r="68" spans="1:11" ht="15" customHeight="1" x14ac:dyDescent="0.2">
      <c r="A68" s="141"/>
      <c r="B68" s="141"/>
      <c r="C68" s="141"/>
      <c r="D68" s="141"/>
      <c r="E68" s="141"/>
      <c r="F68" s="141"/>
      <c r="G68" s="141"/>
      <c r="H68" s="141"/>
      <c r="I68" s="141"/>
      <c r="J68" s="141"/>
      <c r="K68" s="141"/>
    </row>
    <row r="69" spans="1:11" ht="15" customHeight="1" x14ac:dyDescent="0.2">
      <c r="A69" s="141"/>
      <c r="B69" s="141"/>
      <c r="C69" s="141"/>
      <c r="D69" s="141"/>
      <c r="E69" s="141"/>
      <c r="F69" s="141"/>
      <c r="G69" s="141"/>
      <c r="H69" s="141"/>
      <c r="I69" s="141"/>
      <c r="J69" s="141"/>
      <c r="K69" s="141"/>
    </row>
    <row r="70" spans="1:11" ht="15" customHeight="1" x14ac:dyDescent="0.2">
      <c r="A70" s="141"/>
      <c r="B70" s="141"/>
      <c r="C70" s="141"/>
      <c r="D70" s="141"/>
      <c r="E70" s="141"/>
      <c r="F70" s="141"/>
      <c r="G70" s="141"/>
      <c r="H70" s="141"/>
      <c r="I70" s="141"/>
      <c r="J70" s="141"/>
      <c r="K70" s="141"/>
    </row>
    <row r="71" spans="1:11" ht="15" customHeight="1" x14ac:dyDescent="0.2">
      <c r="A71" s="141"/>
      <c r="B71" s="141"/>
      <c r="C71" s="141"/>
      <c r="D71" s="141"/>
      <c r="E71" s="141"/>
      <c r="F71" s="141"/>
      <c r="G71" s="141"/>
      <c r="H71" s="141"/>
      <c r="I71" s="141"/>
      <c r="J71" s="141"/>
      <c r="K71" s="141"/>
    </row>
    <row r="72" spans="1:11" ht="15" customHeight="1" x14ac:dyDescent="0.2">
      <c r="A72" s="141"/>
      <c r="B72" s="141"/>
      <c r="C72" s="141"/>
      <c r="D72" s="141"/>
      <c r="E72" s="141"/>
      <c r="F72" s="141"/>
      <c r="G72" s="141"/>
      <c r="H72" s="141"/>
      <c r="I72" s="141"/>
      <c r="J72" s="141"/>
      <c r="K72" s="141"/>
    </row>
    <row r="73" spans="1:11" ht="15" customHeight="1" x14ac:dyDescent="0.2">
      <c r="A73" s="141"/>
      <c r="B73" s="141"/>
      <c r="C73" s="141"/>
      <c r="D73" s="141"/>
      <c r="E73" s="141"/>
      <c r="F73" s="141"/>
      <c r="G73" s="141"/>
      <c r="H73" s="141"/>
      <c r="I73" s="141"/>
      <c r="J73" s="141"/>
      <c r="K73" s="141"/>
    </row>
    <row r="74" spans="1:11" ht="15" customHeight="1" x14ac:dyDescent="0.2">
      <c r="A74" s="141"/>
      <c r="B74" s="141"/>
      <c r="C74" s="141"/>
      <c r="D74" s="141"/>
      <c r="E74" s="141"/>
      <c r="F74" s="141"/>
      <c r="G74" s="141"/>
      <c r="H74" s="141"/>
      <c r="I74" s="141"/>
      <c r="J74" s="141"/>
      <c r="K74" s="141"/>
    </row>
    <row r="75" spans="1:11" ht="15" customHeight="1" x14ac:dyDescent="0.2">
      <c r="A75" s="141"/>
      <c r="B75" s="141"/>
      <c r="C75" s="141"/>
      <c r="D75" s="141"/>
      <c r="E75" s="141"/>
      <c r="F75" s="141"/>
      <c r="G75" s="141"/>
      <c r="H75" s="141"/>
      <c r="I75" s="141"/>
      <c r="J75" s="141"/>
      <c r="K75" s="141"/>
    </row>
    <row r="76" spans="1:11" ht="15" customHeight="1" x14ac:dyDescent="0.2">
      <c r="A76" s="141"/>
      <c r="B76" s="141"/>
      <c r="C76" s="141"/>
      <c r="D76" s="141"/>
      <c r="E76" s="141"/>
      <c r="F76" s="141"/>
      <c r="G76" s="141"/>
      <c r="H76" s="141"/>
      <c r="I76" s="141"/>
      <c r="J76" s="141"/>
      <c r="K76" s="141"/>
    </row>
    <row r="77" spans="1:11" ht="15" customHeight="1" x14ac:dyDescent="0.2">
      <c r="A77" s="141"/>
      <c r="B77" s="141"/>
      <c r="C77" s="141"/>
      <c r="D77" s="141"/>
      <c r="E77" s="141"/>
      <c r="F77" s="141"/>
      <c r="G77" s="141"/>
      <c r="H77" s="141"/>
      <c r="I77" s="141"/>
      <c r="J77" s="141"/>
      <c r="K77" s="141"/>
    </row>
    <row r="78" spans="1:11" ht="15" customHeight="1" x14ac:dyDescent="0.2">
      <c r="A78" s="141"/>
      <c r="B78" s="141"/>
      <c r="C78" s="141"/>
      <c r="D78" s="141"/>
      <c r="E78" s="141"/>
      <c r="F78" s="141"/>
      <c r="G78" s="141"/>
      <c r="H78" s="141"/>
      <c r="I78" s="141"/>
      <c r="J78" s="141"/>
      <c r="K78" s="141"/>
    </row>
    <row r="79" spans="1:11" ht="15" customHeight="1" x14ac:dyDescent="0.2">
      <c r="A79" s="141"/>
      <c r="B79" s="141"/>
      <c r="C79" s="141"/>
      <c r="D79" s="141"/>
      <c r="E79" s="141"/>
      <c r="F79" s="141"/>
      <c r="G79" s="141"/>
      <c r="H79" s="141"/>
      <c r="I79" s="141"/>
      <c r="J79" s="141"/>
      <c r="K79" s="141"/>
    </row>
    <row r="80" spans="1:11" ht="15" customHeight="1" x14ac:dyDescent="0.2">
      <c r="A80" s="141"/>
      <c r="B80" s="141"/>
      <c r="C80" s="141"/>
      <c r="D80" s="141"/>
      <c r="E80" s="141"/>
      <c r="F80" s="141"/>
      <c r="G80" s="141"/>
      <c r="H80" s="141"/>
      <c r="I80" s="141"/>
      <c r="J80" s="141"/>
      <c r="K80" s="141"/>
    </row>
    <row r="81" spans="1:11" ht="15" customHeight="1" x14ac:dyDescent="0.2">
      <c r="A81" s="141"/>
      <c r="B81" s="141"/>
      <c r="C81" s="141"/>
      <c r="D81" s="141"/>
      <c r="E81" s="141"/>
      <c r="F81" s="141"/>
      <c r="G81" s="141"/>
      <c r="H81" s="141"/>
      <c r="I81" s="141"/>
      <c r="J81" s="141"/>
      <c r="K81" s="141"/>
    </row>
    <row r="82" spans="1:11" ht="15" customHeight="1" x14ac:dyDescent="0.2">
      <c r="A82" s="141"/>
      <c r="B82" s="141"/>
      <c r="C82" s="141"/>
      <c r="D82" s="141"/>
      <c r="E82" s="141"/>
      <c r="F82" s="141"/>
      <c r="G82" s="141"/>
      <c r="H82" s="141"/>
      <c r="I82" s="141"/>
      <c r="J82" s="141"/>
      <c r="K82" s="141"/>
    </row>
    <row r="83" spans="1:11" ht="15" customHeight="1" x14ac:dyDescent="0.2">
      <c r="A83" s="141"/>
      <c r="B83" s="141"/>
      <c r="C83" s="141"/>
      <c r="D83" s="141"/>
      <c r="E83" s="141"/>
      <c r="F83" s="141"/>
      <c r="G83" s="141"/>
      <c r="H83" s="141"/>
      <c r="I83" s="141"/>
      <c r="J83" s="141"/>
      <c r="K83" s="141"/>
    </row>
    <row r="84" spans="1:11" ht="15" customHeight="1" x14ac:dyDescent="0.2">
      <c r="A84" s="141"/>
      <c r="B84" s="141"/>
      <c r="C84" s="141"/>
      <c r="D84" s="141"/>
      <c r="E84" s="141"/>
      <c r="F84" s="141"/>
      <c r="G84" s="141"/>
      <c r="H84" s="141"/>
      <c r="I84" s="141"/>
      <c r="J84" s="141"/>
      <c r="K84" s="141"/>
    </row>
    <row r="85" spans="1:11" ht="15" customHeight="1" x14ac:dyDescent="0.2">
      <c r="A85" s="141"/>
      <c r="B85" s="141"/>
      <c r="C85" s="141"/>
      <c r="D85" s="141"/>
      <c r="E85" s="141"/>
      <c r="F85" s="141"/>
      <c r="G85" s="141"/>
      <c r="H85" s="141"/>
      <c r="I85" s="141"/>
      <c r="J85" s="141"/>
      <c r="K85" s="141"/>
    </row>
    <row r="86" spans="1:11" ht="15" customHeight="1" x14ac:dyDescent="0.2">
      <c r="A86" s="141"/>
      <c r="B86" s="141"/>
      <c r="C86" s="141"/>
      <c r="D86" s="141"/>
      <c r="E86" s="141"/>
      <c r="F86" s="141"/>
      <c r="G86" s="141"/>
      <c r="H86" s="141"/>
      <c r="I86" s="141"/>
      <c r="J86" s="141"/>
      <c r="K86" s="141"/>
    </row>
    <row r="87" spans="1:11" ht="15" customHeight="1" x14ac:dyDescent="0.2">
      <c r="A87" s="141"/>
      <c r="B87" s="141"/>
      <c r="C87" s="141"/>
      <c r="D87" s="141"/>
      <c r="E87" s="141"/>
      <c r="F87" s="141"/>
      <c r="G87" s="141"/>
      <c r="H87" s="141"/>
      <c r="I87" s="141"/>
      <c r="J87" s="141"/>
      <c r="K87" s="141"/>
    </row>
    <row r="88" spans="1:11" ht="15" customHeight="1" x14ac:dyDescent="0.2">
      <c r="A88" s="141"/>
      <c r="B88" s="141"/>
      <c r="C88" s="141"/>
      <c r="D88" s="141"/>
      <c r="E88" s="141"/>
      <c r="F88" s="141"/>
      <c r="G88" s="141"/>
      <c r="H88" s="141"/>
      <c r="I88" s="141"/>
      <c r="J88" s="141"/>
      <c r="K88" s="141"/>
    </row>
    <row r="89" spans="1:11" ht="15" customHeight="1" x14ac:dyDescent="0.2">
      <c r="A89" s="141"/>
      <c r="B89" s="141"/>
      <c r="C89" s="141"/>
      <c r="D89" s="141"/>
      <c r="E89" s="141"/>
      <c r="F89" s="141"/>
      <c r="G89" s="141"/>
      <c r="H89" s="141"/>
      <c r="I89" s="141"/>
      <c r="J89" s="141"/>
      <c r="K89" s="141"/>
    </row>
    <row r="90" spans="1:11" ht="15" customHeight="1" x14ac:dyDescent="0.2">
      <c r="A90" s="141"/>
      <c r="B90" s="141"/>
      <c r="C90" s="141"/>
      <c r="D90" s="141"/>
      <c r="E90" s="141"/>
      <c r="F90" s="141"/>
      <c r="G90" s="141"/>
      <c r="H90" s="141"/>
      <c r="I90" s="141"/>
      <c r="J90" s="141"/>
      <c r="K90" s="141"/>
    </row>
    <row r="91" spans="1:11" ht="15" customHeight="1" x14ac:dyDescent="0.2">
      <c r="A91" s="141"/>
      <c r="B91" s="141"/>
      <c r="C91" s="141"/>
      <c r="D91" s="141"/>
      <c r="E91" s="141"/>
      <c r="F91" s="141"/>
      <c r="G91" s="141"/>
      <c r="H91" s="141"/>
      <c r="I91" s="141"/>
      <c r="J91" s="141"/>
      <c r="K91" s="141"/>
    </row>
    <row r="92" spans="1:11" ht="15" customHeight="1" x14ac:dyDescent="0.2">
      <c r="A92" s="141"/>
      <c r="B92" s="141"/>
      <c r="C92" s="141"/>
      <c r="D92" s="141"/>
      <c r="E92" s="141"/>
      <c r="F92" s="141"/>
      <c r="G92" s="141"/>
      <c r="H92" s="141"/>
      <c r="I92" s="141"/>
      <c r="J92" s="141"/>
      <c r="K92" s="141"/>
    </row>
    <row r="93" spans="1:11" ht="15" customHeight="1" x14ac:dyDescent="0.2">
      <c r="A93" s="141"/>
      <c r="B93" s="141"/>
      <c r="C93" s="141"/>
      <c r="D93" s="141"/>
      <c r="E93" s="141"/>
      <c r="F93" s="141"/>
      <c r="G93" s="141"/>
      <c r="H93" s="141"/>
      <c r="I93" s="141"/>
      <c r="J93" s="141"/>
      <c r="K93" s="141"/>
    </row>
    <row r="94" spans="1:11" ht="15" customHeight="1" x14ac:dyDescent="0.2">
      <c r="A94" s="141"/>
      <c r="B94" s="141"/>
      <c r="C94" s="141"/>
      <c r="D94" s="141"/>
      <c r="E94" s="141"/>
      <c r="F94" s="141"/>
      <c r="G94" s="141"/>
      <c r="H94" s="141"/>
      <c r="I94" s="141"/>
      <c r="J94" s="141"/>
      <c r="K94" s="141"/>
    </row>
    <row r="95" spans="1:11" ht="15" customHeight="1" x14ac:dyDescent="0.2">
      <c r="A95" s="141"/>
      <c r="B95" s="141"/>
      <c r="C95" s="141"/>
      <c r="D95" s="141"/>
      <c r="E95" s="141"/>
      <c r="F95" s="141"/>
      <c r="G95" s="141"/>
      <c r="H95" s="141"/>
      <c r="I95" s="141"/>
      <c r="J95" s="141"/>
      <c r="K95" s="141"/>
    </row>
    <row r="96" spans="1:11" ht="15" customHeight="1" x14ac:dyDescent="0.2">
      <c r="A96" s="141"/>
      <c r="B96" s="141"/>
      <c r="C96" s="141"/>
      <c r="D96" s="141"/>
      <c r="E96" s="141"/>
      <c r="F96" s="141"/>
      <c r="G96" s="141"/>
      <c r="H96" s="141"/>
      <c r="I96" s="141"/>
      <c r="J96" s="141"/>
      <c r="K96" s="141"/>
    </row>
    <row r="97" spans="1:11" ht="15" customHeight="1" x14ac:dyDescent="0.2">
      <c r="A97" s="141"/>
      <c r="B97" s="141"/>
      <c r="C97" s="141"/>
      <c r="D97" s="141"/>
      <c r="E97" s="141"/>
      <c r="F97" s="141"/>
      <c r="G97" s="141"/>
      <c r="H97" s="141"/>
      <c r="I97" s="141"/>
      <c r="J97" s="141"/>
      <c r="K97" s="141"/>
    </row>
    <row r="98" spans="1:11" ht="15" customHeight="1" x14ac:dyDescent="0.2">
      <c r="A98" s="141"/>
      <c r="B98" s="141"/>
      <c r="C98" s="141"/>
      <c r="D98" s="141"/>
      <c r="E98" s="141"/>
      <c r="F98" s="141"/>
      <c r="G98" s="141"/>
      <c r="H98" s="141"/>
      <c r="I98" s="141"/>
      <c r="J98" s="141"/>
      <c r="K98" s="141"/>
    </row>
    <row r="99" spans="1:11" ht="15" customHeight="1" x14ac:dyDescent="0.2"/>
    <row r="100" spans="1:11" ht="15" customHeight="1" x14ac:dyDescent="0.2"/>
    <row r="101" spans="1:11" ht="15" customHeight="1" x14ac:dyDescent="0.2"/>
    <row r="102" spans="1:11" ht="15" customHeight="1" x14ac:dyDescent="0.2"/>
    <row r="103" spans="1:11" ht="15" customHeight="1" x14ac:dyDescent="0.2"/>
    <row r="104" spans="1:11" ht="15" customHeight="1" x14ac:dyDescent="0.2"/>
    <row r="105" spans="1:11" ht="15" customHeight="1" x14ac:dyDescent="0.2"/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</sheetData>
  <mergeCells count="26">
    <mergeCell ref="A37:B41"/>
    <mergeCell ref="A42:B46"/>
    <mergeCell ref="A47:B51"/>
    <mergeCell ref="A52:B56"/>
    <mergeCell ref="I33:K33"/>
    <mergeCell ref="H34:H36"/>
    <mergeCell ref="D35:D36"/>
    <mergeCell ref="E35:F35"/>
    <mergeCell ref="I35:J35"/>
    <mergeCell ref="A36:B36"/>
    <mergeCell ref="E33:G33"/>
    <mergeCell ref="A10:B14"/>
    <mergeCell ref="A15:B19"/>
    <mergeCell ref="A20:B24"/>
    <mergeCell ref="A25:B29"/>
    <mergeCell ref="A32:D32"/>
    <mergeCell ref="K1:L1"/>
    <mergeCell ref="A5:D5"/>
    <mergeCell ref="E6:G6"/>
    <mergeCell ref="I6:K6"/>
    <mergeCell ref="A3:L3"/>
    <mergeCell ref="H7:H9"/>
    <mergeCell ref="D8:D9"/>
    <mergeCell ref="E8:F8"/>
    <mergeCell ref="I8:J8"/>
    <mergeCell ref="A9:B9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&amp;C21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5"/>
  <sheetViews>
    <sheetView view="pageBreakPreview" topLeftCell="A10" zoomScaleNormal="100" zoomScaleSheetLayoutView="100" workbookViewId="0">
      <selection activeCell="K2" sqref="K2"/>
    </sheetView>
  </sheetViews>
  <sheetFormatPr defaultRowHeight="12.75" x14ac:dyDescent="0.2"/>
  <cols>
    <col min="1" max="1" width="9.42578125" style="121" customWidth="1"/>
    <col min="2" max="2" width="3.85546875" style="121" customWidth="1"/>
    <col min="3" max="11" width="8.85546875" style="121" customWidth="1"/>
    <col min="12" max="12" width="1.7109375" style="121" customWidth="1"/>
    <col min="13" max="14" width="9.140625" style="121"/>
    <col min="15" max="15" width="11.140625" style="121" customWidth="1"/>
    <col min="16" max="16384" width="9.140625" style="121"/>
  </cols>
  <sheetData>
    <row r="1" spans="1:17" ht="13.5" x14ac:dyDescent="0.25">
      <c r="K1" s="1068" t="s">
        <v>281</v>
      </c>
      <c r="L1" s="1068"/>
    </row>
    <row r="2" spans="1:17" ht="6.75" customHeight="1" x14ac:dyDescent="0.2"/>
    <row r="3" spans="1:17" ht="30" customHeight="1" x14ac:dyDescent="0.2">
      <c r="A3" s="1081" t="s">
        <v>238</v>
      </c>
      <c r="B3" s="1081"/>
      <c r="C3" s="1081"/>
      <c r="D3" s="1081"/>
      <c r="E3" s="1081"/>
      <c r="F3" s="1081"/>
      <c r="G3" s="1081"/>
      <c r="H3" s="1081"/>
      <c r="I3" s="1081"/>
      <c r="J3" s="1081"/>
      <c r="K3" s="1081"/>
      <c r="L3" s="1081"/>
    </row>
    <row r="4" spans="1:17" ht="10.5" customHeight="1" x14ac:dyDescent="0.2">
      <c r="B4" s="122"/>
      <c r="C4" s="122"/>
      <c r="D4" s="177"/>
      <c r="E4" s="177"/>
      <c r="F4" s="124"/>
      <c r="G4" s="122"/>
      <c r="H4" s="122"/>
      <c r="I4" s="122"/>
    </row>
    <row r="5" spans="1:17" ht="12.95" customHeight="1" x14ac:dyDescent="0.2">
      <c r="A5" s="1069" t="s">
        <v>120</v>
      </c>
      <c r="B5" s="1069"/>
      <c r="C5" s="1069"/>
      <c r="D5" s="1070"/>
      <c r="E5" s="170"/>
      <c r="F5" s="125"/>
      <c r="G5" s="125"/>
      <c r="H5" s="125"/>
      <c r="I5" s="125"/>
      <c r="J5" s="126"/>
      <c r="K5" s="176"/>
      <c r="L5" s="126"/>
    </row>
    <row r="6" spans="1:17" ht="24.95" customHeight="1" x14ac:dyDescent="0.25">
      <c r="E6" s="1071">
        <f>T!G17</f>
        <v>2016</v>
      </c>
      <c r="F6" s="1072"/>
      <c r="G6" s="1072"/>
      <c r="H6" s="904"/>
      <c r="I6" s="1073">
        <f>E6-1</f>
        <v>2015</v>
      </c>
      <c r="J6" s="1074"/>
      <c r="K6" s="1075"/>
      <c r="L6" s="126"/>
    </row>
    <row r="7" spans="1:17" ht="24.95" customHeight="1" x14ac:dyDescent="0.25">
      <c r="A7" s="129"/>
      <c r="B7" s="130"/>
      <c r="C7" s="131"/>
      <c r="D7" s="131"/>
      <c r="E7" s="132"/>
      <c r="F7" s="133"/>
      <c r="G7" s="175"/>
      <c r="H7" s="1045" t="s">
        <v>112</v>
      </c>
      <c r="I7" s="905"/>
      <c r="J7" s="194"/>
      <c r="K7" s="906"/>
      <c r="L7" s="155"/>
    </row>
    <row r="8" spans="1:17" ht="24.95" customHeight="1" x14ac:dyDescent="0.25">
      <c r="A8" s="129"/>
      <c r="B8" s="169"/>
      <c r="C8" s="169"/>
      <c r="D8" s="1077" t="s">
        <v>0</v>
      </c>
      <c r="E8" s="1044" t="s">
        <v>41</v>
      </c>
      <c r="F8" s="1045"/>
      <c r="G8" s="202" t="s">
        <v>111</v>
      </c>
      <c r="H8" s="1045"/>
      <c r="I8" s="1079" t="s">
        <v>41</v>
      </c>
      <c r="J8" s="1080"/>
      <c r="K8" s="205" t="s">
        <v>111</v>
      </c>
      <c r="L8" s="155"/>
    </row>
    <row r="9" spans="1:17" ht="12.95" customHeight="1" x14ac:dyDescent="0.25">
      <c r="A9" s="1076" t="s">
        <v>164</v>
      </c>
      <c r="B9" s="1076"/>
      <c r="C9" s="238" t="s">
        <v>48</v>
      </c>
      <c r="D9" s="1078"/>
      <c r="E9" s="134" t="s">
        <v>154</v>
      </c>
      <c r="F9" s="134" t="s">
        <v>1</v>
      </c>
      <c r="G9" s="203" t="s">
        <v>69</v>
      </c>
      <c r="H9" s="1076"/>
      <c r="I9" s="907" t="s">
        <v>165</v>
      </c>
      <c r="J9" s="196" t="s">
        <v>1</v>
      </c>
      <c r="K9" s="206" t="s">
        <v>69</v>
      </c>
      <c r="L9" s="159"/>
    </row>
    <row r="10" spans="1:17" ht="12.95" customHeight="1" x14ac:dyDescent="0.2">
      <c r="A10" s="1054" t="str">
        <f>T!J20</f>
        <v>leden</v>
      </c>
      <c r="B10" s="1055"/>
      <c r="C10" s="160" t="s">
        <v>6</v>
      </c>
      <c r="D10" s="135">
        <v>108</v>
      </c>
      <c r="E10" s="136">
        <v>20175.3</v>
      </c>
      <c r="F10" s="136">
        <v>215266.41514</v>
      </c>
      <c r="G10" s="207">
        <f>E10/$E$14</f>
        <v>0.28634383741872854</v>
      </c>
      <c r="H10" s="145">
        <f>(E10-I10)/I10</f>
        <v>0.20179775548619225</v>
      </c>
      <c r="I10" s="909">
        <v>16787.599999999999</v>
      </c>
      <c r="J10" s="197">
        <v>178519.22238300001</v>
      </c>
      <c r="K10" s="212">
        <f>I10/$I$14</f>
        <v>0.27810707742057322</v>
      </c>
      <c r="L10" s="155"/>
    </row>
    <row r="11" spans="1:17" ht="12.95" customHeight="1" x14ac:dyDescent="0.2">
      <c r="A11" s="1056"/>
      <c r="B11" s="1057"/>
      <c r="C11" s="161" t="s">
        <v>7</v>
      </c>
      <c r="D11" s="135">
        <v>382</v>
      </c>
      <c r="E11" s="136">
        <v>7437</v>
      </c>
      <c r="F11" s="136">
        <v>79351.418380000017</v>
      </c>
      <c r="G11" s="208">
        <f>E11/$E$14</f>
        <v>0.10555179446566268</v>
      </c>
      <c r="H11" s="145">
        <f>(E11-I11)/I11</f>
        <v>0.10996686666069673</v>
      </c>
      <c r="I11" s="909">
        <v>6700.2</v>
      </c>
      <c r="J11" s="197">
        <v>71249.995389000003</v>
      </c>
      <c r="K11" s="213">
        <f>I11/$I$14</f>
        <v>0.11099698826117639</v>
      </c>
      <c r="L11" s="156"/>
      <c r="M11" s="137"/>
      <c r="O11" s="137"/>
      <c r="P11" s="137"/>
      <c r="Q11" s="137"/>
    </row>
    <row r="12" spans="1:17" ht="12.95" customHeight="1" x14ac:dyDescent="0.2">
      <c r="A12" s="1056"/>
      <c r="B12" s="1057"/>
      <c r="C12" s="161" t="s">
        <v>8</v>
      </c>
      <c r="D12" s="135">
        <v>12826</v>
      </c>
      <c r="E12" s="136">
        <v>13693.9</v>
      </c>
      <c r="F12" s="136">
        <v>146111.5</v>
      </c>
      <c r="G12" s="208">
        <f>E12/$E$14</f>
        <v>0.19435467503473688</v>
      </c>
      <c r="H12" s="145">
        <f t="shared" ref="H12:H14" si="0">(E12-I12)/I12</f>
        <v>0.15661846684009589</v>
      </c>
      <c r="I12" s="909">
        <v>11839.6</v>
      </c>
      <c r="J12" s="197">
        <v>125901.9</v>
      </c>
      <c r="K12" s="213">
        <f>I12/$I$14</f>
        <v>0.19613742010940333</v>
      </c>
      <c r="L12" s="156"/>
      <c r="M12" s="137"/>
      <c r="O12" s="137"/>
      <c r="P12" s="137"/>
      <c r="Q12" s="137"/>
    </row>
    <row r="13" spans="1:17" ht="12.95" customHeight="1" x14ac:dyDescent="0.2">
      <c r="A13" s="1056"/>
      <c r="B13" s="1057"/>
      <c r="C13" s="161" t="s">
        <v>9</v>
      </c>
      <c r="D13" s="135">
        <v>174363</v>
      </c>
      <c r="E13" s="136">
        <v>29152.1</v>
      </c>
      <c r="F13" s="136">
        <v>311047.90000000002</v>
      </c>
      <c r="G13" s="208">
        <f>E13/$E$14</f>
        <v>0.41374969308087201</v>
      </c>
      <c r="H13" s="145">
        <f t="shared" si="0"/>
        <v>0.16438865012541726</v>
      </c>
      <c r="I13" s="909">
        <v>25036.400000000001</v>
      </c>
      <c r="J13" s="197">
        <v>266236.7</v>
      </c>
      <c r="K13" s="213">
        <f>I13/$I$14</f>
        <v>0.41475851420884702</v>
      </c>
      <c r="L13" s="156"/>
      <c r="M13" s="137"/>
      <c r="O13" s="137"/>
      <c r="P13" s="137"/>
      <c r="Q13" s="137"/>
    </row>
    <row r="14" spans="1:17" ht="12.95" customHeight="1" x14ac:dyDescent="0.2">
      <c r="A14" s="1058"/>
      <c r="B14" s="1059"/>
      <c r="C14" s="163" t="s">
        <v>2</v>
      </c>
      <c r="D14" s="151">
        <v>187679</v>
      </c>
      <c r="E14" s="152">
        <v>70458.299999999988</v>
      </c>
      <c r="F14" s="153">
        <v>751777.23352000001</v>
      </c>
      <c r="G14" s="209">
        <f>SUM(G10:G13)</f>
        <v>1.0000000000000002</v>
      </c>
      <c r="H14" s="154">
        <f t="shared" si="0"/>
        <v>0.16722770932247447</v>
      </c>
      <c r="I14" s="911">
        <v>60363.8</v>
      </c>
      <c r="J14" s="198">
        <v>641907.8177720001</v>
      </c>
      <c r="K14" s="214">
        <f>SUM(K10:K13)</f>
        <v>1</v>
      </c>
      <c r="L14" s="174"/>
      <c r="M14" s="137"/>
    </row>
    <row r="15" spans="1:17" ht="12.95" customHeight="1" x14ac:dyDescent="0.2">
      <c r="A15" s="1060" t="str">
        <f>T!J21</f>
        <v>únor</v>
      </c>
      <c r="B15" s="1061"/>
      <c r="C15" s="161" t="s">
        <v>6</v>
      </c>
      <c r="D15" s="135">
        <v>108</v>
      </c>
      <c r="E15" s="136">
        <v>16366.3</v>
      </c>
      <c r="F15" s="136">
        <v>174615.36478000003</v>
      </c>
      <c r="G15" s="208">
        <f>E15/$E$19</f>
        <v>0.31445594700113749</v>
      </c>
      <c r="H15" s="145">
        <f>(E15-I15)/I15</f>
        <v>2.0801107729155232E-2</v>
      </c>
      <c r="I15" s="909">
        <v>16032.8</v>
      </c>
      <c r="J15" s="197">
        <v>170546.99534899998</v>
      </c>
      <c r="K15" s="213">
        <f>I15/$I$19</f>
        <v>0.28932604039029636</v>
      </c>
      <c r="L15" s="156"/>
      <c r="M15" s="137"/>
      <c r="N15" s="137"/>
    </row>
    <row r="16" spans="1:17" ht="12.95" customHeight="1" x14ac:dyDescent="0.2">
      <c r="A16" s="1060"/>
      <c r="B16" s="1061"/>
      <c r="C16" s="161" t="s">
        <v>7</v>
      </c>
      <c r="D16" s="135">
        <v>383</v>
      </c>
      <c r="E16" s="136">
        <v>5404.9</v>
      </c>
      <c r="F16" s="136">
        <v>57665.672950000022</v>
      </c>
      <c r="G16" s="208">
        <f t="shared" ref="G16:G17" si="1">E16/$E$19</f>
        <v>0.10384772049555782</v>
      </c>
      <c r="H16" s="145">
        <f>(E16-I16)/I16</f>
        <v>-9.4398740009718096E-2</v>
      </c>
      <c r="I16" s="909">
        <v>5968.3</v>
      </c>
      <c r="J16" s="197">
        <v>63487.570394999959</v>
      </c>
      <c r="K16" s="213">
        <f t="shared" ref="K16:K18" si="2">I16/$I$19</f>
        <v>0.10770324627397621</v>
      </c>
      <c r="L16" s="157"/>
      <c r="M16" s="140"/>
      <c r="N16" s="137"/>
    </row>
    <row r="17" spans="1:21" ht="12.95" customHeight="1" x14ac:dyDescent="0.2">
      <c r="A17" s="1060"/>
      <c r="B17" s="1061"/>
      <c r="C17" s="161" t="s">
        <v>8</v>
      </c>
      <c r="D17" s="135">
        <v>12819</v>
      </c>
      <c r="E17" s="136">
        <v>9676.2000000000007</v>
      </c>
      <c r="F17" s="136">
        <v>103236.7</v>
      </c>
      <c r="G17" s="208">
        <f t="shared" si="1"/>
        <v>0.18591487595683856</v>
      </c>
      <c r="H17" s="145">
        <f t="shared" ref="H17:H19" si="3">(E17-I17)/I17</f>
        <v>-9.8025690262681875E-2</v>
      </c>
      <c r="I17" s="909">
        <v>10727.8</v>
      </c>
      <c r="J17" s="197">
        <v>114115.8</v>
      </c>
      <c r="K17" s="213">
        <f>I17/$I$19</f>
        <v>0.19359262861752288</v>
      </c>
      <c r="L17" s="156"/>
      <c r="M17" s="137"/>
      <c r="N17" s="137"/>
      <c r="O17" s="137"/>
      <c r="P17" s="137"/>
    </row>
    <row r="18" spans="1:21" ht="12.95" customHeight="1" x14ac:dyDescent="0.2">
      <c r="A18" s="1060"/>
      <c r="B18" s="1061"/>
      <c r="C18" s="161" t="s">
        <v>9</v>
      </c>
      <c r="D18" s="135">
        <v>174341</v>
      </c>
      <c r="E18" s="136">
        <v>20599</v>
      </c>
      <c r="F18" s="136">
        <v>219774.4</v>
      </c>
      <c r="G18" s="208">
        <f>E18/$E$19</f>
        <v>0.39578145654646629</v>
      </c>
      <c r="H18" s="145">
        <f t="shared" si="3"/>
        <v>-9.197104745783638E-2</v>
      </c>
      <c r="I18" s="909">
        <v>22685.4</v>
      </c>
      <c r="J18" s="197">
        <v>241313.3</v>
      </c>
      <c r="K18" s="213">
        <f t="shared" si="2"/>
        <v>0.40937808471820453</v>
      </c>
      <c r="L18" s="156"/>
      <c r="M18" s="137"/>
      <c r="N18" s="137"/>
      <c r="O18" s="137"/>
      <c r="P18" s="137"/>
    </row>
    <row r="19" spans="1:21" ht="12.95" customHeight="1" x14ac:dyDescent="0.2">
      <c r="A19" s="1060"/>
      <c r="B19" s="1061"/>
      <c r="C19" s="163" t="s">
        <v>2</v>
      </c>
      <c r="D19" s="151">
        <v>187651</v>
      </c>
      <c r="E19" s="152">
        <v>52046.399999999994</v>
      </c>
      <c r="F19" s="153">
        <v>555292.13773000007</v>
      </c>
      <c r="G19" s="209">
        <f>SUM(G15:G18)</f>
        <v>1.0000000000000002</v>
      </c>
      <c r="H19" s="154">
        <f t="shared" si="3"/>
        <v>-6.0776730916027248E-2</v>
      </c>
      <c r="I19" s="911">
        <v>55414.3</v>
      </c>
      <c r="J19" s="198">
        <v>589463.66574399988</v>
      </c>
      <c r="K19" s="214">
        <f>SUM(K15:K18)</f>
        <v>1</v>
      </c>
      <c r="L19" s="174"/>
      <c r="M19" s="137"/>
      <c r="N19" s="137"/>
      <c r="O19" s="137"/>
      <c r="P19" s="137"/>
    </row>
    <row r="20" spans="1:21" ht="12.95" customHeight="1" x14ac:dyDescent="0.2">
      <c r="A20" s="1060" t="str">
        <f>T!J22</f>
        <v>březen</v>
      </c>
      <c r="B20" s="1061"/>
      <c r="C20" s="160" t="s">
        <v>6</v>
      </c>
      <c r="D20" s="180">
        <v>107</v>
      </c>
      <c r="E20" s="181">
        <v>16868.8</v>
      </c>
      <c r="F20" s="181">
        <v>180283.64795000001</v>
      </c>
      <c r="G20" s="207">
        <f>E20/$E$24</f>
        <v>0.31968889234227144</v>
      </c>
      <c r="H20" s="182">
        <f>(E20-I20)/I20</f>
        <v>3.9448874209728438E-2</v>
      </c>
      <c r="I20" s="908">
        <v>16228.6</v>
      </c>
      <c r="J20" s="199">
        <v>172574.42683699998</v>
      </c>
      <c r="K20" s="212">
        <f>I20/$I$24</f>
        <v>0.33527810029873933</v>
      </c>
      <c r="L20" s="183"/>
      <c r="M20" s="136"/>
      <c r="N20" s="136"/>
      <c r="O20" s="136"/>
      <c r="P20" s="136"/>
      <c r="Q20" s="136"/>
      <c r="R20" s="136"/>
      <c r="S20" s="136"/>
      <c r="T20" s="136"/>
      <c r="U20" s="136"/>
    </row>
    <row r="21" spans="1:21" ht="12.95" customHeight="1" x14ac:dyDescent="0.2">
      <c r="A21" s="1060"/>
      <c r="B21" s="1061"/>
      <c r="C21" s="161" t="s">
        <v>7</v>
      </c>
      <c r="D21" s="135">
        <v>379</v>
      </c>
      <c r="E21" s="136">
        <v>5493.3</v>
      </c>
      <c r="F21" s="136">
        <v>58708.705610000012</v>
      </c>
      <c r="G21" s="208">
        <f t="shared" ref="G21:G23" si="4">E21/$E$24</f>
        <v>0.10410621931043108</v>
      </c>
      <c r="H21" s="145">
        <f t="shared" ref="H21:H24" si="5">(E21-I21)/I21</f>
        <v>8.4753460634663574E-2</v>
      </c>
      <c r="I21" s="909">
        <v>5064.1000000000004</v>
      </c>
      <c r="J21" s="197">
        <v>53850.861585999963</v>
      </c>
      <c r="K21" s="213">
        <f t="shared" ref="K21:K22" si="6">I21/$I$24</f>
        <v>0.10462281575261242</v>
      </c>
      <c r="L21" s="158"/>
      <c r="M21" s="136"/>
      <c r="N21" s="136"/>
      <c r="O21" s="136"/>
      <c r="P21" s="136"/>
      <c r="Q21" s="136"/>
      <c r="R21" s="136"/>
      <c r="S21" s="136"/>
      <c r="T21" s="136"/>
      <c r="U21" s="136"/>
    </row>
    <row r="22" spans="1:21" ht="12.95" customHeight="1" x14ac:dyDescent="0.2">
      <c r="A22" s="1060"/>
      <c r="B22" s="1061"/>
      <c r="C22" s="161" t="s">
        <v>8</v>
      </c>
      <c r="D22" s="135">
        <v>12827</v>
      </c>
      <c r="E22" s="136">
        <v>9717.4</v>
      </c>
      <c r="F22" s="136">
        <v>103853.4</v>
      </c>
      <c r="G22" s="208">
        <f t="shared" si="4"/>
        <v>0.18415920767611144</v>
      </c>
      <c r="H22" s="145">
        <f t="shared" si="5"/>
        <v>0.11639074939972203</v>
      </c>
      <c r="I22" s="909">
        <v>8704.2999999999993</v>
      </c>
      <c r="J22" s="197">
        <v>92560.6</v>
      </c>
      <c r="K22" s="213">
        <f t="shared" si="6"/>
        <v>0.17982827652602915</v>
      </c>
      <c r="L22" s="158"/>
      <c r="M22" s="136"/>
      <c r="N22" s="136"/>
      <c r="O22" s="136"/>
      <c r="P22" s="136"/>
      <c r="Q22" s="136"/>
      <c r="R22" s="136"/>
      <c r="S22" s="136"/>
      <c r="T22" s="136"/>
      <c r="U22" s="136"/>
    </row>
    <row r="23" spans="1:21" ht="12.95" customHeight="1" x14ac:dyDescent="0.2">
      <c r="A23" s="1060"/>
      <c r="B23" s="1061"/>
      <c r="C23" s="161" t="s">
        <v>9</v>
      </c>
      <c r="D23" s="135">
        <v>174286</v>
      </c>
      <c r="E23" s="136">
        <v>20686.8</v>
      </c>
      <c r="F23" s="136">
        <v>221087.2</v>
      </c>
      <c r="G23" s="208">
        <f t="shared" si="4"/>
        <v>0.39204568067118595</v>
      </c>
      <c r="H23" s="145">
        <f t="shared" si="5"/>
        <v>0.1238916898470096</v>
      </c>
      <c r="I23" s="909">
        <v>18406.400000000001</v>
      </c>
      <c r="J23" s="197">
        <v>195732</v>
      </c>
      <c r="K23" s="213">
        <f>I23/$I$24</f>
        <v>0.38027080742261909</v>
      </c>
      <c r="L23" s="158"/>
      <c r="M23" s="136"/>
      <c r="N23" s="136"/>
      <c r="O23" s="136"/>
      <c r="P23" s="136"/>
      <c r="Q23" s="136"/>
      <c r="R23" s="136"/>
      <c r="S23" s="136"/>
      <c r="T23" s="136"/>
      <c r="U23" s="136"/>
    </row>
    <row r="24" spans="1:21" ht="12.95" customHeight="1" thickBot="1" x14ac:dyDescent="0.25">
      <c r="A24" s="1062"/>
      <c r="B24" s="1063"/>
      <c r="C24" s="184" t="s">
        <v>2</v>
      </c>
      <c r="D24" s="185">
        <v>187599</v>
      </c>
      <c r="E24" s="186">
        <v>52766.3</v>
      </c>
      <c r="F24" s="187">
        <v>563932.95356000005</v>
      </c>
      <c r="G24" s="210">
        <f>SUM(G20:G23)</f>
        <v>0.99999999999999989</v>
      </c>
      <c r="H24" s="188">
        <f t="shared" si="5"/>
        <v>9.0136230099538486E-2</v>
      </c>
      <c r="I24" s="921">
        <v>48403.4</v>
      </c>
      <c r="J24" s="200">
        <v>514717.88842299994</v>
      </c>
      <c r="K24" s="215">
        <f>SUM(K20:K23)</f>
        <v>1</v>
      </c>
      <c r="L24" s="189"/>
    </row>
    <row r="25" spans="1:21" ht="12.95" customHeight="1" thickTop="1" x14ac:dyDescent="0.2">
      <c r="A25" s="1082" t="str">
        <f>T!E17</f>
        <v>I. čtvrtletí</v>
      </c>
      <c r="B25" s="1083"/>
      <c r="C25" s="161" t="s">
        <v>6</v>
      </c>
      <c r="D25" s="135">
        <f>D20</f>
        <v>107</v>
      </c>
      <c r="E25" s="136">
        <f>E10+E15+E20</f>
        <v>53410.399999999994</v>
      </c>
      <c r="F25" s="136">
        <f>F10+F15+F20</f>
        <v>570165.42787000001</v>
      </c>
      <c r="G25" s="208">
        <f>E25/$E$29</f>
        <v>0.30473038894055487</v>
      </c>
      <c r="H25" s="145">
        <f>(E25-I25)/I25</f>
        <v>8.8919244021284885E-2</v>
      </c>
      <c r="I25" s="913">
        <v>49048.999999999993</v>
      </c>
      <c r="J25" s="197">
        <v>521640.644569</v>
      </c>
      <c r="K25" s="213">
        <f>I25/$I$29</f>
        <v>0.29874864098573828</v>
      </c>
      <c r="L25" s="155"/>
    </row>
    <row r="26" spans="1:21" ht="12.95" customHeight="1" x14ac:dyDescent="0.2">
      <c r="A26" s="1060"/>
      <c r="B26" s="1061"/>
      <c r="C26" s="161" t="s">
        <v>7</v>
      </c>
      <c r="D26" s="135">
        <f>D21</f>
        <v>379</v>
      </c>
      <c r="E26" s="136">
        <f t="shared" ref="E26:F28" si="7">E11+E16+E21</f>
        <v>18335.2</v>
      </c>
      <c r="F26" s="136">
        <f t="shared" si="7"/>
        <v>195725.79694000003</v>
      </c>
      <c r="G26" s="208">
        <f t="shared" ref="G26:G28" si="8">E26/$E$29</f>
        <v>0.10461057448180247</v>
      </c>
      <c r="H26" s="145">
        <f t="shared" ref="H26:H29" si="9">(E26-I26)/I26</f>
        <v>3.3982608303351015E-2</v>
      </c>
      <c r="I26" s="909">
        <v>17732.599999999999</v>
      </c>
      <c r="J26" s="197">
        <v>188588.42736999993</v>
      </c>
      <c r="K26" s="213">
        <f t="shared" ref="K26:K28" si="10">I26/$I$29</f>
        <v>0.10800607863857986</v>
      </c>
      <c r="L26" s="155"/>
    </row>
    <row r="27" spans="1:21" ht="12.95" customHeight="1" x14ac:dyDescent="0.2">
      <c r="A27" s="1060"/>
      <c r="B27" s="1061"/>
      <c r="C27" s="161" t="s">
        <v>8</v>
      </c>
      <c r="D27" s="135">
        <f t="shared" ref="D27:D28" si="11">D22</f>
        <v>12827</v>
      </c>
      <c r="E27" s="136">
        <f t="shared" si="7"/>
        <v>33087.5</v>
      </c>
      <c r="F27" s="136">
        <f t="shared" si="7"/>
        <v>353201.6</v>
      </c>
      <c r="G27" s="208">
        <f t="shared" si="8"/>
        <v>0.18877909066531257</v>
      </c>
      <c r="H27" s="145">
        <f t="shared" si="9"/>
        <v>5.8065279469936053E-2</v>
      </c>
      <c r="I27" s="909">
        <v>31271.7</v>
      </c>
      <c r="J27" s="197">
        <v>332578.30000000005</v>
      </c>
      <c r="K27" s="213">
        <f t="shared" si="10"/>
        <v>0.19047030268331086</v>
      </c>
      <c r="L27" s="155"/>
    </row>
    <row r="28" spans="1:21" ht="12.95" customHeight="1" x14ac:dyDescent="0.2">
      <c r="A28" s="1060"/>
      <c r="B28" s="1061"/>
      <c r="C28" s="161" t="s">
        <v>9</v>
      </c>
      <c r="D28" s="135">
        <f t="shared" si="11"/>
        <v>174286</v>
      </c>
      <c r="E28" s="136">
        <f t="shared" si="7"/>
        <v>70437.899999999994</v>
      </c>
      <c r="F28" s="136">
        <f t="shared" si="7"/>
        <v>751909.5</v>
      </c>
      <c r="G28" s="208">
        <f t="shared" si="8"/>
        <v>0.40187994591233001</v>
      </c>
      <c r="H28" s="145">
        <f t="shared" si="9"/>
        <v>6.5171893382853036E-2</v>
      </c>
      <c r="I28" s="909">
        <v>66128.200000000012</v>
      </c>
      <c r="J28" s="197">
        <v>703282</v>
      </c>
      <c r="K28" s="213">
        <f t="shared" si="10"/>
        <v>0.40277497769237103</v>
      </c>
      <c r="L28" s="155"/>
    </row>
    <row r="29" spans="1:21" ht="12.95" customHeight="1" x14ac:dyDescent="0.2">
      <c r="A29" s="1060"/>
      <c r="B29" s="1061"/>
      <c r="C29" s="164" t="s">
        <v>2</v>
      </c>
      <c r="D29" s="165">
        <f>SUM(D25:D28)</f>
        <v>187599</v>
      </c>
      <c r="E29" s="166">
        <f>SUM(E25:E28)</f>
        <v>175271</v>
      </c>
      <c r="F29" s="167">
        <f>SUM(F25:F28)</f>
        <v>1871002.3248100001</v>
      </c>
      <c r="G29" s="211">
        <f>SUM(G25:G28)</f>
        <v>0.99999999999999989</v>
      </c>
      <c r="H29" s="168">
        <f t="shared" si="9"/>
        <v>6.7544150833071942E-2</v>
      </c>
      <c r="I29" s="914">
        <v>164181.5</v>
      </c>
      <c r="J29" s="201">
        <v>1746089.371939</v>
      </c>
      <c r="K29" s="216">
        <f>SUM(K25:K28)</f>
        <v>1</v>
      </c>
      <c r="L29" s="159"/>
    </row>
    <row r="30" spans="1:21" ht="5.0999999999999996" customHeight="1" x14ac:dyDescent="0.2">
      <c r="A30" s="138"/>
      <c r="B30" s="139"/>
      <c r="C30" s="257"/>
      <c r="D30" s="143"/>
      <c r="E30" s="144"/>
      <c r="F30" s="144"/>
      <c r="G30" s="217"/>
      <c r="H30" s="146"/>
      <c r="I30" s="916"/>
      <c r="J30" s="219"/>
      <c r="K30" s="222"/>
      <c r="L30" s="155"/>
    </row>
    <row r="31" spans="1:21" ht="20.100000000000001" customHeight="1" x14ac:dyDescent="0.2">
      <c r="A31" s="138"/>
      <c r="B31" s="139"/>
      <c r="C31" s="142"/>
      <c r="D31" s="144"/>
      <c r="E31" s="144"/>
      <c r="F31" s="144"/>
      <c r="G31" s="173"/>
      <c r="H31" s="122"/>
      <c r="I31" s="219"/>
      <c r="J31" s="219"/>
      <c r="K31" s="221"/>
      <c r="L31" s="126"/>
    </row>
    <row r="32" spans="1:21" ht="12.95" customHeight="1" x14ac:dyDescent="0.2">
      <c r="A32" s="1114" t="s">
        <v>121</v>
      </c>
      <c r="B32" s="1114"/>
      <c r="C32" s="1114"/>
      <c r="D32" s="1115"/>
      <c r="E32" s="170"/>
      <c r="F32" s="125"/>
      <c r="G32" s="125"/>
      <c r="H32" s="125"/>
      <c r="I32" s="223"/>
      <c r="J32" s="224"/>
      <c r="K32" s="225"/>
      <c r="L32" s="126"/>
    </row>
    <row r="33" spans="1:12" ht="24.95" customHeight="1" x14ac:dyDescent="0.25">
      <c r="A33" s="123"/>
      <c r="B33" s="127"/>
      <c r="C33" s="128"/>
      <c r="D33" s="128"/>
      <c r="E33" s="1071">
        <f>T!G17</f>
        <v>2016</v>
      </c>
      <c r="F33" s="1072"/>
      <c r="G33" s="1072"/>
      <c r="H33" s="904"/>
      <c r="I33" s="1073">
        <f>E33-1</f>
        <v>2015</v>
      </c>
      <c r="J33" s="1074"/>
      <c r="K33" s="1075"/>
      <c r="L33" s="155"/>
    </row>
    <row r="34" spans="1:12" ht="24.95" customHeight="1" x14ac:dyDescent="0.25">
      <c r="A34" s="129"/>
      <c r="B34" s="130"/>
      <c r="C34" s="131"/>
      <c r="D34" s="131"/>
      <c r="E34" s="132"/>
      <c r="F34" s="133"/>
      <c r="G34" s="175"/>
      <c r="H34" s="1045" t="s">
        <v>112</v>
      </c>
      <c r="I34" s="905"/>
      <c r="J34" s="194"/>
      <c r="K34" s="906"/>
      <c r="L34" s="155"/>
    </row>
    <row r="35" spans="1:12" ht="24.95" customHeight="1" x14ac:dyDescent="0.25">
      <c r="A35" s="129"/>
      <c r="B35" s="169"/>
      <c r="C35" s="169"/>
      <c r="D35" s="1077" t="s">
        <v>0</v>
      </c>
      <c r="E35" s="1044" t="s">
        <v>41</v>
      </c>
      <c r="F35" s="1045"/>
      <c r="G35" s="202" t="s">
        <v>111</v>
      </c>
      <c r="H35" s="1045"/>
      <c r="I35" s="1079" t="s">
        <v>41</v>
      </c>
      <c r="J35" s="1080"/>
      <c r="K35" s="205" t="s">
        <v>111</v>
      </c>
      <c r="L35" s="155"/>
    </row>
    <row r="36" spans="1:12" ht="12.95" customHeight="1" x14ac:dyDescent="0.25">
      <c r="A36" s="1076" t="s">
        <v>164</v>
      </c>
      <c r="B36" s="1076"/>
      <c r="C36" s="238" t="s">
        <v>48</v>
      </c>
      <c r="D36" s="1078"/>
      <c r="E36" s="134" t="s">
        <v>154</v>
      </c>
      <c r="F36" s="134" t="s">
        <v>1</v>
      </c>
      <c r="G36" s="203" t="s">
        <v>69</v>
      </c>
      <c r="H36" s="1076"/>
      <c r="I36" s="907" t="s">
        <v>165</v>
      </c>
      <c r="J36" s="196" t="s">
        <v>1</v>
      </c>
      <c r="K36" s="206" t="s">
        <v>69</v>
      </c>
      <c r="L36" s="159"/>
    </row>
    <row r="37" spans="1:12" ht="12.95" customHeight="1" x14ac:dyDescent="0.2">
      <c r="A37" s="1054" t="str">
        <f>T!J20</f>
        <v>leden</v>
      </c>
      <c r="B37" s="1055"/>
      <c r="C37" s="160" t="s">
        <v>6</v>
      </c>
      <c r="D37" s="135">
        <v>77</v>
      </c>
      <c r="E37" s="136">
        <v>16610</v>
      </c>
      <c r="F37" s="136">
        <v>177226.02508999995</v>
      </c>
      <c r="G37" s="208">
        <f>E37/$E$41</f>
        <v>0.2994087533347754</v>
      </c>
      <c r="H37" s="145">
        <f>(E37-I37)/I37</f>
        <v>0.28025281331894558</v>
      </c>
      <c r="I37" s="909">
        <v>12974</v>
      </c>
      <c r="J37" s="197">
        <v>137965.96614899996</v>
      </c>
      <c r="K37" s="213">
        <f>I37/$I$41</f>
        <v>0.27153848085793936</v>
      </c>
      <c r="L37" s="155"/>
    </row>
    <row r="38" spans="1:12" ht="12.95" customHeight="1" x14ac:dyDescent="0.2">
      <c r="A38" s="1056"/>
      <c r="B38" s="1057"/>
      <c r="C38" s="161" t="s">
        <v>7</v>
      </c>
      <c r="D38" s="135">
        <v>290</v>
      </c>
      <c r="E38" s="136">
        <v>5432</v>
      </c>
      <c r="F38" s="136">
        <v>57958.616280000017</v>
      </c>
      <c r="G38" s="208">
        <f t="shared" ref="G38:G41" si="12">E38/$E$41</f>
        <v>9.7916216021342567E-2</v>
      </c>
      <c r="H38" s="145">
        <f>(E38-I38)/I38</f>
        <v>0.11249923198230491</v>
      </c>
      <c r="I38" s="909">
        <v>4882.7</v>
      </c>
      <c r="J38" s="197">
        <v>51922.669860000024</v>
      </c>
      <c r="K38" s="213">
        <f t="shared" ref="K38:K41" si="13">I38/$I$41</f>
        <v>0.10219214895059815</v>
      </c>
      <c r="L38" s="156"/>
    </row>
    <row r="39" spans="1:12" ht="12.95" customHeight="1" x14ac:dyDescent="0.2">
      <c r="A39" s="1056"/>
      <c r="B39" s="1057"/>
      <c r="C39" s="161" t="s">
        <v>8</v>
      </c>
      <c r="D39" s="135">
        <v>10907</v>
      </c>
      <c r="E39" s="136">
        <v>10913.2</v>
      </c>
      <c r="F39" s="136">
        <v>116442.4</v>
      </c>
      <c r="G39" s="208">
        <f t="shared" si="12"/>
        <v>0.19671930204052204</v>
      </c>
      <c r="H39" s="145">
        <f t="shared" ref="H39:H41" si="14">(E39-I39)/I39</f>
        <v>0.10334647659488432</v>
      </c>
      <c r="I39" s="909">
        <v>9891</v>
      </c>
      <c r="J39" s="197">
        <v>105180.9</v>
      </c>
      <c r="K39" s="213">
        <f t="shared" si="13"/>
        <v>0.20701303485169401</v>
      </c>
      <c r="L39" s="156"/>
    </row>
    <row r="40" spans="1:12" ht="12.95" customHeight="1" x14ac:dyDescent="0.2">
      <c r="A40" s="1056"/>
      <c r="B40" s="1057"/>
      <c r="C40" s="161" t="s">
        <v>9</v>
      </c>
      <c r="D40" s="135">
        <v>125282</v>
      </c>
      <c r="E40" s="136">
        <v>22520.799999999999</v>
      </c>
      <c r="F40" s="136">
        <v>240292.8</v>
      </c>
      <c r="G40" s="208">
        <f t="shared" si="12"/>
        <v>0.40595572860335999</v>
      </c>
      <c r="H40" s="145">
        <f t="shared" si="14"/>
        <v>0.1242468263120322</v>
      </c>
      <c r="I40" s="909">
        <v>20031.900000000001</v>
      </c>
      <c r="J40" s="197">
        <v>213019.5</v>
      </c>
      <c r="K40" s="213">
        <f t="shared" si="13"/>
        <v>0.41925633533976842</v>
      </c>
      <c r="L40" s="156"/>
    </row>
    <row r="41" spans="1:12" ht="12.95" customHeight="1" x14ac:dyDescent="0.2">
      <c r="A41" s="1058"/>
      <c r="B41" s="1059"/>
      <c r="C41" s="163" t="s">
        <v>2</v>
      </c>
      <c r="D41" s="151">
        <v>136556</v>
      </c>
      <c r="E41" s="152">
        <v>55476</v>
      </c>
      <c r="F41" s="153">
        <v>591919.84137000004</v>
      </c>
      <c r="G41" s="209">
        <f t="shared" si="12"/>
        <v>1</v>
      </c>
      <c r="H41" s="154">
        <f t="shared" si="14"/>
        <v>0.16108129829466955</v>
      </c>
      <c r="I41" s="911">
        <v>47779.600000000006</v>
      </c>
      <c r="J41" s="198">
        <v>508089.03600899997</v>
      </c>
      <c r="K41" s="214">
        <f t="shared" si="13"/>
        <v>1</v>
      </c>
      <c r="L41" s="174"/>
    </row>
    <row r="42" spans="1:12" ht="12.95" customHeight="1" x14ac:dyDescent="0.2">
      <c r="A42" s="1060" t="str">
        <f>T!J21</f>
        <v>únor</v>
      </c>
      <c r="B42" s="1061"/>
      <c r="C42" s="161" t="s">
        <v>6</v>
      </c>
      <c r="D42" s="135">
        <v>77</v>
      </c>
      <c r="E42" s="136">
        <v>13317.3</v>
      </c>
      <c r="F42" s="136">
        <v>142084.38075000007</v>
      </c>
      <c r="G42" s="208">
        <f>E42/$E$46</f>
        <v>0.32426253058839283</v>
      </c>
      <c r="H42" s="145">
        <f>(E42-I42)/I42</f>
        <v>4.670245459046922E-2</v>
      </c>
      <c r="I42" s="909">
        <v>12723.1</v>
      </c>
      <c r="J42" s="197">
        <v>135340.74415800002</v>
      </c>
      <c r="K42" s="213">
        <f>I42/$I$46</f>
        <v>0.28693565592348441</v>
      </c>
      <c r="L42" s="156"/>
    </row>
    <row r="43" spans="1:12" ht="12.95" customHeight="1" x14ac:dyDescent="0.2">
      <c r="A43" s="1060"/>
      <c r="B43" s="1061"/>
      <c r="C43" s="161" t="s">
        <v>7</v>
      </c>
      <c r="D43" s="135">
        <v>288</v>
      </c>
      <c r="E43" s="136">
        <v>4127.6000000000004</v>
      </c>
      <c r="F43" s="136">
        <v>44038.180149999978</v>
      </c>
      <c r="G43" s="208">
        <f t="shared" ref="G43:G46" si="15">E43/$E$46</f>
        <v>0.1005028062187268</v>
      </c>
      <c r="H43" s="145">
        <f>(E43-I43)/I43</f>
        <v>-8.3793922443452976E-2</v>
      </c>
      <c r="I43" s="909">
        <v>4505.1000000000004</v>
      </c>
      <c r="J43" s="197">
        <v>47922.386803999951</v>
      </c>
      <c r="K43" s="213">
        <f t="shared" ref="K43:K46" si="16">I43/$I$46</f>
        <v>0.10160053945193308</v>
      </c>
      <c r="L43" s="157"/>
    </row>
    <row r="44" spans="1:12" ht="12.95" customHeight="1" x14ac:dyDescent="0.2">
      <c r="A44" s="1060"/>
      <c r="B44" s="1061"/>
      <c r="C44" s="161" t="s">
        <v>8</v>
      </c>
      <c r="D44" s="135">
        <v>10901</v>
      </c>
      <c r="E44" s="136">
        <v>7711.3</v>
      </c>
      <c r="F44" s="136">
        <v>82273.7</v>
      </c>
      <c r="G44" s="208">
        <f t="shared" si="15"/>
        <v>0.1877622079645479</v>
      </c>
      <c r="H44" s="145">
        <f t="shared" ref="H44:H46" si="17">(E44-I44)/I44</f>
        <v>-0.1395751043270626</v>
      </c>
      <c r="I44" s="909">
        <v>8962.2000000000007</v>
      </c>
      <c r="J44" s="197">
        <v>95334.5</v>
      </c>
      <c r="K44" s="213">
        <f t="shared" si="16"/>
        <v>0.20211856666358452</v>
      </c>
      <c r="L44" s="156"/>
    </row>
    <row r="45" spans="1:12" ht="12.95" customHeight="1" x14ac:dyDescent="0.2">
      <c r="A45" s="1060"/>
      <c r="B45" s="1061"/>
      <c r="C45" s="161" t="s">
        <v>9</v>
      </c>
      <c r="D45" s="135">
        <v>125266</v>
      </c>
      <c r="E45" s="136">
        <v>15913.3</v>
      </c>
      <c r="F45" s="136">
        <v>169781.6</v>
      </c>
      <c r="G45" s="208">
        <f t="shared" si="15"/>
        <v>0.38747245522833246</v>
      </c>
      <c r="H45" s="145">
        <f t="shared" si="17"/>
        <v>-0.12327763361596406</v>
      </c>
      <c r="I45" s="909">
        <v>18150.900000000001</v>
      </c>
      <c r="J45" s="197">
        <v>193078</v>
      </c>
      <c r="K45" s="213">
        <f t="shared" si="16"/>
        <v>0.40934523796099798</v>
      </c>
      <c r="L45" s="156"/>
    </row>
    <row r="46" spans="1:12" ht="12.95" customHeight="1" x14ac:dyDescent="0.2">
      <c r="A46" s="1060"/>
      <c r="B46" s="1061"/>
      <c r="C46" s="163" t="s">
        <v>2</v>
      </c>
      <c r="D46" s="151">
        <v>136532</v>
      </c>
      <c r="E46" s="152">
        <v>41069.5</v>
      </c>
      <c r="F46" s="153">
        <v>438177.86090000009</v>
      </c>
      <c r="G46" s="226">
        <f t="shared" si="15"/>
        <v>1</v>
      </c>
      <c r="H46" s="154">
        <f t="shared" si="17"/>
        <v>-7.378674057819691E-2</v>
      </c>
      <c r="I46" s="911">
        <v>44341.3</v>
      </c>
      <c r="J46" s="198">
        <v>471675.630962</v>
      </c>
      <c r="K46" s="228">
        <f t="shared" si="16"/>
        <v>1</v>
      </c>
      <c r="L46" s="174"/>
    </row>
    <row r="47" spans="1:12" ht="12.95" customHeight="1" x14ac:dyDescent="0.2">
      <c r="A47" s="1060" t="str">
        <f>T!J22</f>
        <v>březen</v>
      </c>
      <c r="B47" s="1061"/>
      <c r="C47" s="160" t="s">
        <v>6</v>
      </c>
      <c r="D47" s="180">
        <v>77</v>
      </c>
      <c r="E47" s="181">
        <v>12049.6</v>
      </c>
      <c r="F47" s="181">
        <v>128778.63506000004</v>
      </c>
      <c r="G47" s="207">
        <f>E47/$E$51</f>
        <v>0.30136431277902137</v>
      </c>
      <c r="H47" s="182">
        <f>(E47-I47)/I47</f>
        <v>-0.17173494638438272</v>
      </c>
      <c r="I47" s="908">
        <v>14548</v>
      </c>
      <c r="J47" s="199">
        <v>154702.96693400003</v>
      </c>
      <c r="K47" s="212">
        <f>I47/$I$51</f>
        <v>0.35919125181163442</v>
      </c>
      <c r="L47" s="183"/>
    </row>
    <row r="48" spans="1:12" ht="12.95" customHeight="1" x14ac:dyDescent="0.2">
      <c r="A48" s="1060"/>
      <c r="B48" s="1061"/>
      <c r="C48" s="161" t="s">
        <v>7</v>
      </c>
      <c r="D48" s="135">
        <v>282</v>
      </c>
      <c r="E48" s="136">
        <v>4208.6000000000004</v>
      </c>
      <c r="F48" s="136">
        <v>44978.592420000015</v>
      </c>
      <c r="G48" s="208">
        <f t="shared" ref="G48:G51" si="18">E48/$E$51</f>
        <v>0.10525841909787788</v>
      </c>
      <c r="H48" s="145">
        <f t="shared" ref="H48:H51" si="19">(E48-I48)/I48</f>
        <v>6.4067556634304343E-2</v>
      </c>
      <c r="I48" s="909">
        <v>3955.2</v>
      </c>
      <c r="J48" s="197">
        <v>42059.560846000015</v>
      </c>
      <c r="K48" s="213">
        <f t="shared" ref="K48:K51" si="20">I48/$I$51</f>
        <v>9.7654195708370653E-2</v>
      </c>
      <c r="L48" s="158"/>
    </row>
    <row r="49" spans="1:12" ht="12.95" customHeight="1" x14ac:dyDescent="0.2">
      <c r="A49" s="1060"/>
      <c r="B49" s="1061"/>
      <c r="C49" s="161" t="s">
        <v>8</v>
      </c>
      <c r="D49" s="135">
        <v>10909</v>
      </c>
      <c r="E49" s="136">
        <v>7744.2</v>
      </c>
      <c r="F49" s="136">
        <v>82765.100000000006</v>
      </c>
      <c r="G49" s="208">
        <f t="shared" si="18"/>
        <v>0.19368489501919542</v>
      </c>
      <c r="H49" s="145">
        <f t="shared" si="19"/>
        <v>6.4977928132348692E-2</v>
      </c>
      <c r="I49" s="909">
        <v>7271.7</v>
      </c>
      <c r="J49" s="197">
        <v>77326.899999999994</v>
      </c>
      <c r="K49" s="213">
        <f t="shared" si="20"/>
        <v>0.17953883872688081</v>
      </c>
      <c r="L49" s="158"/>
    </row>
    <row r="50" spans="1:12" ht="12.95" customHeight="1" x14ac:dyDescent="0.2">
      <c r="A50" s="1060"/>
      <c r="B50" s="1061"/>
      <c r="C50" s="161" t="s">
        <v>9</v>
      </c>
      <c r="D50" s="135">
        <v>125226</v>
      </c>
      <c r="E50" s="136">
        <v>15981.1</v>
      </c>
      <c r="F50" s="136">
        <v>170795.7</v>
      </c>
      <c r="G50" s="208">
        <f t="shared" si="18"/>
        <v>0.39969237310390537</v>
      </c>
      <c r="H50" s="145">
        <f t="shared" si="19"/>
        <v>8.5141778477918387E-2</v>
      </c>
      <c r="I50" s="909">
        <v>14727.2</v>
      </c>
      <c r="J50" s="197">
        <v>156607.79999999999</v>
      </c>
      <c r="K50" s="213">
        <f t="shared" si="20"/>
        <v>0.36361571375311402</v>
      </c>
      <c r="L50" s="158"/>
    </row>
    <row r="51" spans="1:12" ht="12.95" customHeight="1" thickBot="1" x14ac:dyDescent="0.25">
      <c r="A51" s="1062"/>
      <c r="B51" s="1063"/>
      <c r="C51" s="184" t="s">
        <v>2</v>
      </c>
      <c r="D51" s="185">
        <v>136494</v>
      </c>
      <c r="E51" s="186">
        <v>39983.5</v>
      </c>
      <c r="F51" s="187">
        <v>427318.02748000005</v>
      </c>
      <c r="G51" s="210">
        <f t="shared" si="18"/>
        <v>1</v>
      </c>
      <c r="H51" s="188">
        <f t="shared" si="19"/>
        <v>-1.2804274346268607E-2</v>
      </c>
      <c r="I51" s="921">
        <v>40502.100000000006</v>
      </c>
      <c r="J51" s="200">
        <v>430697.22778000002</v>
      </c>
      <c r="K51" s="215">
        <f t="shared" si="20"/>
        <v>1</v>
      </c>
      <c r="L51" s="189"/>
    </row>
    <row r="52" spans="1:12" ht="12.95" customHeight="1" thickTop="1" x14ac:dyDescent="0.2">
      <c r="A52" s="1082" t="str">
        <f>T!E17</f>
        <v>I. čtvrtletí</v>
      </c>
      <c r="B52" s="1083"/>
      <c r="C52" s="161" t="s">
        <v>6</v>
      </c>
      <c r="D52" s="135">
        <f>D47</f>
        <v>77</v>
      </c>
      <c r="E52" s="136">
        <f>E37+E42+E47</f>
        <v>41976.9</v>
      </c>
      <c r="F52" s="136">
        <f>F37+F42+F47</f>
        <v>448089.04090000008</v>
      </c>
      <c r="G52" s="208">
        <f>E52/$E$56</f>
        <v>0.30745775622761468</v>
      </c>
      <c r="H52" s="145">
        <f>(E52-I52)/I52</f>
        <v>4.3031325552676053E-2</v>
      </c>
      <c r="I52" s="909">
        <v>40245.1</v>
      </c>
      <c r="J52" s="197">
        <v>428009.677241</v>
      </c>
      <c r="K52" s="213">
        <f>I52/$I$56</f>
        <v>0.30345490601177771</v>
      </c>
      <c r="L52" s="155"/>
    </row>
    <row r="53" spans="1:12" ht="12.95" customHeight="1" x14ac:dyDescent="0.2">
      <c r="A53" s="1060"/>
      <c r="B53" s="1061"/>
      <c r="C53" s="161" t="s">
        <v>7</v>
      </c>
      <c r="D53" s="135">
        <f>D48</f>
        <v>282</v>
      </c>
      <c r="E53" s="136">
        <f t="shared" ref="E53:F55" si="21">E38+E43+E48</f>
        <v>13768.2</v>
      </c>
      <c r="F53" s="136">
        <f t="shared" si="21"/>
        <v>146975.38884999999</v>
      </c>
      <c r="G53" s="208">
        <f t="shared" ref="G53:G56" si="22">E53/$E$56</f>
        <v>0.10084450922514632</v>
      </c>
      <c r="H53" s="145">
        <f t="shared" ref="H53:H56" si="23">(E53-I53)/I53</f>
        <v>3.1866896500037524E-2</v>
      </c>
      <c r="I53" s="909">
        <v>13343</v>
      </c>
      <c r="J53" s="197">
        <v>141904.61750999998</v>
      </c>
      <c r="K53" s="213">
        <f t="shared" ref="K53:K56" si="24">I53/$I$56</f>
        <v>0.10060849173974348</v>
      </c>
      <c r="L53" s="155"/>
    </row>
    <row r="54" spans="1:12" ht="12.95" customHeight="1" x14ac:dyDescent="0.2">
      <c r="A54" s="1060"/>
      <c r="B54" s="1061"/>
      <c r="C54" s="161" t="s">
        <v>8</v>
      </c>
      <c r="D54" s="135">
        <f t="shared" ref="D54:D55" si="25">D49</f>
        <v>10909</v>
      </c>
      <c r="E54" s="136">
        <f t="shared" si="21"/>
        <v>26368.7</v>
      </c>
      <c r="F54" s="136">
        <f t="shared" si="21"/>
        <v>281481.19999999995</v>
      </c>
      <c r="G54" s="208">
        <f t="shared" si="22"/>
        <v>0.19313625676596183</v>
      </c>
      <c r="H54" s="145">
        <f t="shared" si="23"/>
        <v>9.3320931371985837E-3</v>
      </c>
      <c r="I54" s="909">
        <v>26124.9</v>
      </c>
      <c r="J54" s="197">
        <v>277842.3</v>
      </c>
      <c r="K54" s="213">
        <f t="shared" si="24"/>
        <v>0.19698619394825936</v>
      </c>
      <c r="L54" s="155"/>
    </row>
    <row r="55" spans="1:12" ht="12.95" customHeight="1" x14ac:dyDescent="0.2">
      <c r="A55" s="1060"/>
      <c r="B55" s="1061"/>
      <c r="C55" s="161" t="s">
        <v>9</v>
      </c>
      <c r="D55" s="135">
        <f t="shared" si="25"/>
        <v>125226</v>
      </c>
      <c r="E55" s="136">
        <f t="shared" si="21"/>
        <v>54415.199999999997</v>
      </c>
      <c r="F55" s="136">
        <f t="shared" si="21"/>
        <v>580870.10000000009</v>
      </c>
      <c r="G55" s="208">
        <f t="shared" si="22"/>
        <v>0.39856147778127721</v>
      </c>
      <c r="H55" s="145">
        <f t="shared" si="23"/>
        <v>2.8448308448308392E-2</v>
      </c>
      <c r="I55" s="909">
        <v>52910</v>
      </c>
      <c r="J55" s="197">
        <v>562705.30000000005</v>
      </c>
      <c r="K55" s="213">
        <f t="shared" si="24"/>
        <v>0.39895040830021944</v>
      </c>
      <c r="L55" s="155"/>
    </row>
    <row r="56" spans="1:12" ht="12.95" customHeight="1" x14ac:dyDescent="0.2">
      <c r="A56" s="1060"/>
      <c r="B56" s="1061"/>
      <c r="C56" s="164" t="s">
        <v>2</v>
      </c>
      <c r="D56" s="165">
        <f>SUM(D52:D55)</f>
        <v>136494</v>
      </c>
      <c r="E56" s="166">
        <f>SUM(E52:E55)</f>
        <v>136529</v>
      </c>
      <c r="F56" s="167">
        <f>SUM(F52:F55)</f>
        <v>1457415.7297500002</v>
      </c>
      <c r="G56" s="211">
        <f t="shared" si="22"/>
        <v>1</v>
      </c>
      <c r="H56" s="168">
        <f t="shared" si="23"/>
        <v>2.9451905024015443E-2</v>
      </c>
      <c r="I56" s="914">
        <v>132623</v>
      </c>
      <c r="J56" s="201">
        <v>1410461.894751</v>
      </c>
      <c r="K56" s="216">
        <f t="shared" si="24"/>
        <v>1</v>
      </c>
      <c r="L56" s="159"/>
    </row>
    <row r="57" spans="1:12" ht="5.0999999999999996" customHeight="1" x14ac:dyDescent="0.2">
      <c r="A57" s="138"/>
      <c r="B57" s="139"/>
      <c r="C57" s="257"/>
      <c r="D57" s="143"/>
      <c r="E57" s="144"/>
      <c r="F57" s="144"/>
      <c r="G57" s="217"/>
      <c r="H57" s="146"/>
      <c r="I57" s="916"/>
      <c r="J57" s="219"/>
      <c r="K57" s="222"/>
      <c r="L57" s="155"/>
    </row>
    <row r="58" spans="1:12" ht="15" customHeight="1" x14ac:dyDescent="0.2">
      <c r="A58" s="141"/>
      <c r="B58" s="141"/>
      <c r="C58" s="141"/>
      <c r="D58" s="141"/>
      <c r="E58" s="141"/>
      <c r="F58" s="141"/>
      <c r="G58" s="141"/>
      <c r="H58" s="141"/>
      <c r="I58" s="141"/>
      <c r="J58" s="141"/>
      <c r="K58" s="141"/>
    </row>
    <row r="59" spans="1:12" ht="15" customHeight="1" x14ac:dyDescent="0.2">
      <c r="A59" s="141"/>
      <c r="B59" s="141"/>
      <c r="C59" s="141"/>
      <c r="D59" s="141"/>
      <c r="E59" s="141"/>
      <c r="F59" s="141"/>
      <c r="G59" s="141"/>
      <c r="H59" s="141"/>
      <c r="I59" s="141"/>
      <c r="J59" s="141"/>
      <c r="K59" s="141"/>
    </row>
    <row r="60" spans="1:12" ht="15" customHeight="1" x14ac:dyDescent="0.2">
      <c r="A60" s="141"/>
      <c r="B60" s="141"/>
      <c r="C60" s="141"/>
      <c r="D60" s="141"/>
      <c r="E60" s="141"/>
      <c r="F60" s="141"/>
      <c r="G60" s="141"/>
      <c r="H60" s="141"/>
      <c r="I60" s="141"/>
      <c r="J60" s="141"/>
      <c r="K60" s="141"/>
    </row>
    <row r="61" spans="1:12" ht="15" customHeight="1" x14ac:dyDescent="0.2">
      <c r="A61" s="141"/>
      <c r="B61" s="141"/>
      <c r="C61" s="141"/>
      <c r="D61" s="141"/>
      <c r="E61" s="141"/>
      <c r="F61" s="141"/>
      <c r="G61" s="141"/>
      <c r="H61" s="141"/>
      <c r="I61" s="141"/>
      <c r="J61" s="141"/>
      <c r="K61" s="141"/>
    </row>
    <row r="62" spans="1:12" ht="15" customHeight="1" x14ac:dyDescent="0.2">
      <c r="A62" s="141"/>
      <c r="B62" s="141"/>
      <c r="C62" s="141"/>
      <c r="D62" s="141"/>
      <c r="E62" s="141"/>
      <c r="F62" s="141"/>
      <c r="G62" s="141"/>
      <c r="H62" s="141"/>
      <c r="I62" s="141"/>
      <c r="J62" s="141"/>
      <c r="K62" s="141"/>
    </row>
    <row r="63" spans="1:12" ht="15" customHeight="1" x14ac:dyDescent="0.2">
      <c r="A63" s="141"/>
      <c r="B63" s="141"/>
      <c r="C63" s="141"/>
      <c r="D63" s="141"/>
      <c r="E63" s="141"/>
      <c r="F63" s="141"/>
      <c r="G63" s="141"/>
      <c r="H63" s="141"/>
      <c r="I63" s="141"/>
      <c r="J63" s="141"/>
      <c r="K63" s="141"/>
    </row>
    <row r="64" spans="1:12" ht="15" customHeight="1" x14ac:dyDescent="0.2">
      <c r="A64" s="141"/>
      <c r="B64" s="141"/>
      <c r="C64" s="141"/>
      <c r="D64" s="141"/>
      <c r="E64" s="141"/>
      <c r="F64" s="141"/>
      <c r="G64" s="141"/>
      <c r="H64" s="141"/>
      <c r="I64" s="141"/>
      <c r="J64" s="141"/>
      <c r="K64" s="141"/>
    </row>
    <row r="65" spans="1:11" ht="15" customHeight="1" x14ac:dyDescent="0.2">
      <c r="A65" s="141"/>
      <c r="B65" s="141"/>
      <c r="C65" s="141"/>
      <c r="D65" s="141"/>
      <c r="E65" s="141"/>
      <c r="F65" s="141"/>
      <c r="G65" s="141"/>
      <c r="H65" s="141"/>
      <c r="I65" s="141"/>
      <c r="J65" s="141"/>
      <c r="K65" s="141"/>
    </row>
    <row r="66" spans="1:11" ht="15" customHeight="1" x14ac:dyDescent="0.2">
      <c r="A66" s="141"/>
      <c r="B66" s="141"/>
      <c r="C66" s="141"/>
      <c r="D66" s="141"/>
      <c r="E66" s="141"/>
      <c r="F66" s="141"/>
      <c r="G66" s="141"/>
      <c r="H66" s="141"/>
      <c r="I66" s="141"/>
      <c r="J66" s="141"/>
      <c r="K66" s="141"/>
    </row>
    <row r="67" spans="1:11" ht="15" customHeight="1" x14ac:dyDescent="0.2">
      <c r="A67" s="141"/>
      <c r="B67" s="141"/>
      <c r="C67" s="141"/>
      <c r="D67" s="141"/>
      <c r="E67" s="141"/>
      <c r="F67" s="141"/>
      <c r="G67" s="141"/>
      <c r="H67" s="141"/>
      <c r="I67" s="141"/>
      <c r="J67" s="141"/>
      <c r="K67" s="141"/>
    </row>
    <row r="68" spans="1:11" ht="15" customHeight="1" x14ac:dyDescent="0.2">
      <c r="A68" s="141"/>
      <c r="B68" s="141"/>
      <c r="C68" s="141"/>
      <c r="D68" s="141"/>
      <c r="E68" s="141"/>
      <c r="F68" s="141"/>
      <c r="G68" s="141"/>
      <c r="H68" s="141"/>
      <c r="I68" s="141"/>
      <c r="J68" s="141"/>
      <c r="K68" s="141"/>
    </row>
    <row r="69" spans="1:11" ht="15" customHeight="1" x14ac:dyDescent="0.2">
      <c r="A69" s="141"/>
      <c r="B69" s="141"/>
      <c r="C69" s="141"/>
      <c r="D69" s="141"/>
      <c r="E69" s="141"/>
      <c r="F69" s="141"/>
      <c r="G69" s="141"/>
      <c r="H69" s="141"/>
      <c r="I69" s="141"/>
      <c r="J69" s="141"/>
      <c r="K69" s="141"/>
    </row>
    <row r="70" spans="1:11" ht="15" customHeight="1" x14ac:dyDescent="0.2">
      <c r="A70" s="141"/>
      <c r="B70" s="141"/>
      <c r="C70" s="141"/>
      <c r="D70" s="141"/>
      <c r="E70" s="141"/>
      <c r="F70" s="141"/>
      <c r="G70" s="141"/>
      <c r="H70" s="141"/>
      <c r="I70" s="141"/>
      <c r="J70" s="141"/>
      <c r="K70" s="141"/>
    </row>
    <row r="71" spans="1:11" ht="15" customHeight="1" x14ac:dyDescent="0.2">
      <c r="A71" s="141"/>
      <c r="B71" s="141"/>
      <c r="C71" s="141"/>
      <c r="D71" s="141"/>
      <c r="E71" s="141"/>
      <c r="F71" s="141"/>
      <c r="G71" s="141"/>
      <c r="H71" s="141"/>
      <c r="I71" s="141"/>
      <c r="J71" s="141"/>
      <c r="K71" s="141"/>
    </row>
    <row r="72" spans="1:11" ht="15" customHeight="1" x14ac:dyDescent="0.2">
      <c r="A72" s="141"/>
      <c r="B72" s="141"/>
      <c r="C72" s="141"/>
      <c r="D72" s="141"/>
      <c r="E72" s="141"/>
      <c r="F72" s="141"/>
      <c r="G72" s="141"/>
      <c r="H72" s="141"/>
      <c r="I72" s="141"/>
      <c r="J72" s="141"/>
      <c r="K72" s="141"/>
    </row>
    <row r="73" spans="1:11" ht="15" customHeight="1" x14ac:dyDescent="0.2">
      <c r="A73" s="141"/>
      <c r="B73" s="141"/>
      <c r="C73" s="141"/>
      <c r="D73" s="141"/>
      <c r="E73" s="141"/>
      <c r="F73" s="141"/>
      <c r="G73" s="141"/>
      <c r="H73" s="141"/>
      <c r="I73" s="141"/>
      <c r="J73" s="141"/>
      <c r="K73" s="141"/>
    </row>
    <row r="74" spans="1:11" ht="15" customHeight="1" x14ac:dyDescent="0.2">
      <c r="A74" s="141"/>
      <c r="B74" s="141"/>
      <c r="C74" s="141"/>
      <c r="D74" s="141"/>
      <c r="E74" s="141"/>
      <c r="F74" s="141"/>
      <c r="G74" s="141"/>
      <c r="H74" s="141"/>
      <c r="I74" s="141"/>
      <c r="J74" s="141"/>
      <c r="K74" s="141"/>
    </row>
    <row r="75" spans="1:11" ht="15" customHeight="1" x14ac:dyDescent="0.2">
      <c r="A75" s="141"/>
      <c r="B75" s="141"/>
      <c r="C75" s="141"/>
      <c r="D75" s="141"/>
      <c r="E75" s="141"/>
      <c r="F75" s="141"/>
      <c r="G75" s="141"/>
      <c r="H75" s="141"/>
      <c r="I75" s="141"/>
      <c r="J75" s="141"/>
      <c r="K75" s="141"/>
    </row>
    <row r="76" spans="1:11" ht="15" customHeight="1" x14ac:dyDescent="0.2">
      <c r="A76" s="141"/>
      <c r="B76" s="141"/>
      <c r="C76" s="141"/>
      <c r="D76" s="141"/>
      <c r="E76" s="141"/>
      <c r="F76" s="141"/>
      <c r="G76" s="141"/>
      <c r="H76" s="141"/>
      <c r="I76" s="141"/>
      <c r="J76" s="141"/>
      <c r="K76" s="141"/>
    </row>
    <row r="77" spans="1:11" ht="15" customHeight="1" x14ac:dyDescent="0.2">
      <c r="A77" s="141"/>
      <c r="B77" s="141"/>
      <c r="C77" s="141"/>
      <c r="D77" s="141"/>
      <c r="E77" s="141"/>
      <c r="F77" s="141"/>
      <c r="G77" s="141"/>
      <c r="H77" s="141"/>
      <c r="I77" s="141"/>
      <c r="J77" s="141"/>
      <c r="K77" s="141"/>
    </row>
    <row r="78" spans="1:11" ht="15" customHeight="1" x14ac:dyDescent="0.2">
      <c r="A78" s="141"/>
      <c r="B78" s="141"/>
      <c r="C78" s="141"/>
      <c r="D78" s="141"/>
      <c r="E78" s="141"/>
      <c r="F78" s="141"/>
      <c r="G78" s="141"/>
      <c r="H78" s="141"/>
      <c r="I78" s="141"/>
      <c r="J78" s="141"/>
      <c r="K78" s="141"/>
    </row>
    <row r="79" spans="1:11" ht="15" customHeight="1" x14ac:dyDescent="0.2">
      <c r="A79" s="141"/>
      <c r="B79" s="141"/>
      <c r="C79" s="141"/>
      <c r="D79" s="141"/>
      <c r="E79" s="141"/>
      <c r="F79" s="141"/>
      <c r="G79" s="141"/>
      <c r="H79" s="141"/>
      <c r="I79" s="141"/>
      <c r="J79" s="141"/>
      <c r="K79" s="141"/>
    </row>
    <row r="80" spans="1:11" ht="15" customHeight="1" x14ac:dyDescent="0.2">
      <c r="A80" s="141"/>
      <c r="B80" s="141"/>
      <c r="C80" s="141"/>
      <c r="D80" s="141"/>
      <c r="E80" s="141"/>
      <c r="F80" s="141"/>
      <c r="G80" s="141"/>
      <c r="H80" s="141"/>
      <c r="I80" s="141"/>
      <c r="J80" s="141"/>
      <c r="K80" s="141"/>
    </row>
    <row r="81" spans="1:11" ht="15" customHeight="1" x14ac:dyDescent="0.2">
      <c r="A81" s="141"/>
      <c r="B81" s="141"/>
      <c r="C81" s="141"/>
      <c r="D81" s="141"/>
      <c r="E81" s="141"/>
      <c r="F81" s="141"/>
      <c r="G81" s="141"/>
      <c r="H81" s="141"/>
      <c r="I81" s="141"/>
      <c r="J81" s="141"/>
      <c r="K81" s="141"/>
    </row>
    <row r="82" spans="1:11" ht="15" customHeight="1" x14ac:dyDescent="0.2">
      <c r="A82" s="141"/>
      <c r="B82" s="141"/>
      <c r="C82" s="141"/>
      <c r="D82" s="141"/>
      <c r="E82" s="141"/>
      <c r="F82" s="141"/>
      <c r="G82" s="141"/>
      <c r="H82" s="141"/>
      <c r="I82" s="141"/>
      <c r="J82" s="141"/>
      <c r="K82" s="141"/>
    </row>
    <row r="83" spans="1:11" ht="15" customHeight="1" x14ac:dyDescent="0.2">
      <c r="A83" s="141"/>
      <c r="B83" s="141"/>
      <c r="C83" s="141"/>
      <c r="D83" s="141"/>
      <c r="E83" s="141"/>
      <c r="F83" s="141"/>
      <c r="G83" s="141"/>
      <c r="H83" s="141"/>
      <c r="I83" s="141"/>
      <c r="J83" s="141"/>
      <c r="K83" s="141"/>
    </row>
    <row r="84" spans="1:11" ht="15" customHeight="1" x14ac:dyDescent="0.2">
      <c r="A84" s="141"/>
      <c r="B84" s="141"/>
      <c r="C84" s="141"/>
      <c r="D84" s="141"/>
      <c r="E84" s="141"/>
      <c r="F84" s="141"/>
      <c r="G84" s="141"/>
      <c r="H84" s="141"/>
      <c r="I84" s="141"/>
      <c r="J84" s="141"/>
      <c r="K84" s="141"/>
    </row>
    <row r="85" spans="1:11" ht="15" customHeight="1" x14ac:dyDescent="0.2">
      <c r="A85" s="141"/>
      <c r="B85" s="141"/>
      <c r="C85" s="141"/>
      <c r="D85" s="141"/>
      <c r="E85" s="141"/>
      <c r="F85" s="141"/>
      <c r="G85" s="141"/>
      <c r="H85" s="141"/>
      <c r="I85" s="141"/>
      <c r="J85" s="141"/>
      <c r="K85" s="141"/>
    </row>
    <row r="86" spans="1:11" ht="15" customHeight="1" x14ac:dyDescent="0.2">
      <c r="A86" s="141"/>
      <c r="B86" s="141"/>
      <c r="C86" s="141"/>
      <c r="D86" s="141"/>
      <c r="E86" s="141"/>
      <c r="F86" s="141"/>
      <c r="G86" s="141"/>
      <c r="H86" s="141"/>
      <c r="I86" s="141"/>
      <c r="J86" s="141"/>
      <c r="K86" s="141"/>
    </row>
    <row r="87" spans="1:11" ht="15" customHeight="1" x14ac:dyDescent="0.2">
      <c r="A87" s="141"/>
      <c r="B87" s="141"/>
      <c r="C87" s="141"/>
      <c r="D87" s="141"/>
      <c r="E87" s="141"/>
      <c r="F87" s="141"/>
      <c r="G87" s="141"/>
      <c r="H87" s="141"/>
      <c r="I87" s="141"/>
      <c r="J87" s="141"/>
      <c r="K87" s="141"/>
    </row>
    <row r="88" spans="1:11" ht="15" customHeight="1" x14ac:dyDescent="0.2">
      <c r="A88" s="141"/>
      <c r="B88" s="141"/>
      <c r="C88" s="141"/>
      <c r="D88" s="141"/>
      <c r="E88" s="141"/>
      <c r="F88" s="141"/>
      <c r="G88" s="141"/>
      <c r="H88" s="141"/>
      <c r="I88" s="141"/>
      <c r="J88" s="141"/>
      <c r="K88" s="141"/>
    </row>
    <row r="89" spans="1:11" ht="15" customHeight="1" x14ac:dyDescent="0.2">
      <c r="A89" s="141"/>
      <c r="B89" s="141"/>
      <c r="C89" s="141"/>
      <c r="D89" s="141"/>
      <c r="E89" s="141"/>
      <c r="F89" s="141"/>
      <c r="G89" s="141"/>
      <c r="H89" s="141"/>
      <c r="I89" s="141"/>
      <c r="J89" s="141"/>
      <c r="K89" s="141"/>
    </row>
    <row r="90" spans="1:11" ht="15" customHeight="1" x14ac:dyDescent="0.2">
      <c r="A90" s="141"/>
      <c r="B90" s="141"/>
      <c r="C90" s="141"/>
      <c r="D90" s="141"/>
      <c r="E90" s="141"/>
      <c r="F90" s="141"/>
      <c r="G90" s="141"/>
      <c r="H90" s="141"/>
      <c r="I90" s="141"/>
      <c r="J90" s="141"/>
      <c r="K90" s="141"/>
    </row>
    <row r="91" spans="1:11" ht="15" customHeight="1" x14ac:dyDescent="0.2">
      <c r="A91" s="141"/>
      <c r="B91" s="141"/>
      <c r="C91" s="141"/>
      <c r="D91" s="141"/>
      <c r="E91" s="141"/>
      <c r="F91" s="141"/>
      <c r="G91" s="141"/>
      <c r="H91" s="141"/>
      <c r="I91" s="141"/>
      <c r="J91" s="141"/>
      <c r="K91" s="141"/>
    </row>
    <row r="92" spans="1:11" ht="15" customHeight="1" x14ac:dyDescent="0.2">
      <c r="A92" s="141"/>
      <c r="B92" s="141"/>
      <c r="C92" s="141"/>
      <c r="D92" s="141"/>
      <c r="E92" s="141"/>
      <c r="F92" s="141"/>
      <c r="G92" s="141"/>
      <c r="H92" s="141"/>
      <c r="I92" s="141"/>
      <c r="J92" s="141"/>
      <c r="K92" s="141"/>
    </row>
    <row r="93" spans="1:11" ht="15" customHeight="1" x14ac:dyDescent="0.2">
      <c r="A93" s="141"/>
      <c r="B93" s="141"/>
      <c r="C93" s="141"/>
      <c r="D93" s="141"/>
      <c r="E93" s="141"/>
      <c r="F93" s="141"/>
      <c r="G93" s="141"/>
      <c r="H93" s="141"/>
      <c r="I93" s="141"/>
      <c r="J93" s="141"/>
      <c r="K93" s="141"/>
    </row>
    <row r="94" spans="1:11" ht="15" customHeight="1" x14ac:dyDescent="0.2">
      <c r="A94" s="141"/>
      <c r="B94" s="141"/>
      <c r="C94" s="141"/>
      <c r="D94" s="141"/>
      <c r="E94" s="141"/>
      <c r="F94" s="141"/>
      <c r="G94" s="141"/>
      <c r="H94" s="141"/>
      <c r="I94" s="141"/>
      <c r="J94" s="141"/>
      <c r="K94" s="141"/>
    </row>
    <row r="95" spans="1:11" ht="15" customHeight="1" x14ac:dyDescent="0.2">
      <c r="A95" s="141"/>
      <c r="B95" s="141"/>
      <c r="C95" s="141"/>
      <c r="D95" s="141"/>
      <c r="E95" s="141"/>
      <c r="F95" s="141"/>
      <c r="G95" s="141"/>
      <c r="H95" s="141"/>
      <c r="I95" s="141"/>
      <c r="J95" s="141"/>
      <c r="K95" s="141"/>
    </row>
    <row r="96" spans="1:11" ht="15" customHeight="1" x14ac:dyDescent="0.2">
      <c r="A96" s="141"/>
      <c r="B96" s="141"/>
      <c r="C96" s="141"/>
      <c r="D96" s="141"/>
      <c r="E96" s="141"/>
      <c r="F96" s="141"/>
      <c r="G96" s="141"/>
      <c r="H96" s="141"/>
      <c r="I96" s="141"/>
      <c r="J96" s="141"/>
      <c r="K96" s="141"/>
    </row>
    <row r="97" spans="1:11" ht="15" customHeight="1" x14ac:dyDescent="0.2">
      <c r="A97" s="141"/>
      <c r="B97" s="141"/>
      <c r="C97" s="141"/>
      <c r="D97" s="141"/>
      <c r="E97" s="141"/>
      <c r="F97" s="141"/>
      <c r="G97" s="141"/>
      <c r="H97" s="141"/>
      <c r="I97" s="141"/>
      <c r="J97" s="141"/>
      <c r="K97" s="141"/>
    </row>
    <row r="98" spans="1:11" ht="15" customHeight="1" x14ac:dyDescent="0.2">
      <c r="A98" s="141"/>
      <c r="B98" s="141"/>
      <c r="C98" s="141"/>
      <c r="D98" s="141"/>
      <c r="E98" s="141"/>
      <c r="F98" s="141"/>
      <c r="G98" s="141"/>
      <c r="H98" s="141"/>
      <c r="I98" s="141"/>
      <c r="J98" s="141"/>
      <c r="K98" s="141"/>
    </row>
    <row r="99" spans="1:11" ht="15" customHeight="1" x14ac:dyDescent="0.2"/>
    <row r="100" spans="1:11" ht="15" customHeight="1" x14ac:dyDescent="0.2"/>
    <row r="101" spans="1:11" ht="15" customHeight="1" x14ac:dyDescent="0.2"/>
    <row r="102" spans="1:11" ht="15" customHeight="1" x14ac:dyDescent="0.2"/>
    <row r="103" spans="1:11" ht="15" customHeight="1" x14ac:dyDescent="0.2"/>
    <row r="104" spans="1:11" ht="15" customHeight="1" x14ac:dyDescent="0.2"/>
    <row r="105" spans="1:11" ht="15" customHeight="1" x14ac:dyDescent="0.2"/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</sheetData>
  <mergeCells count="26">
    <mergeCell ref="A37:B41"/>
    <mergeCell ref="A42:B46"/>
    <mergeCell ref="A47:B51"/>
    <mergeCell ref="A52:B56"/>
    <mergeCell ref="I33:K33"/>
    <mergeCell ref="H34:H36"/>
    <mergeCell ref="D35:D36"/>
    <mergeCell ref="E35:F35"/>
    <mergeCell ref="I35:J35"/>
    <mergeCell ref="A36:B36"/>
    <mergeCell ref="E33:G33"/>
    <mergeCell ref="A10:B14"/>
    <mergeCell ref="A15:B19"/>
    <mergeCell ref="A20:B24"/>
    <mergeCell ref="A25:B29"/>
    <mergeCell ref="A32:D32"/>
    <mergeCell ref="K1:L1"/>
    <mergeCell ref="A5:D5"/>
    <mergeCell ref="E6:G6"/>
    <mergeCell ref="I6:K6"/>
    <mergeCell ref="A3:L3"/>
    <mergeCell ref="H7:H9"/>
    <mergeCell ref="D8:D9"/>
    <mergeCell ref="E8:F8"/>
    <mergeCell ref="I8:J8"/>
    <mergeCell ref="A9:B9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&amp;C22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5"/>
  <sheetViews>
    <sheetView view="pageBreakPreview" topLeftCell="A13" zoomScaleNormal="100" zoomScaleSheetLayoutView="100" workbookViewId="0">
      <selection activeCell="K2" sqref="K2"/>
    </sheetView>
  </sheetViews>
  <sheetFormatPr defaultRowHeight="12.75" x14ac:dyDescent="0.2"/>
  <cols>
    <col min="1" max="1" width="9.42578125" style="121" customWidth="1"/>
    <col min="2" max="2" width="3.85546875" style="121" customWidth="1"/>
    <col min="3" max="11" width="8.85546875" style="121" customWidth="1"/>
    <col min="12" max="12" width="1.7109375" style="121" customWidth="1"/>
    <col min="13" max="14" width="9.140625" style="121"/>
    <col min="15" max="15" width="11.140625" style="121" customWidth="1"/>
    <col min="16" max="16384" width="9.140625" style="121"/>
  </cols>
  <sheetData>
    <row r="1" spans="1:17" ht="13.5" x14ac:dyDescent="0.25">
      <c r="K1" s="1068" t="s">
        <v>282</v>
      </c>
      <c r="L1" s="1068"/>
    </row>
    <row r="2" spans="1:17" ht="6.75" customHeight="1" x14ac:dyDescent="0.2"/>
    <row r="3" spans="1:17" ht="30" customHeight="1" x14ac:dyDescent="0.2">
      <c r="A3" s="1081" t="s">
        <v>238</v>
      </c>
      <c r="B3" s="1081"/>
      <c r="C3" s="1081"/>
      <c r="D3" s="1081"/>
      <c r="E3" s="1081"/>
      <c r="F3" s="1081"/>
      <c r="G3" s="1081"/>
      <c r="H3" s="1081"/>
      <c r="I3" s="1081"/>
      <c r="J3" s="1081"/>
      <c r="K3" s="1081"/>
      <c r="L3" s="1081"/>
    </row>
    <row r="4" spans="1:17" ht="10.5" customHeight="1" x14ac:dyDescent="0.2">
      <c r="B4" s="122"/>
      <c r="C4" s="122"/>
      <c r="D4" s="177"/>
      <c r="E4" s="177"/>
      <c r="F4" s="124"/>
      <c r="G4" s="122"/>
      <c r="H4" s="122"/>
      <c r="I4" s="122"/>
    </row>
    <row r="5" spans="1:17" ht="12.95" customHeight="1" x14ac:dyDescent="0.2">
      <c r="A5" s="1069" t="s">
        <v>122</v>
      </c>
      <c r="B5" s="1069"/>
      <c r="C5" s="1069"/>
      <c r="D5" s="1070"/>
      <c r="E5" s="170"/>
      <c r="F5" s="125"/>
      <c r="G5" s="125"/>
      <c r="H5" s="125"/>
      <c r="I5" s="125"/>
      <c r="J5" s="126"/>
      <c r="K5" s="176"/>
      <c r="L5" s="126"/>
    </row>
    <row r="6" spans="1:17" ht="24.95" customHeight="1" x14ac:dyDescent="0.25">
      <c r="E6" s="1071">
        <f>T!G17</f>
        <v>2016</v>
      </c>
      <c r="F6" s="1072"/>
      <c r="G6" s="1072"/>
      <c r="H6" s="904"/>
      <c r="I6" s="1073">
        <f>E6-1</f>
        <v>2015</v>
      </c>
      <c r="J6" s="1074"/>
      <c r="K6" s="1075"/>
      <c r="L6" s="126"/>
    </row>
    <row r="7" spans="1:17" ht="24.95" customHeight="1" x14ac:dyDescent="0.25">
      <c r="A7" s="129"/>
      <c r="B7" s="130"/>
      <c r="C7" s="131"/>
      <c r="D7" s="131"/>
      <c r="E7" s="132"/>
      <c r="F7" s="133"/>
      <c r="G7" s="175"/>
      <c r="H7" s="1045" t="s">
        <v>112</v>
      </c>
      <c r="I7" s="905"/>
      <c r="J7" s="194"/>
      <c r="K7" s="906"/>
      <c r="L7" s="155"/>
    </row>
    <row r="8" spans="1:17" ht="24.95" customHeight="1" x14ac:dyDescent="0.25">
      <c r="A8" s="129"/>
      <c r="B8" s="169"/>
      <c r="C8" s="169"/>
      <c r="D8" s="1077" t="s">
        <v>0</v>
      </c>
      <c r="E8" s="1044" t="s">
        <v>41</v>
      </c>
      <c r="F8" s="1045"/>
      <c r="G8" s="202" t="s">
        <v>111</v>
      </c>
      <c r="H8" s="1045"/>
      <c r="I8" s="1079" t="s">
        <v>41</v>
      </c>
      <c r="J8" s="1080"/>
      <c r="K8" s="205" t="s">
        <v>111</v>
      </c>
      <c r="L8" s="155"/>
    </row>
    <row r="9" spans="1:17" ht="12.95" customHeight="1" x14ac:dyDescent="0.25">
      <c r="A9" s="1076" t="s">
        <v>164</v>
      </c>
      <c r="B9" s="1076"/>
      <c r="C9" s="238" t="s">
        <v>48</v>
      </c>
      <c r="D9" s="1078"/>
      <c r="E9" s="134" t="s">
        <v>154</v>
      </c>
      <c r="F9" s="134" t="s">
        <v>1</v>
      </c>
      <c r="G9" s="203" t="s">
        <v>69</v>
      </c>
      <c r="H9" s="1076"/>
      <c r="I9" s="907" t="s">
        <v>165</v>
      </c>
      <c r="J9" s="196" t="s">
        <v>1</v>
      </c>
      <c r="K9" s="206" t="s">
        <v>69</v>
      </c>
      <c r="L9" s="159"/>
    </row>
    <row r="10" spans="1:17" ht="12.95" customHeight="1" x14ac:dyDescent="0.2">
      <c r="A10" s="1054" t="str">
        <f>T!J20</f>
        <v>leden</v>
      </c>
      <c r="B10" s="1055"/>
      <c r="C10" s="160" t="s">
        <v>6</v>
      </c>
      <c r="D10" s="135">
        <v>80</v>
      </c>
      <c r="E10" s="136">
        <v>15030.7</v>
      </c>
      <c r="F10" s="136">
        <v>160375.03341999999</v>
      </c>
      <c r="G10" s="207">
        <f>E10/$E$14</f>
        <v>0.27779995638207822</v>
      </c>
      <c r="H10" s="145">
        <f>(E10-I10)/I10</f>
        <v>1.3314726424507185E-2</v>
      </c>
      <c r="I10" s="909">
        <v>14833.2</v>
      </c>
      <c r="J10" s="197">
        <v>157736.02646000002</v>
      </c>
      <c r="K10" s="212">
        <f>I10/$I$14</f>
        <v>0.29477449548394791</v>
      </c>
      <c r="L10" s="155"/>
    </row>
    <row r="11" spans="1:17" ht="12.95" customHeight="1" x14ac:dyDescent="0.2">
      <c r="A11" s="1056"/>
      <c r="B11" s="1057"/>
      <c r="C11" s="161" t="s">
        <v>7</v>
      </c>
      <c r="D11" s="135">
        <v>343</v>
      </c>
      <c r="E11" s="136">
        <v>6456.6</v>
      </c>
      <c r="F11" s="136">
        <v>68890.557769999927</v>
      </c>
      <c r="G11" s="208">
        <f>E11/$E$14</f>
        <v>0.119331980438471</v>
      </c>
      <c r="H11" s="145">
        <f>(E11-I11)/I11</f>
        <v>9.3745765008808879E-2</v>
      </c>
      <c r="I11" s="909">
        <v>5903.2</v>
      </c>
      <c r="J11" s="197">
        <v>62774.462028000045</v>
      </c>
      <c r="K11" s="213">
        <f>I11/$I$14</f>
        <v>0.11731202988841526</v>
      </c>
      <c r="L11" s="156"/>
      <c r="M11" s="137"/>
      <c r="O11" s="137"/>
      <c r="P11" s="137"/>
      <c r="Q11" s="137"/>
    </row>
    <row r="12" spans="1:17" ht="12.95" customHeight="1" x14ac:dyDescent="0.2">
      <c r="A12" s="1056"/>
      <c r="B12" s="1057"/>
      <c r="C12" s="161" t="s">
        <v>8</v>
      </c>
      <c r="D12" s="135">
        <v>11475</v>
      </c>
      <c r="E12" s="136">
        <v>11995.9</v>
      </c>
      <c r="F12" s="136">
        <v>127993.60000000001</v>
      </c>
      <c r="G12" s="208">
        <f>E12/$E$14</f>
        <v>0.22171026610628725</v>
      </c>
      <c r="H12" s="145">
        <f t="shared" ref="H12:H14" si="0">(E12-I12)/I12</f>
        <v>9.8586002893931907E-2</v>
      </c>
      <c r="I12" s="909">
        <v>10919.4</v>
      </c>
      <c r="J12" s="197">
        <v>116116.6</v>
      </c>
      <c r="K12" s="213">
        <f>I12/$I$14</f>
        <v>0.21699704891644558</v>
      </c>
      <c r="L12" s="156"/>
      <c r="M12" s="137"/>
      <c r="O12" s="137"/>
      <c r="P12" s="137"/>
      <c r="Q12" s="137"/>
    </row>
    <row r="13" spans="1:17" ht="12.95" customHeight="1" x14ac:dyDescent="0.2">
      <c r="A13" s="1056"/>
      <c r="B13" s="1057"/>
      <c r="C13" s="161" t="s">
        <v>9</v>
      </c>
      <c r="D13" s="135">
        <v>147660</v>
      </c>
      <c r="E13" s="136">
        <v>20623</v>
      </c>
      <c r="F13" s="136">
        <v>220043.4</v>
      </c>
      <c r="G13" s="208">
        <f>E13/$E$14</f>
        <v>0.3811577970731635</v>
      </c>
      <c r="H13" s="145">
        <f t="shared" si="0"/>
        <v>0.10491998264102821</v>
      </c>
      <c r="I13" s="909">
        <v>18664.7</v>
      </c>
      <c r="J13" s="197">
        <v>198480.7</v>
      </c>
      <c r="K13" s="213">
        <f>I13/$I$14</f>
        <v>0.37091642571119127</v>
      </c>
      <c r="L13" s="156"/>
      <c r="M13" s="137"/>
      <c r="O13" s="137"/>
      <c r="P13" s="137"/>
      <c r="Q13" s="137"/>
    </row>
    <row r="14" spans="1:17" ht="12.95" customHeight="1" x14ac:dyDescent="0.2">
      <c r="A14" s="1058"/>
      <c r="B14" s="1059"/>
      <c r="C14" s="163" t="s">
        <v>2</v>
      </c>
      <c r="D14" s="151">
        <v>159558</v>
      </c>
      <c r="E14" s="152">
        <v>54106.200000000004</v>
      </c>
      <c r="F14" s="153">
        <v>577302.59118999995</v>
      </c>
      <c r="G14" s="209">
        <f>SUM(G10:G13)</f>
        <v>1</v>
      </c>
      <c r="H14" s="154">
        <f t="shared" si="0"/>
        <v>7.5231764390258526E-2</v>
      </c>
      <c r="I14" s="911">
        <v>50320.5</v>
      </c>
      <c r="J14" s="198">
        <v>535107.78848800017</v>
      </c>
      <c r="K14" s="214">
        <f>SUM(K10:K13)</f>
        <v>1</v>
      </c>
      <c r="L14" s="174"/>
      <c r="M14" s="137"/>
    </row>
    <row r="15" spans="1:17" ht="12.95" customHeight="1" x14ac:dyDescent="0.2">
      <c r="A15" s="1060" t="str">
        <f>T!J21</f>
        <v>únor</v>
      </c>
      <c r="B15" s="1061"/>
      <c r="C15" s="161" t="s">
        <v>6</v>
      </c>
      <c r="D15" s="135">
        <v>80</v>
      </c>
      <c r="E15" s="136">
        <v>14227.2</v>
      </c>
      <c r="F15" s="136">
        <v>151792.62632000004</v>
      </c>
      <c r="G15" s="208">
        <f>E15/$E$19</f>
        <v>0.32159786252432804</v>
      </c>
      <c r="H15" s="145">
        <f>(E15-I15)/I15</f>
        <v>-7.0767555797495657E-3</v>
      </c>
      <c r="I15" s="909">
        <v>14328.6</v>
      </c>
      <c r="J15" s="197">
        <v>152419.40995</v>
      </c>
      <c r="K15" s="213">
        <f>I15/$I$19</f>
        <v>0.30511831144273521</v>
      </c>
      <c r="L15" s="156"/>
      <c r="M15" s="137"/>
      <c r="N15" s="137"/>
    </row>
    <row r="16" spans="1:17" ht="12.95" customHeight="1" x14ac:dyDescent="0.2">
      <c r="A16" s="1060"/>
      <c r="B16" s="1061"/>
      <c r="C16" s="161" t="s">
        <v>7</v>
      </c>
      <c r="D16" s="135">
        <v>347</v>
      </c>
      <c r="E16" s="136">
        <v>6963.3</v>
      </c>
      <c r="F16" s="136">
        <v>74292.573210000046</v>
      </c>
      <c r="G16" s="208">
        <f t="shared" ref="G16:G17" si="1">E16/$E$19</f>
        <v>0.15740148420740929</v>
      </c>
      <c r="H16" s="145">
        <f>(E16-I16)/I16</f>
        <v>0.19517009371459965</v>
      </c>
      <c r="I16" s="909">
        <v>5826.2</v>
      </c>
      <c r="J16" s="197">
        <v>61976.036105000036</v>
      </c>
      <c r="K16" s="213">
        <f t="shared" ref="K16:K18" si="2">I16/$I$19</f>
        <v>0.12406517776528508</v>
      </c>
      <c r="L16" s="157"/>
      <c r="M16" s="140"/>
      <c r="N16" s="137"/>
    </row>
    <row r="17" spans="1:21" ht="12.95" customHeight="1" x14ac:dyDescent="0.2">
      <c r="A17" s="1060"/>
      <c r="B17" s="1061"/>
      <c r="C17" s="161" t="s">
        <v>8</v>
      </c>
      <c r="D17" s="135">
        <v>11469</v>
      </c>
      <c r="E17" s="136">
        <v>8476.2999999999993</v>
      </c>
      <c r="F17" s="136">
        <v>90435.3</v>
      </c>
      <c r="G17" s="208">
        <f t="shared" si="1"/>
        <v>0.19160199913651046</v>
      </c>
      <c r="H17" s="145">
        <f t="shared" ref="H17:H19" si="3">(E17-I17)/I17</f>
        <v>-0.14328886193652726</v>
      </c>
      <c r="I17" s="909">
        <v>9894</v>
      </c>
      <c r="J17" s="197">
        <v>105246.5</v>
      </c>
      <c r="K17" s="213">
        <f>I17/$I$19</f>
        <v>0.21068635968722849</v>
      </c>
      <c r="L17" s="156"/>
      <c r="M17" s="137"/>
      <c r="N17" s="137"/>
      <c r="O17" s="137"/>
      <c r="P17" s="137"/>
    </row>
    <row r="18" spans="1:21" ht="12.95" customHeight="1" x14ac:dyDescent="0.2">
      <c r="A18" s="1060"/>
      <c r="B18" s="1061"/>
      <c r="C18" s="161" t="s">
        <v>9</v>
      </c>
      <c r="D18" s="135">
        <v>147641</v>
      </c>
      <c r="E18" s="136">
        <v>14572.3</v>
      </c>
      <c r="F18" s="136">
        <v>155474.1</v>
      </c>
      <c r="G18" s="208">
        <f>E18/$E$19</f>
        <v>0.32939865413175223</v>
      </c>
      <c r="H18" s="145">
        <f t="shared" si="3"/>
        <v>-0.1383455534531694</v>
      </c>
      <c r="I18" s="909">
        <v>16912</v>
      </c>
      <c r="J18" s="197">
        <v>179900.1</v>
      </c>
      <c r="K18" s="213">
        <f t="shared" si="2"/>
        <v>0.36013015110475116</v>
      </c>
      <c r="L18" s="156"/>
      <c r="M18" s="137"/>
      <c r="N18" s="137"/>
      <c r="O18" s="137"/>
      <c r="P18" s="137"/>
    </row>
    <row r="19" spans="1:21" ht="12.95" customHeight="1" x14ac:dyDescent="0.2">
      <c r="A19" s="1060"/>
      <c r="B19" s="1061"/>
      <c r="C19" s="163" t="s">
        <v>2</v>
      </c>
      <c r="D19" s="151">
        <v>159537</v>
      </c>
      <c r="E19" s="152">
        <v>44239.1</v>
      </c>
      <c r="F19" s="153">
        <v>471994.59953000012</v>
      </c>
      <c r="G19" s="209">
        <f>SUM(G15:G18)</f>
        <v>1</v>
      </c>
      <c r="H19" s="154">
        <f t="shared" si="3"/>
        <v>-5.7956849116710195E-2</v>
      </c>
      <c r="I19" s="911">
        <v>46960.800000000003</v>
      </c>
      <c r="J19" s="198">
        <v>499542.04605500004</v>
      </c>
      <c r="K19" s="214">
        <f>SUM(K15:K18)</f>
        <v>1</v>
      </c>
      <c r="L19" s="174"/>
      <c r="M19" s="137"/>
      <c r="N19" s="137"/>
      <c r="O19" s="137"/>
      <c r="P19" s="137"/>
    </row>
    <row r="20" spans="1:21" ht="12.95" customHeight="1" x14ac:dyDescent="0.2">
      <c r="A20" s="1060" t="str">
        <f>T!J22</f>
        <v>březen</v>
      </c>
      <c r="B20" s="1061"/>
      <c r="C20" s="160" t="s">
        <v>6</v>
      </c>
      <c r="D20" s="180">
        <v>80</v>
      </c>
      <c r="E20" s="181">
        <v>15317.1</v>
      </c>
      <c r="F20" s="181">
        <v>163699.48066999996</v>
      </c>
      <c r="G20" s="207">
        <f>E20/$E$24</f>
        <v>0.36463034908301434</v>
      </c>
      <c r="H20" s="182">
        <f>(E20-I20)/I20</f>
        <v>8.7808134538765792E-2</v>
      </c>
      <c r="I20" s="908">
        <v>14080.7</v>
      </c>
      <c r="J20" s="199">
        <v>149733.01279000001</v>
      </c>
      <c r="K20" s="212">
        <f>I20/$I$24</f>
        <v>0.34709226081897865</v>
      </c>
      <c r="L20" s="183"/>
      <c r="M20" s="136"/>
      <c r="N20" s="136"/>
      <c r="O20" s="136"/>
      <c r="P20" s="136"/>
      <c r="Q20" s="136"/>
      <c r="R20" s="136"/>
      <c r="S20" s="136"/>
      <c r="T20" s="136"/>
      <c r="U20" s="136"/>
    </row>
    <row r="21" spans="1:21" ht="12.95" customHeight="1" x14ac:dyDescent="0.2">
      <c r="A21" s="1060"/>
      <c r="B21" s="1061"/>
      <c r="C21" s="161" t="s">
        <v>7</v>
      </c>
      <c r="D21" s="135">
        <v>341</v>
      </c>
      <c r="E21" s="136">
        <v>3543.3</v>
      </c>
      <c r="F21" s="136">
        <v>37868.480710000018</v>
      </c>
      <c r="G21" s="208">
        <f t="shared" ref="G21:G23" si="4">E21/$E$24</f>
        <v>8.4349825744158141E-2</v>
      </c>
      <c r="H21" s="145">
        <f t="shared" ref="H21:H24" si="5">(E21-I21)/I21</f>
        <v>-0.25201072386058981</v>
      </c>
      <c r="I21" s="909">
        <v>4737.1000000000004</v>
      </c>
      <c r="J21" s="197">
        <v>50373.60822099998</v>
      </c>
      <c r="K21" s="213">
        <f t="shared" ref="K21:K22" si="6">I21/$I$24</f>
        <v>0.11677052623275717</v>
      </c>
      <c r="L21" s="158"/>
      <c r="M21" s="136"/>
      <c r="N21" s="136"/>
      <c r="O21" s="136"/>
      <c r="P21" s="136"/>
      <c r="Q21" s="136"/>
      <c r="R21" s="136"/>
      <c r="S21" s="136"/>
      <c r="T21" s="136"/>
      <c r="U21" s="136"/>
    </row>
    <row r="22" spans="1:21" ht="12.95" customHeight="1" x14ac:dyDescent="0.2">
      <c r="A22" s="1060"/>
      <c r="B22" s="1061"/>
      <c r="C22" s="161" t="s">
        <v>8</v>
      </c>
      <c r="D22" s="135">
        <v>11477</v>
      </c>
      <c r="E22" s="136">
        <v>8512.4</v>
      </c>
      <c r="F22" s="136">
        <v>90975.5</v>
      </c>
      <c r="G22" s="208">
        <f t="shared" si="4"/>
        <v>0.2026414519415719</v>
      </c>
      <c r="H22" s="145">
        <f t="shared" si="5"/>
        <v>6.0365230822890387E-2</v>
      </c>
      <c r="I22" s="909">
        <v>8027.8</v>
      </c>
      <c r="J22" s="197">
        <v>85366.6</v>
      </c>
      <c r="K22" s="213">
        <f t="shared" si="6"/>
        <v>0.19788698370127883</v>
      </c>
      <c r="L22" s="158"/>
      <c r="M22" s="136"/>
      <c r="N22" s="136"/>
      <c r="O22" s="136"/>
      <c r="P22" s="136"/>
      <c r="Q22" s="136"/>
      <c r="R22" s="136"/>
      <c r="S22" s="136"/>
      <c r="T22" s="136"/>
      <c r="U22" s="136"/>
    </row>
    <row r="23" spans="1:21" ht="12.95" customHeight="1" x14ac:dyDescent="0.2">
      <c r="A23" s="1060"/>
      <c r="B23" s="1061"/>
      <c r="C23" s="161" t="s">
        <v>9</v>
      </c>
      <c r="D23" s="135">
        <v>147594</v>
      </c>
      <c r="E23" s="136">
        <v>14634.4</v>
      </c>
      <c r="F23" s="136">
        <v>156402.79999999999</v>
      </c>
      <c r="G23" s="208">
        <f t="shared" si="4"/>
        <v>0.34837837323125553</v>
      </c>
      <c r="H23" s="145">
        <f t="shared" si="5"/>
        <v>6.6491765048826673E-2</v>
      </c>
      <c r="I23" s="909">
        <v>13722</v>
      </c>
      <c r="J23" s="197">
        <v>145919.1</v>
      </c>
      <c r="K23" s="213">
        <f>I23/$I$24</f>
        <v>0.33825022924698522</v>
      </c>
      <c r="L23" s="158"/>
      <c r="M23" s="136"/>
      <c r="N23" s="136"/>
      <c r="O23" s="136"/>
      <c r="P23" s="136"/>
      <c r="Q23" s="136"/>
      <c r="R23" s="136"/>
      <c r="S23" s="136"/>
      <c r="T23" s="136"/>
      <c r="U23" s="136"/>
    </row>
    <row r="24" spans="1:21" ht="12.95" customHeight="1" thickBot="1" x14ac:dyDescent="0.25">
      <c r="A24" s="1062"/>
      <c r="B24" s="1063"/>
      <c r="C24" s="184" t="s">
        <v>2</v>
      </c>
      <c r="D24" s="185">
        <v>159492</v>
      </c>
      <c r="E24" s="186">
        <v>42007.200000000004</v>
      </c>
      <c r="F24" s="187">
        <v>448946.26137999998</v>
      </c>
      <c r="G24" s="210">
        <f>SUM(G20:G23)</f>
        <v>0.99999999999999989</v>
      </c>
      <c r="H24" s="188">
        <f t="shared" si="5"/>
        <v>3.5486447312633687E-2</v>
      </c>
      <c r="I24" s="921">
        <v>40567.600000000006</v>
      </c>
      <c r="J24" s="200">
        <v>431392.32101099996</v>
      </c>
      <c r="K24" s="215">
        <f>SUM(K20:K23)</f>
        <v>0.99999999999999989</v>
      </c>
      <c r="L24" s="189"/>
    </row>
    <row r="25" spans="1:21" ht="12.95" customHeight="1" thickTop="1" x14ac:dyDescent="0.2">
      <c r="A25" s="1082" t="str">
        <f>T!E17</f>
        <v>I. čtvrtletí</v>
      </c>
      <c r="B25" s="1083"/>
      <c r="C25" s="161" t="s">
        <v>6</v>
      </c>
      <c r="D25" s="135">
        <f>D20</f>
        <v>80</v>
      </c>
      <c r="E25" s="136">
        <f>E10+E15+E20</f>
        <v>44575</v>
      </c>
      <c r="F25" s="136">
        <f>F10+F15+F20</f>
        <v>475867.14040999999</v>
      </c>
      <c r="G25" s="208">
        <f>E25/$E$29</f>
        <v>0.31759320282859227</v>
      </c>
      <c r="H25" s="145">
        <f>(E25-I25)/I25</f>
        <v>3.0814592125802162E-2</v>
      </c>
      <c r="I25" s="913">
        <v>43242.5</v>
      </c>
      <c r="J25" s="197">
        <v>459888.44920000003</v>
      </c>
      <c r="K25" s="213">
        <f>I25/$I$29</f>
        <v>0.31369492248396613</v>
      </c>
      <c r="L25" s="155"/>
    </row>
    <row r="26" spans="1:21" ht="12.95" customHeight="1" x14ac:dyDescent="0.2">
      <c r="A26" s="1060"/>
      <c r="B26" s="1061"/>
      <c r="C26" s="161" t="s">
        <v>7</v>
      </c>
      <c r="D26" s="135">
        <f>D21</f>
        <v>341</v>
      </c>
      <c r="E26" s="136">
        <f t="shared" ref="E26:F28" si="7">E11+E16+E21</f>
        <v>16963.2</v>
      </c>
      <c r="F26" s="136">
        <f t="shared" si="7"/>
        <v>181051.61168999999</v>
      </c>
      <c r="G26" s="208">
        <f t="shared" ref="G26:G28" si="8">E26/$E$29</f>
        <v>0.12086140254003314</v>
      </c>
      <c r="H26" s="145">
        <f t="shared" ref="H26:H29" si="9">(E26-I26)/I26</f>
        <v>3.0164272917742128E-2</v>
      </c>
      <c r="I26" s="909">
        <v>16466.5</v>
      </c>
      <c r="J26" s="197">
        <v>175124.10635400005</v>
      </c>
      <c r="K26" s="213">
        <f t="shared" ref="K26:K28" si="10">I26/$I$29</f>
        <v>0.11945325642787138</v>
      </c>
      <c r="L26" s="155"/>
    </row>
    <row r="27" spans="1:21" ht="12.95" customHeight="1" x14ac:dyDescent="0.2">
      <c r="A27" s="1060"/>
      <c r="B27" s="1061"/>
      <c r="C27" s="161" t="s">
        <v>8</v>
      </c>
      <c r="D27" s="135">
        <f t="shared" ref="D27:D28" si="11">D22</f>
        <v>11477</v>
      </c>
      <c r="E27" s="136">
        <f t="shared" si="7"/>
        <v>28984.6</v>
      </c>
      <c r="F27" s="136">
        <f t="shared" si="7"/>
        <v>309404.40000000002</v>
      </c>
      <c r="G27" s="208">
        <f t="shared" si="8"/>
        <v>0.20651288719474181</v>
      </c>
      <c r="H27" s="145">
        <f t="shared" si="9"/>
        <v>4.9720538673840827E-3</v>
      </c>
      <c r="I27" s="909">
        <v>28841.200000000001</v>
      </c>
      <c r="J27" s="197">
        <v>306729.7</v>
      </c>
      <c r="K27" s="213">
        <f t="shared" si="10"/>
        <v>0.20922328723696745</v>
      </c>
      <c r="L27" s="155"/>
    </row>
    <row r="28" spans="1:21" ht="12.95" customHeight="1" x14ac:dyDescent="0.2">
      <c r="A28" s="1060"/>
      <c r="B28" s="1061"/>
      <c r="C28" s="161" t="s">
        <v>9</v>
      </c>
      <c r="D28" s="135">
        <f t="shared" si="11"/>
        <v>147594</v>
      </c>
      <c r="E28" s="136">
        <f t="shared" si="7"/>
        <v>49829.700000000004</v>
      </c>
      <c r="F28" s="136">
        <f t="shared" si="7"/>
        <v>531920.30000000005</v>
      </c>
      <c r="G28" s="208">
        <f t="shared" si="8"/>
        <v>0.35503250743663278</v>
      </c>
      <c r="H28" s="145">
        <f t="shared" si="9"/>
        <v>1.0771075099343538E-2</v>
      </c>
      <c r="I28" s="909">
        <v>49298.7</v>
      </c>
      <c r="J28" s="197">
        <v>524299.9</v>
      </c>
      <c r="K28" s="213">
        <f t="shared" si="10"/>
        <v>0.35762853385119503</v>
      </c>
      <c r="L28" s="155"/>
    </row>
    <row r="29" spans="1:21" ht="12.95" customHeight="1" x14ac:dyDescent="0.2">
      <c r="A29" s="1060"/>
      <c r="B29" s="1061"/>
      <c r="C29" s="164" t="s">
        <v>2</v>
      </c>
      <c r="D29" s="165">
        <f>SUM(D25:D28)</f>
        <v>159492</v>
      </c>
      <c r="E29" s="166">
        <f>SUM(E25:E28)</f>
        <v>140352.5</v>
      </c>
      <c r="F29" s="167">
        <f>SUM(F25:F28)</f>
        <v>1498243.4520999999</v>
      </c>
      <c r="G29" s="211">
        <f>SUM(G25:G28)</f>
        <v>1</v>
      </c>
      <c r="H29" s="168">
        <f t="shared" si="9"/>
        <v>1.8161914966314609E-2</v>
      </c>
      <c r="I29" s="914">
        <v>137848.9</v>
      </c>
      <c r="J29" s="201">
        <v>1466042.1555540003</v>
      </c>
      <c r="K29" s="216">
        <f>SUM(K25:K28)</f>
        <v>1</v>
      </c>
      <c r="L29" s="159"/>
    </row>
    <row r="30" spans="1:21" ht="5.0999999999999996" customHeight="1" x14ac:dyDescent="0.2">
      <c r="A30" s="138"/>
      <c r="B30" s="139"/>
      <c r="C30" s="257"/>
      <c r="D30" s="143"/>
      <c r="E30" s="144"/>
      <c r="F30" s="144"/>
      <c r="G30" s="217"/>
      <c r="H30" s="146"/>
      <c r="I30" s="916"/>
      <c r="J30" s="219"/>
      <c r="K30" s="222"/>
      <c r="L30" s="155"/>
    </row>
    <row r="31" spans="1:21" ht="20.100000000000001" customHeight="1" x14ac:dyDescent="0.2">
      <c r="A31" s="138"/>
      <c r="B31" s="139"/>
      <c r="C31" s="142"/>
      <c r="D31" s="144"/>
      <c r="E31" s="144"/>
      <c r="F31" s="144"/>
      <c r="G31" s="173"/>
      <c r="H31" s="122"/>
      <c r="I31" s="219"/>
      <c r="J31" s="219"/>
      <c r="K31" s="221"/>
      <c r="L31" s="126"/>
    </row>
    <row r="32" spans="1:21" ht="12.95" customHeight="1" x14ac:dyDescent="0.2">
      <c r="A32" s="1114" t="s">
        <v>3</v>
      </c>
      <c r="B32" s="1114"/>
      <c r="C32" s="1114"/>
      <c r="D32" s="1115"/>
      <c r="E32" s="170"/>
      <c r="F32" s="125"/>
      <c r="G32" s="125"/>
      <c r="H32" s="125"/>
      <c r="I32" s="223"/>
      <c r="J32" s="224"/>
      <c r="K32" s="225"/>
      <c r="L32" s="126"/>
    </row>
    <row r="33" spans="1:12" ht="24.95" customHeight="1" x14ac:dyDescent="0.25">
      <c r="A33" s="123"/>
      <c r="B33" s="127"/>
      <c r="C33" s="128"/>
      <c r="D33" s="128"/>
      <c r="E33" s="1071">
        <f>T!G17</f>
        <v>2016</v>
      </c>
      <c r="F33" s="1072"/>
      <c r="G33" s="1072"/>
      <c r="H33" s="904"/>
      <c r="I33" s="1073">
        <f>E33-1</f>
        <v>2015</v>
      </c>
      <c r="J33" s="1074"/>
      <c r="K33" s="1075"/>
      <c r="L33" s="155"/>
    </row>
    <row r="34" spans="1:12" ht="24.95" customHeight="1" x14ac:dyDescent="0.25">
      <c r="A34" s="129"/>
      <c r="B34" s="130"/>
      <c r="C34" s="131"/>
      <c r="D34" s="131"/>
      <c r="E34" s="132"/>
      <c r="F34" s="133"/>
      <c r="G34" s="175"/>
      <c r="H34" s="1045" t="s">
        <v>112</v>
      </c>
      <c r="I34" s="905"/>
      <c r="J34" s="194"/>
      <c r="K34" s="906"/>
      <c r="L34" s="155"/>
    </row>
    <row r="35" spans="1:12" ht="24.95" customHeight="1" x14ac:dyDescent="0.25">
      <c r="A35" s="129"/>
      <c r="B35" s="169"/>
      <c r="C35" s="169"/>
      <c r="D35" s="1077" t="s">
        <v>0</v>
      </c>
      <c r="E35" s="1044" t="s">
        <v>41</v>
      </c>
      <c r="F35" s="1045"/>
      <c r="G35" s="202" t="s">
        <v>111</v>
      </c>
      <c r="H35" s="1045"/>
      <c r="I35" s="1079" t="s">
        <v>41</v>
      </c>
      <c r="J35" s="1080"/>
      <c r="K35" s="205" t="s">
        <v>111</v>
      </c>
      <c r="L35" s="155"/>
    </row>
    <row r="36" spans="1:12" ht="12.95" customHeight="1" x14ac:dyDescent="0.25">
      <c r="A36" s="1076" t="s">
        <v>164</v>
      </c>
      <c r="B36" s="1076"/>
      <c r="C36" s="238" t="s">
        <v>48</v>
      </c>
      <c r="D36" s="1078"/>
      <c r="E36" s="134" t="s">
        <v>154</v>
      </c>
      <c r="F36" s="134" t="s">
        <v>1</v>
      </c>
      <c r="G36" s="203" t="s">
        <v>69</v>
      </c>
      <c r="H36" s="1076"/>
      <c r="I36" s="907" t="s">
        <v>165</v>
      </c>
      <c r="J36" s="196" t="s">
        <v>1</v>
      </c>
      <c r="K36" s="206" t="s">
        <v>69</v>
      </c>
      <c r="L36" s="159"/>
    </row>
    <row r="37" spans="1:12" ht="12.95" customHeight="1" x14ac:dyDescent="0.2">
      <c r="A37" s="1054" t="str">
        <f>T!J20</f>
        <v>leden</v>
      </c>
      <c r="B37" s="1055"/>
      <c r="C37" s="160" t="s">
        <v>6</v>
      </c>
      <c r="D37" s="135">
        <v>186</v>
      </c>
      <c r="E37" s="136">
        <v>35181.377741702294</v>
      </c>
      <c r="F37" s="136">
        <v>374952.22100000002</v>
      </c>
      <c r="G37" s="208">
        <f>E37/$E$41</f>
        <v>0.23973559540939027</v>
      </c>
      <c r="H37" s="145">
        <f>(E37-I37)/I37</f>
        <v>0.14825016451463227</v>
      </c>
      <c r="I37" s="909">
        <v>30639.122752987834</v>
      </c>
      <c r="J37" s="197">
        <v>324841.30200000003</v>
      </c>
      <c r="K37" s="213">
        <f>I37/$I$41</f>
        <v>0.23018389785138141</v>
      </c>
      <c r="L37" s="155"/>
    </row>
    <row r="38" spans="1:12" ht="12.95" customHeight="1" x14ac:dyDescent="0.2">
      <c r="A38" s="1056"/>
      <c r="B38" s="1057"/>
      <c r="C38" s="161" t="s">
        <v>7</v>
      </c>
      <c r="D38" s="135">
        <v>1632</v>
      </c>
      <c r="E38" s="136">
        <v>26990.068972091922</v>
      </c>
      <c r="F38" s="136">
        <v>287651.78100000002</v>
      </c>
      <c r="G38" s="208">
        <f t="shared" ref="G38:G41" si="12">E38/$E$41</f>
        <v>0.18391776191002249</v>
      </c>
      <c r="H38" s="145">
        <f>(E38-I38)/I38</f>
        <v>7.9797754000043228E-2</v>
      </c>
      <c r="I38" s="909">
        <v>24995.48537872847</v>
      </c>
      <c r="J38" s="197">
        <v>265006.484</v>
      </c>
      <c r="K38" s="213">
        <f t="shared" ref="K38:K41" si="13">I38/$I$41</f>
        <v>0.18778469277818544</v>
      </c>
      <c r="L38" s="156"/>
    </row>
    <row r="39" spans="1:12" ht="12.95" customHeight="1" x14ac:dyDescent="0.2">
      <c r="A39" s="1056"/>
      <c r="B39" s="1057"/>
      <c r="C39" s="161" t="s">
        <v>8</v>
      </c>
      <c r="D39" s="135">
        <v>38726</v>
      </c>
      <c r="E39" s="136">
        <v>31458.087888685212</v>
      </c>
      <c r="F39" s="136">
        <v>335270.54033806239</v>
      </c>
      <c r="G39" s="208">
        <f t="shared" si="12"/>
        <v>0.21436407311290154</v>
      </c>
      <c r="H39" s="145">
        <f t="shared" ref="H39:H41" si="14">(E39-I39)/I39</f>
        <v>5.6269961259727971E-4</v>
      </c>
      <c r="I39" s="909">
        <v>31440.396389816757</v>
      </c>
      <c r="J39" s="197">
        <v>333336.55164473061</v>
      </c>
      <c r="K39" s="213">
        <f t="shared" si="13"/>
        <v>0.23620366187849759</v>
      </c>
      <c r="L39" s="156"/>
    </row>
    <row r="40" spans="1:12" ht="12.95" customHeight="1" x14ac:dyDescent="0.2">
      <c r="A40" s="1056"/>
      <c r="B40" s="1057"/>
      <c r="C40" s="161" t="s">
        <v>9</v>
      </c>
      <c r="D40" s="135">
        <v>388191</v>
      </c>
      <c r="E40" s="136">
        <v>53121.212534690465</v>
      </c>
      <c r="F40" s="136">
        <v>566149.40148109209</v>
      </c>
      <c r="G40" s="208">
        <f t="shared" si="12"/>
        <v>0.36198256956768582</v>
      </c>
      <c r="H40" s="145">
        <f t="shared" si="14"/>
        <v>0.15400251954901617</v>
      </c>
      <c r="I40" s="909">
        <v>46032.14606104172</v>
      </c>
      <c r="J40" s="197">
        <v>488040.81992312468</v>
      </c>
      <c r="K40" s="213">
        <f t="shared" si="13"/>
        <v>0.34582774749193562</v>
      </c>
      <c r="L40" s="156"/>
    </row>
    <row r="41" spans="1:12" ht="12.95" customHeight="1" x14ac:dyDescent="0.2">
      <c r="A41" s="1058"/>
      <c r="B41" s="1059"/>
      <c r="C41" s="163" t="s">
        <v>2</v>
      </c>
      <c r="D41" s="151">
        <v>428735</v>
      </c>
      <c r="E41" s="152">
        <v>146750.74713716988</v>
      </c>
      <c r="F41" s="153">
        <v>1564023.9438191545</v>
      </c>
      <c r="G41" s="209">
        <f t="shared" si="12"/>
        <v>1</v>
      </c>
      <c r="H41" s="154">
        <f t="shared" si="14"/>
        <v>0.10250085359712602</v>
      </c>
      <c r="I41" s="911">
        <v>133107.15058257477</v>
      </c>
      <c r="J41" s="198">
        <v>1411225.1575678554</v>
      </c>
      <c r="K41" s="214">
        <f t="shared" si="13"/>
        <v>1</v>
      </c>
      <c r="L41" s="174"/>
    </row>
    <row r="42" spans="1:12" ht="12.95" customHeight="1" x14ac:dyDescent="0.2">
      <c r="A42" s="1060" t="str">
        <f>T!J21</f>
        <v>únor</v>
      </c>
      <c r="B42" s="1061"/>
      <c r="C42" s="161" t="s">
        <v>6</v>
      </c>
      <c r="D42" s="135">
        <v>186</v>
      </c>
      <c r="E42" s="136">
        <v>26049.546141834318</v>
      </c>
      <c r="F42" s="136">
        <v>277607.86900000001</v>
      </c>
      <c r="G42" s="208">
        <f>E42/$E$46</f>
        <v>0.23802166275069706</v>
      </c>
      <c r="H42" s="145">
        <f>(E42-I42)/I42</f>
        <v>-0.10167635795513692</v>
      </c>
      <c r="I42" s="909">
        <v>28997.952322102396</v>
      </c>
      <c r="J42" s="197">
        <v>307775.07500000001</v>
      </c>
      <c r="K42" s="213">
        <f>I42/$I$46</f>
        <v>0.23338262392519341</v>
      </c>
      <c r="L42" s="156"/>
    </row>
    <row r="43" spans="1:12" ht="12.95" customHeight="1" x14ac:dyDescent="0.2">
      <c r="A43" s="1060"/>
      <c r="B43" s="1061"/>
      <c r="C43" s="161" t="s">
        <v>7</v>
      </c>
      <c r="D43" s="135">
        <v>1632</v>
      </c>
      <c r="E43" s="136">
        <v>21153.329530384079</v>
      </c>
      <c r="F43" s="136">
        <v>225429.37700000001</v>
      </c>
      <c r="G43" s="208">
        <f t="shared" ref="G43:G46" si="15">E43/$E$46</f>
        <v>0.19328362345052727</v>
      </c>
      <c r="H43" s="145">
        <f>(E43-I43)/I43</f>
        <v>-9.5324627475462817E-2</v>
      </c>
      <c r="I43" s="909">
        <v>23382.232094319937</v>
      </c>
      <c r="J43" s="197">
        <v>248156.929</v>
      </c>
      <c r="K43" s="213">
        <f t="shared" ref="K43:K46" si="16">I43/$I$46</f>
        <v>0.18818593184736349</v>
      </c>
      <c r="L43" s="157"/>
    </row>
    <row r="44" spans="1:12" ht="12.95" customHeight="1" x14ac:dyDescent="0.2">
      <c r="A44" s="1060"/>
      <c r="B44" s="1061"/>
      <c r="C44" s="161" t="s">
        <v>8</v>
      </c>
      <c r="D44" s="135">
        <v>38792</v>
      </c>
      <c r="E44" s="136">
        <v>23308.830440619848</v>
      </c>
      <c r="F44" s="136">
        <v>248400.3814756514</v>
      </c>
      <c r="G44" s="208">
        <f t="shared" si="15"/>
        <v>0.2129790111521585</v>
      </c>
      <c r="H44" s="145">
        <f t="shared" ref="H44:H46" si="17">(E44-I44)/I44</f>
        <v>-0.20261460578940901</v>
      </c>
      <c r="I44" s="909">
        <v>29231.574355203127</v>
      </c>
      <c r="J44" s="197">
        <v>310236.32357085904</v>
      </c>
      <c r="K44" s="213">
        <f t="shared" si="16"/>
        <v>0.23526287127804629</v>
      </c>
      <c r="L44" s="156"/>
    </row>
    <row r="45" spans="1:12" ht="12.95" customHeight="1" x14ac:dyDescent="0.2">
      <c r="A45" s="1060"/>
      <c r="B45" s="1061"/>
      <c r="C45" s="161" t="s">
        <v>9</v>
      </c>
      <c r="D45" s="135">
        <v>388280</v>
      </c>
      <c r="E45" s="136">
        <v>38930.207034027342</v>
      </c>
      <c r="F45" s="136">
        <v>414876.16904734407</v>
      </c>
      <c r="G45" s="208">
        <f t="shared" si="15"/>
        <v>0.35571570264661717</v>
      </c>
      <c r="H45" s="145">
        <f t="shared" si="17"/>
        <v>-8.6979788792236903E-2</v>
      </c>
      <c r="I45" s="909">
        <v>42638.932365505483</v>
      </c>
      <c r="J45" s="197">
        <v>452529.35942898894</v>
      </c>
      <c r="K45" s="213">
        <f t="shared" si="16"/>
        <v>0.34316857294939673</v>
      </c>
      <c r="L45" s="156"/>
    </row>
    <row r="46" spans="1:12" ht="12.95" customHeight="1" x14ac:dyDescent="0.2">
      <c r="A46" s="1060"/>
      <c r="B46" s="1061"/>
      <c r="C46" s="163" t="s">
        <v>2</v>
      </c>
      <c r="D46" s="151">
        <v>428890</v>
      </c>
      <c r="E46" s="152">
        <v>109441.91314686558</v>
      </c>
      <c r="F46" s="153">
        <v>1166313.7965229955</v>
      </c>
      <c r="G46" s="226">
        <f t="shared" si="15"/>
        <v>1</v>
      </c>
      <c r="H46" s="154">
        <f t="shared" si="17"/>
        <v>-0.11918467297635764</v>
      </c>
      <c r="I46" s="911">
        <v>124250.69113713095</v>
      </c>
      <c r="J46" s="198">
        <v>1318697.6869998479</v>
      </c>
      <c r="K46" s="228">
        <f t="shared" si="16"/>
        <v>1</v>
      </c>
      <c r="L46" s="174"/>
    </row>
    <row r="47" spans="1:12" ht="12.95" customHeight="1" x14ac:dyDescent="0.2">
      <c r="A47" s="1060" t="str">
        <f>T!J22</f>
        <v>březen</v>
      </c>
      <c r="B47" s="1061"/>
      <c r="C47" s="160" t="s">
        <v>6</v>
      </c>
      <c r="D47" s="180">
        <v>186</v>
      </c>
      <c r="E47" s="181">
        <v>26603.93648537021</v>
      </c>
      <c r="F47" s="181">
        <v>284466.15399999998</v>
      </c>
      <c r="G47" s="207">
        <f>E47/$E$51</f>
        <v>0.24287819387933618</v>
      </c>
      <c r="H47" s="182">
        <f>(E47-I47)/I47</f>
        <v>5.0821871465245118E-2</v>
      </c>
      <c r="I47" s="908">
        <v>25317.265663945698</v>
      </c>
      <c r="J47" s="199">
        <v>268824.717</v>
      </c>
      <c r="K47" s="212">
        <f>I47/$I$51</f>
        <v>0.24916536962207289</v>
      </c>
      <c r="L47" s="183"/>
    </row>
    <row r="48" spans="1:12" ht="12.95" customHeight="1" x14ac:dyDescent="0.2">
      <c r="A48" s="1060"/>
      <c r="B48" s="1061"/>
      <c r="C48" s="161" t="s">
        <v>7</v>
      </c>
      <c r="D48" s="135">
        <v>1626</v>
      </c>
      <c r="E48" s="136">
        <v>21042.017678307206</v>
      </c>
      <c r="F48" s="136">
        <v>224994.56200000001</v>
      </c>
      <c r="G48" s="208">
        <f t="shared" ref="G48:G51" si="18">E48/$E$51</f>
        <v>0.19210116713722861</v>
      </c>
      <c r="H48" s="145">
        <f t="shared" ref="H48:H51" si="19">(E48-I48)/I48</f>
        <v>9.0347553933188815E-2</v>
      </c>
      <c r="I48" s="909">
        <v>19298.449932228268</v>
      </c>
      <c r="J48" s="197">
        <v>204915.435</v>
      </c>
      <c r="K48" s="213">
        <f t="shared" ref="K48:K51" si="20">I48/$I$51</f>
        <v>0.18992988714987943</v>
      </c>
      <c r="L48" s="158"/>
    </row>
    <row r="49" spans="1:12" ht="12.95" customHeight="1" x14ac:dyDescent="0.2">
      <c r="A49" s="1060"/>
      <c r="B49" s="1061"/>
      <c r="C49" s="161" t="s">
        <v>8</v>
      </c>
      <c r="D49" s="135">
        <v>38722</v>
      </c>
      <c r="E49" s="136">
        <v>24321.551542092442</v>
      </c>
      <c r="F49" s="136">
        <v>260061.41236232175</v>
      </c>
      <c r="G49" s="208">
        <f t="shared" si="18"/>
        <v>0.22204137023613083</v>
      </c>
      <c r="H49" s="145">
        <f t="shared" si="19"/>
        <v>5.9298962324481501E-2</v>
      </c>
      <c r="I49" s="909">
        <v>22960.04471553738</v>
      </c>
      <c r="J49" s="197">
        <v>243795.10100687933</v>
      </c>
      <c r="K49" s="213">
        <f t="shared" si="20"/>
        <v>0.22596626760658631</v>
      </c>
      <c r="L49" s="158"/>
    </row>
    <row r="50" spans="1:12" ht="12.95" customHeight="1" x14ac:dyDescent="0.2">
      <c r="A50" s="1060"/>
      <c r="B50" s="1061"/>
      <c r="C50" s="161" t="s">
        <v>9</v>
      </c>
      <c r="D50" s="135">
        <v>387980</v>
      </c>
      <c r="E50" s="136">
        <v>37568.620450484654</v>
      </c>
      <c r="F50" s="136">
        <v>401707.45184361265</v>
      </c>
      <c r="G50" s="208">
        <f t="shared" si="18"/>
        <v>0.34297926874730439</v>
      </c>
      <c r="H50" s="145">
        <f t="shared" si="19"/>
        <v>0.10390345089856783</v>
      </c>
      <c r="I50" s="909">
        <v>34032.523786300444</v>
      </c>
      <c r="J50" s="197">
        <v>361365.26199295558</v>
      </c>
      <c r="K50" s="213">
        <f t="shared" si="20"/>
        <v>0.3349384756214614</v>
      </c>
      <c r="L50" s="158"/>
    </row>
    <row r="51" spans="1:12" ht="12.95" customHeight="1" thickBot="1" x14ac:dyDescent="0.25">
      <c r="A51" s="1062"/>
      <c r="B51" s="1063"/>
      <c r="C51" s="184" t="s">
        <v>2</v>
      </c>
      <c r="D51" s="185">
        <v>428514</v>
      </c>
      <c r="E51" s="186">
        <v>109536.12615625451</v>
      </c>
      <c r="F51" s="187">
        <v>1171229.5802059344</v>
      </c>
      <c r="G51" s="210">
        <f t="shared" si="18"/>
        <v>1</v>
      </c>
      <c r="H51" s="188">
        <f t="shared" si="19"/>
        <v>7.8023579756503814E-2</v>
      </c>
      <c r="I51" s="921">
        <v>101608.28409801179</v>
      </c>
      <c r="J51" s="200">
        <v>1078900.5149998348</v>
      </c>
      <c r="K51" s="215">
        <f t="shared" si="20"/>
        <v>1</v>
      </c>
      <c r="L51" s="189"/>
    </row>
    <row r="52" spans="1:12" ht="12.95" customHeight="1" thickTop="1" x14ac:dyDescent="0.2">
      <c r="A52" s="1082" t="str">
        <f>T!E17</f>
        <v>I. čtvrtletí</v>
      </c>
      <c r="B52" s="1083"/>
      <c r="C52" s="161" t="s">
        <v>6</v>
      </c>
      <c r="D52" s="135">
        <f>D47</f>
        <v>186</v>
      </c>
      <c r="E52" s="136">
        <f>E37+E42+E47</f>
        <v>87834.860368906826</v>
      </c>
      <c r="F52" s="136">
        <f>F37+F42+F47</f>
        <v>937026.24400000006</v>
      </c>
      <c r="G52" s="208">
        <f>E52/$E$56</f>
        <v>0.24016392372014447</v>
      </c>
      <c r="H52" s="145">
        <f>(E52-I52)/I52</f>
        <v>3.3906679809561829E-2</v>
      </c>
      <c r="I52" s="909">
        <v>84954.340739035921</v>
      </c>
      <c r="J52" s="197">
        <v>901441.09400000004</v>
      </c>
      <c r="K52" s="213">
        <f>I52/$I$56</f>
        <v>0.23666394857038853</v>
      </c>
      <c r="L52" s="155"/>
    </row>
    <row r="53" spans="1:12" ht="12.95" customHeight="1" x14ac:dyDescent="0.2">
      <c r="A53" s="1060"/>
      <c r="B53" s="1061"/>
      <c r="C53" s="161" t="s">
        <v>7</v>
      </c>
      <c r="D53" s="135">
        <f>D48</f>
        <v>1626</v>
      </c>
      <c r="E53" s="136">
        <f t="shared" ref="E53:F55" si="21">E38+E43+E48</f>
        <v>69185.416180783213</v>
      </c>
      <c r="F53" s="136">
        <f t="shared" si="21"/>
        <v>738075.72000000009</v>
      </c>
      <c r="G53" s="208">
        <f t="shared" ref="G53:G56" si="22">E53/$E$56</f>
        <v>0.18917137164448669</v>
      </c>
      <c r="H53" s="145">
        <f t="shared" ref="H53:H56" si="23">(E53-I53)/I53</f>
        <v>2.2301037918835549E-2</v>
      </c>
      <c r="I53" s="909">
        <v>67676.167405276676</v>
      </c>
      <c r="J53" s="197">
        <v>718078.848</v>
      </c>
      <c r="K53" s="213">
        <f t="shared" ref="K53:K56" si="24">I53/$I$56</f>
        <v>0.18853079033881467</v>
      </c>
      <c r="L53" s="155"/>
    </row>
    <row r="54" spans="1:12" ht="12.95" customHeight="1" x14ac:dyDescent="0.2">
      <c r="A54" s="1060"/>
      <c r="B54" s="1061"/>
      <c r="C54" s="161" t="s">
        <v>8</v>
      </c>
      <c r="D54" s="135">
        <f t="shared" ref="D54:D55" si="25">D49</f>
        <v>38722</v>
      </c>
      <c r="E54" s="136">
        <f t="shared" si="21"/>
        <v>79088.469871397509</v>
      </c>
      <c r="F54" s="136">
        <f t="shared" si="21"/>
        <v>843732.3341760356</v>
      </c>
      <c r="G54" s="208">
        <f t="shared" si="22"/>
        <v>0.21624896044191949</v>
      </c>
      <c r="H54" s="145">
        <f t="shared" si="23"/>
        <v>-5.4327826062049056E-2</v>
      </c>
      <c r="I54" s="909">
        <v>83632.015460557261</v>
      </c>
      <c r="J54" s="197">
        <v>887367.97622246901</v>
      </c>
      <c r="K54" s="213">
        <f t="shared" si="24"/>
        <v>0.23298024366517936</v>
      </c>
      <c r="L54" s="155"/>
    </row>
    <row r="55" spans="1:12" ht="12.95" customHeight="1" x14ac:dyDescent="0.2">
      <c r="A55" s="1060"/>
      <c r="B55" s="1061"/>
      <c r="C55" s="161" t="s">
        <v>9</v>
      </c>
      <c r="D55" s="135">
        <f t="shared" si="25"/>
        <v>387980</v>
      </c>
      <c r="E55" s="136">
        <f t="shared" si="21"/>
        <v>129620.04001920245</v>
      </c>
      <c r="F55" s="136">
        <f t="shared" si="21"/>
        <v>1382733.0223720488</v>
      </c>
      <c r="G55" s="208">
        <f t="shared" si="22"/>
        <v>0.35441574419344923</v>
      </c>
      <c r="H55" s="145">
        <f t="shared" si="23"/>
        <v>5.6367031461368317E-2</v>
      </c>
      <c r="I55" s="909">
        <v>122703.60221284765</v>
      </c>
      <c r="J55" s="197">
        <v>1301935.4413450691</v>
      </c>
      <c r="K55" s="213">
        <f t="shared" si="24"/>
        <v>0.34182501742561738</v>
      </c>
      <c r="L55" s="155"/>
    </row>
    <row r="56" spans="1:12" ht="12.95" customHeight="1" x14ac:dyDescent="0.2">
      <c r="A56" s="1060"/>
      <c r="B56" s="1061"/>
      <c r="C56" s="164" t="s">
        <v>2</v>
      </c>
      <c r="D56" s="165">
        <f>SUM(D52:D55)</f>
        <v>428514</v>
      </c>
      <c r="E56" s="166">
        <f>SUM(E52:E55)</f>
        <v>365728.78644029004</v>
      </c>
      <c r="F56" s="167">
        <f>SUM(F52:F55)</f>
        <v>3901567.3205480846</v>
      </c>
      <c r="G56" s="211">
        <f t="shared" si="22"/>
        <v>1</v>
      </c>
      <c r="H56" s="168">
        <f t="shared" si="23"/>
        <v>1.8839272388633671E-2</v>
      </c>
      <c r="I56" s="914">
        <v>358966.12581771752</v>
      </c>
      <c r="J56" s="201">
        <v>3808823.3595675384</v>
      </c>
      <c r="K56" s="216">
        <f t="shared" si="24"/>
        <v>1</v>
      </c>
      <c r="L56" s="159"/>
    </row>
    <row r="57" spans="1:12" ht="5.0999999999999996" customHeight="1" x14ac:dyDescent="0.2">
      <c r="A57" s="138"/>
      <c r="B57" s="139"/>
      <c r="C57" s="257"/>
      <c r="D57" s="143"/>
      <c r="E57" s="144"/>
      <c r="F57" s="144"/>
      <c r="G57" s="217"/>
      <c r="H57" s="146"/>
      <c r="I57" s="178"/>
      <c r="J57" s="144"/>
      <c r="K57" s="179"/>
      <c r="L57" s="155"/>
    </row>
    <row r="58" spans="1:12" ht="15" customHeight="1" x14ac:dyDescent="0.2">
      <c r="A58" s="141"/>
      <c r="B58" s="141"/>
      <c r="C58" s="141"/>
      <c r="D58" s="141"/>
      <c r="E58" s="141"/>
      <c r="F58" s="141"/>
      <c r="G58" s="141"/>
      <c r="H58" s="141"/>
      <c r="I58" s="141"/>
      <c r="J58" s="141"/>
      <c r="K58" s="141"/>
    </row>
    <row r="59" spans="1:12" ht="15" customHeight="1" x14ac:dyDescent="0.2">
      <c r="A59" s="141"/>
      <c r="B59" s="141"/>
      <c r="C59" s="141"/>
      <c r="D59" s="141"/>
      <c r="E59" s="141"/>
      <c r="F59" s="141"/>
      <c r="G59" s="141"/>
      <c r="H59" s="141"/>
      <c r="I59" s="141"/>
      <c r="J59" s="141"/>
      <c r="K59" s="141"/>
    </row>
    <row r="60" spans="1:12" ht="15" customHeight="1" x14ac:dyDescent="0.2">
      <c r="A60" s="141"/>
      <c r="B60" s="141"/>
      <c r="C60" s="141"/>
      <c r="D60" s="141"/>
      <c r="E60" s="141"/>
      <c r="F60" s="141"/>
      <c r="G60" s="141"/>
      <c r="H60" s="141"/>
      <c r="I60" s="141"/>
      <c r="J60" s="141"/>
      <c r="K60" s="141"/>
    </row>
    <row r="61" spans="1:12" ht="15" customHeight="1" x14ac:dyDescent="0.2">
      <c r="A61" s="141"/>
      <c r="B61" s="141"/>
      <c r="C61" s="141"/>
      <c r="D61" s="141"/>
      <c r="E61" s="141"/>
      <c r="F61" s="141"/>
      <c r="G61" s="141"/>
      <c r="H61" s="141"/>
      <c r="I61" s="141"/>
      <c r="J61" s="141"/>
      <c r="K61" s="141"/>
    </row>
    <row r="62" spans="1:12" ht="15" customHeight="1" x14ac:dyDescent="0.2">
      <c r="A62" s="141"/>
      <c r="B62" s="141"/>
      <c r="C62" s="141"/>
      <c r="D62" s="141"/>
      <c r="E62" s="141"/>
      <c r="F62" s="141"/>
      <c r="G62" s="141"/>
      <c r="H62" s="141"/>
      <c r="I62" s="141"/>
      <c r="J62" s="141"/>
      <c r="K62" s="141"/>
    </row>
    <row r="63" spans="1:12" ht="15" customHeight="1" x14ac:dyDescent="0.2">
      <c r="A63" s="141"/>
      <c r="B63" s="141"/>
      <c r="C63" s="141"/>
      <c r="D63" s="141"/>
      <c r="E63" s="141"/>
      <c r="F63" s="141"/>
      <c r="G63" s="141"/>
      <c r="H63" s="141"/>
      <c r="I63" s="141"/>
      <c r="J63" s="141"/>
      <c r="K63" s="141"/>
    </row>
    <row r="64" spans="1:12" ht="15" customHeight="1" x14ac:dyDescent="0.2">
      <c r="A64" s="141"/>
      <c r="B64" s="141"/>
      <c r="C64" s="141"/>
      <c r="D64" s="141"/>
      <c r="E64" s="141"/>
      <c r="F64" s="141"/>
      <c r="G64" s="141"/>
      <c r="H64" s="141"/>
      <c r="I64" s="141"/>
      <c r="J64" s="141"/>
      <c r="K64" s="141"/>
    </row>
    <row r="65" spans="1:11" ht="15" customHeight="1" x14ac:dyDescent="0.2">
      <c r="A65" s="141"/>
      <c r="B65" s="141"/>
      <c r="C65" s="141"/>
      <c r="D65" s="141"/>
      <c r="E65" s="141"/>
      <c r="F65" s="141"/>
      <c r="G65" s="141"/>
      <c r="H65" s="141"/>
      <c r="I65" s="141"/>
      <c r="J65" s="141"/>
      <c r="K65" s="141"/>
    </row>
    <row r="66" spans="1:11" ht="15" customHeight="1" x14ac:dyDescent="0.2">
      <c r="A66" s="141"/>
      <c r="B66" s="141"/>
      <c r="C66" s="141"/>
      <c r="D66" s="141"/>
      <c r="E66" s="141"/>
      <c r="F66" s="141"/>
      <c r="G66" s="141"/>
      <c r="H66" s="141"/>
      <c r="I66" s="141"/>
      <c r="J66" s="141"/>
      <c r="K66" s="141"/>
    </row>
    <row r="67" spans="1:11" ht="15" customHeight="1" x14ac:dyDescent="0.2">
      <c r="A67" s="141"/>
      <c r="B67" s="141"/>
      <c r="C67" s="141"/>
      <c r="D67" s="141"/>
      <c r="E67" s="141"/>
      <c r="F67" s="141"/>
      <c r="G67" s="141"/>
      <c r="H67" s="141"/>
      <c r="I67" s="141"/>
      <c r="J67" s="141"/>
      <c r="K67" s="141"/>
    </row>
    <row r="68" spans="1:11" ht="15" customHeight="1" x14ac:dyDescent="0.2">
      <c r="A68" s="141"/>
      <c r="B68" s="141"/>
      <c r="C68" s="141"/>
      <c r="D68" s="141"/>
      <c r="E68" s="141"/>
      <c r="F68" s="141"/>
      <c r="G68" s="141"/>
      <c r="H68" s="141"/>
      <c r="I68" s="141"/>
      <c r="J68" s="141"/>
      <c r="K68" s="141"/>
    </row>
    <row r="69" spans="1:11" ht="15" customHeight="1" x14ac:dyDescent="0.2">
      <c r="A69" s="141"/>
      <c r="B69" s="141"/>
      <c r="C69" s="141"/>
      <c r="D69" s="141"/>
      <c r="E69" s="141"/>
      <c r="F69" s="141"/>
      <c r="G69" s="141"/>
      <c r="H69" s="141"/>
      <c r="I69" s="141"/>
      <c r="J69" s="141"/>
      <c r="K69" s="141"/>
    </row>
    <row r="70" spans="1:11" ht="15" customHeight="1" x14ac:dyDescent="0.2">
      <c r="A70" s="141"/>
      <c r="B70" s="141"/>
      <c r="C70" s="141"/>
      <c r="D70" s="141"/>
      <c r="E70" s="141"/>
      <c r="F70" s="141"/>
      <c r="G70" s="141"/>
      <c r="H70" s="141"/>
      <c r="I70" s="141"/>
      <c r="J70" s="141"/>
      <c r="K70" s="141"/>
    </row>
    <row r="71" spans="1:11" ht="15" customHeight="1" x14ac:dyDescent="0.2">
      <c r="A71" s="141"/>
      <c r="B71" s="141"/>
      <c r="C71" s="141"/>
      <c r="D71" s="141"/>
      <c r="E71" s="141"/>
      <c r="F71" s="141"/>
      <c r="G71" s="141"/>
      <c r="H71" s="141"/>
      <c r="I71" s="141"/>
      <c r="J71" s="141"/>
      <c r="K71" s="141"/>
    </row>
    <row r="72" spans="1:11" ht="15" customHeight="1" x14ac:dyDescent="0.2">
      <c r="A72" s="141"/>
      <c r="B72" s="141"/>
      <c r="C72" s="141"/>
      <c r="D72" s="141"/>
      <c r="E72" s="141"/>
      <c r="F72" s="141"/>
      <c r="G72" s="141"/>
      <c r="H72" s="141"/>
      <c r="I72" s="141"/>
      <c r="J72" s="141"/>
      <c r="K72" s="141"/>
    </row>
    <row r="73" spans="1:11" ht="15" customHeight="1" x14ac:dyDescent="0.2">
      <c r="A73" s="141"/>
      <c r="B73" s="141"/>
      <c r="C73" s="141"/>
      <c r="D73" s="141"/>
      <c r="E73" s="141"/>
      <c r="F73" s="141"/>
      <c r="G73" s="141"/>
      <c r="H73" s="141"/>
      <c r="I73" s="141"/>
      <c r="J73" s="141"/>
      <c r="K73" s="141"/>
    </row>
    <row r="74" spans="1:11" ht="15" customHeight="1" x14ac:dyDescent="0.2">
      <c r="A74" s="141"/>
      <c r="B74" s="141"/>
      <c r="C74" s="141"/>
      <c r="D74" s="141"/>
      <c r="E74" s="141"/>
      <c r="F74" s="141"/>
      <c r="G74" s="141"/>
      <c r="H74" s="141"/>
      <c r="I74" s="141"/>
      <c r="J74" s="141"/>
      <c r="K74" s="141"/>
    </row>
    <row r="75" spans="1:11" ht="15" customHeight="1" x14ac:dyDescent="0.2">
      <c r="A75" s="141"/>
      <c r="B75" s="141"/>
      <c r="C75" s="141"/>
      <c r="D75" s="141"/>
      <c r="E75" s="141"/>
      <c r="F75" s="141"/>
      <c r="G75" s="141"/>
      <c r="H75" s="141"/>
      <c r="I75" s="141"/>
      <c r="J75" s="141"/>
      <c r="K75" s="141"/>
    </row>
    <row r="76" spans="1:11" ht="15" customHeight="1" x14ac:dyDescent="0.2">
      <c r="A76" s="141"/>
      <c r="B76" s="141"/>
      <c r="C76" s="141"/>
      <c r="D76" s="141"/>
      <c r="E76" s="141"/>
      <c r="F76" s="141"/>
      <c r="G76" s="141"/>
      <c r="H76" s="141"/>
      <c r="I76" s="141"/>
      <c r="J76" s="141"/>
      <c r="K76" s="141"/>
    </row>
    <row r="77" spans="1:11" ht="15" customHeight="1" x14ac:dyDescent="0.2">
      <c r="A77" s="141"/>
      <c r="B77" s="141"/>
      <c r="C77" s="141"/>
      <c r="D77" s="141"/>
      <c r="E77" s="141"/>
      <c r="F77" s="141"/>
      <c r="G77" s="141"/>
      <c r="H77" s="141"/>
      <c r="I77" s="141"/>
      <c r="J77" s="141"/>
      <c r="K77" s="141"/>
    </row>
    <row r="78" spans="1:11" ht="15" customHeight="1" x14ac:dyDescent="0.2">
      <c r="A78" s="141"/>
      <c r="B78" s="141"/>
      <c r="C78" s="141"/>
      <c r="D78" s="141"/>
      <c r="E78" s="141"/>
      <c r="F78" s="141"/>
      <c r="G78" s="141"/>
      <c r="H78" s="141"/>
      <c r="I78" s="141"/>
      <c r="J78" s="141"/>
      <c r="K78" s="141"/>
    </row>
    <row r="79" spans="1:11" ht="15" customHeight="1" x14ac:dyDescent="0.2">
      <c r="A79" s="141"/>
      <c r="B79" s="141"/>
      <c r="C79" s="141"/>
      <c r="D79" s="141"/>
      <c r="E79" s="141"/>
      <c r="F79" s="141"/>
      <c r="G79" s="141"/>
      <c r="H79" s="141"/>
      <c r="I79" s="141"/>
      <c r="J79" s="141"/>
      <c r="K79" s="141"/>
    </row>
    <row r="80" spans="1:11" ht="15" customHeight="1" x14ac:dyDescent="0.2">
      <c r="A80" s="141"/>
      <c r="B80" s="141"/>
      <c r="C80" s="141"/>
      <c r="D80" s="141"/>
      <c r="E80" s="141"/>
      <c r="F80" s="141"/>
      <c r="G80" s="141"/>
      <c r="H80" s="141"/>
      <c r="I80" s="141"/>
      <c r="J80" s="141"/>
      <c r="K80" s="141"/>
    </row>
    <row r="81" spans="1:11" ht="15" customHeight="1" x14ac:dyDescent="0.2">
      <c r="A81" s="141"/>
      <c r="B81" s="141"/>
      <c r="C81" s="141"/>
      <c r="D81" s="141"/>
      <c r="E81" s="141"/>
      <c r="F81" s="141"/>
      <c r="G81" s="141"/>
      <c r="H81" s="141"/>
      <c r="I81" s="141"/>
      <c r="J81" s="141"/>
      <c r="K81" s="141"/>
    </row>
    <row r="82" spans="1:11" ht="15" customHeight="1" x14ac:dyDescent="0.2">
      <c r="A82" s="141"/>
      <c r="B82" s="141"/>
      <c r="C82" s="141"/>
      <c r="D82" s="141"/>
      <c r="E82" s="141"/>
      <c r="F82" s="141"/>
      <c r="G82" s="141"/>
      <c r="H82" s="141"/>
      <c r="I82" s="141"/>
      <c r="J82" s="141"/>
      <c r="K82" s="141"/>
    </row>
    <row r="83" spans="1:11" ht="15" customHeight="1" x14ac:dyDescent="0.2">
      <c r="A83" s="141"/>
      <c r="B83" s="141"/>
      <c r="C83" s="141"/>
      <c r="D83" s="141"/>
      <c r="E83" s="141"/>
      <c r="F83" s="141"/>
      <c r="G83" s="141"/>
      <c r="H83" s="141"/>
      <c r="I83" s="141"/>
      <c r="J83" s="141"/>
      <c r="K83" s="141"/>
    </row>
    <row r="84" spans="1:11" ht="15" customHeight="1" x14ac:dyDescent="0.2">
      <c r="A84" s="141"/>
      <c r="B84" s="141"/>
      <c r="C84" s="141"/>
      <c r="D84" s="141"/>
      <c r="E84" s="141"/>
      <c r="F84" s="141"/>
      <c r="G84" s="141"/>
      <c r="H84" s="141"/>
      <c r="I84" s="141"/>
      <c r="J84" s="141"/>
      <c r="K84" s="141"/>
    </row>
    <row r="85" spans="1:11" ht="15" customHeight="1" x14ac:dyDescent="0.2">
      <c r="A85" s="141"/>
      <c r="B85" s="141"/>
      <c r="C85" s="141"/>
      <c r="D85" s="141"/>
      <c r="E85" s="141"/>
      <c r="F85" s="141"/>
      <c r="G85" s="141"/>
      <c r="H85" s="141"/>
      <c r="I85" s="141"/>
      <c r="J85" s="141"/>
      <c r="K85" s="141"/>
    </row>
    <row r="86" spans="1:11" ht="15" customHeight="1" x14ac:dyDescent="0.2">
      <c r="A86" s="141"/>
      <c r="B86" s="141"/>
      <c r="C86" s="141"/>
      <c r="D86" s="141"/>
      <c r="E86" s="141"/>
      <c r="F86" s="141"/>
      <c r="G86" s="141"/>
      <c r="H86" s="141"/>
      <c r="I86" s="141"/>
      <c r="J86" s="141"/>
      <c r="K86" s="141"/>
    </row>
    <row r="87" spans="1:11" ht="15" customHeight="1" x14ac:dyDescent="0.2">
      <c r="A87" s="141"/>
      <c r="B87" s="141"/>
      <c r="C87" s="141"/>
      <c r="D87" s="141"/>
      <c r="E87" s="141"/>
      <c r="F87" s="141"/>
      <c r="G87" s="141"/>
      <c r="H87" s="141"/>
      <c r="I87" s="141"/>
      <c r="J87" s="141"/>
      <c r="K87" s="141"/>
    </row>
    <row r="88" spans="1:11" ht="15" customHeight="1" x14ac:dyDescent="0.2">
      <c r="A88" s="141"/>
      <c r="B88" s="141"/>
      <c r="C88" s="141"/>
      <c r="D88" s="141"/>
      <c r="E88" s="141"/>
      <c r="F88" s="141"/>
      <c r="G88" s="141"/>
      <c r="H88" s="141"/>
      <c r="I88" s="141"/>
      <c r="J88" s="141"/>
      <c r="K88" s="141"/>
    </row>
    <row r="89" spans="1:11" ht="15" customHeight="1" x14ac:dyDescent="0.2">
      <c r="A89" s="141"/>
      <c r="B89" s="141"/>
      <c r="C89" s="141"/>
      <c r="D89" s="141"/>
      <c r="E89" s="141"/>
      <c r="F89" s="141"/>
      <c r="G89" s="141"/>
      <c r="H89" s="141"/>
      <c r="I89" s="141"/>
      <c r="J89" s="141"/>
      <c r="K89" s="141"/>
    </row>
    <row r="90" spans="1:11" ht="15" customHeight="1" x14ac:dyDescent="0.2">
      <c r="A90" s="141"/>
      <c r="B90" s="141"/>
      <c r="C90" s="141"/>
      <c r="D90" s="141"/>
      <c r="E90" s="141"/>
      <c r="F90" s="141"/>
      <c r="G90" s="141"/>
      <c r="H90" s="141"/>
      <c r="I90" s="141"/>
      <c r="J90" s="141"/>
      <c r="K90" s="141"/>
    </row>
    <row r="91" spans="1:11" ht="15" customHeight="1" x14ac:dyDescent="0.2">
      <c r="A91" s="141"/>
      <c r="B91" s="141"/>
      <c r="C91" s="141"/>
      <c r="D91" s="141"/>
      <c r="E91" s="141"/>
      <c r="F91" s="141"/>
      <c r="G91" s="141"/>
      <c r="H91" s="141"/>
      <c r="I91" s="141"/>
      <c r="J91" s="141"/>
      <c r="K91" s="141"/>
    </row>
    <row r="92" spans="1:11" ht="15" customHeight="1" x14ac:dyDescent="0.2">
      <c r="A92" s="141"/>
      <c r="B92" s="141"/>
      <c r="C92" s="141"/>
      <c r="D92" s="141"/>
      <c r="E92" s="141"/>
      <c r="F92" s="141"/>
      <c r="G92" s="141"/>
      <c r="H92" s="141"/>
      <c r="I92" s="141"/>
      <c r="J92" s="141"/>
      <c r="K92" s="141"/>
    </row>
    <row r="93" spans="1:11" ht="15" customHeight="1" x14ac:dyDescent="0.2">
      <c r="A93" s="141"/>
      <c r="B93" s="141"/>
      <c r="C93" s="141"/>
      <c r="D93" s="141"/>
      <c r="E93" s="141"/>
      <c r="F93" s="141"/>
      <c r="G93" s="141"/>
      <c r="H93" s="141"/>
      <c r="I93" s="141"/>
      <c r="J93" s="141"/>
      <c r="K93" s="141"/>
    </row>
    <row r="94" spans="1:11" ht="15" customHeight="1" x14ac:dyDescent="0.2">
      <c r="A94" s="141"/>
      <c r="B94" s="141"/>
      <c r="C94" s="141"/>
      <c r="D94" s="141"/>
      <c r="E94" s="141"/>
      <c r="F94" s="141"/>
      <c r="G94" s="141"/>
      <c r="H94" s="141"/>
      <c r="I94" s="141"/>
      <c r="J94" s="141"/>
      <c r="K94" s="141"/>
    </row>
    <row r="95" spans="1:11" ht="15" customHeight="1" x14ac:dyDescent="0.2">
      <c r="A95" s="141"/>
      <c r="B95" s="141"/>
      <c r="C95" s="141"/>
      <c r="D95" s="141"/>
      <c r="E95" s="141"/>
      <c r="F95" s="141"/>
      <c r="G95" s="141"/>
      <c r="H95" s="141"/>
      <c r="I95" s="141"/>
      <c r="J95" s="141"/>
      <c r="K95" s="141"/>
    </row>
    <row r="96" spans="1:11" ht="15" customHeight="1" x14ac:dyDescent="0.2">
      <c r="A96" s="141"/>
      <c r="B96" s="141"/>
      <c r="C96" s="141"/>
      <c r="D96" s="141"/>
      <c r="E96" s="141"/>
      <c r="F96" s="141"/>
      <c r="G96" s="141"/>
      <c r="H96" s="141"/>
      <c r="I96" s="141"/>
      <c r="J96" s="141"/>
      <c r="K96" s="141"/>
    </row>
    <row r="97" spans="1:11" ht="15" customHeight="1" x14ac:dyDescent="0.2">
      <c r="A97" s="141"/>
      <c r="B97" s="141"/>
      <c r="C97" s="141"/>
      <c r="D97" s="141"/>
      <c r="E97" s="141"/>
      <c r="F97" s="141"/>
      <c r="G97" s="141"/>
      <c r="H97" s="141"/>
      <c r="I97" s="141"/>
      <c r="J97" s="141"/>
      <c r="K97" s="141"/>
    </row>
    <row r="98" spans="1:11" ht="15" customHeight="1" x14ac:dyDescent="0.2">
      <c r="A98" s="141"/>
      <c r="B98" s="141"/>
      <c r="C98" s="141"/>
      <c r="D98" s="141"/>
      <c r="E98" s="141"/>
      <c r="F98" s="141"/>
      <c r="G98" s="141"/>
      <c r="H98" s="141"/>
      <c r="I98" s="141"/>
      <c r="J98" s="141"/>
      <c r="K98" s="141"/>
    </row>
    <row r="99" spans="1:11" ht="15" customHeight="1" x14ac:dyDescent="0.2"/>
    <row r="100" spans="1:11" ht="15" customHeight="1" x14ac:dyDescent="0.2"/>
    <row r="101" spans="1:11" ht="15" customHeight="1" x14ac:dyDescent="0.2"/>
    <row r="102" spans="1:11" ht="15" customHeight="1" x14ac:dyDescent="0.2"/>
    <row r="103" spans="1:11" ht="15" customHeight="1" x14ac:dyDescent="0.2"/>
    <row r="104" spans="1:11" ht="15" customHeight="1" x14ac:dyDescent="0.2"/>
    <row r="105" spans="1:11" ht="15" customHeight="1" x14ac:dyDescent="0.2"/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</sheetData>
  <mergeCells count="26">
    <mergeCell ref="A37:B41"/>
    <mergeCell ref="A42:B46"/>
    <mergeCell ref="A47:B51"/>
    <mergeCell ref="A52:B56"/>
    <mergeCell ref="I33:K33"/>
    <mergeCell ref="H34:H36"/>
    <mergeCell ref="D35:D36"/>
    <mergeCell ref="E35:F35"/>
    <mergeCell ref="I35:J35"/>
    <mergeCell ref="A36:B36"/>
    <mergeCell ref="E33:G33"/>
    <mergeCell ref="A10:B14"/>
    <mergeCell ref="A15:B19"/>
    <mergeCell ref="A20:B24"/>
    <mergeCell ref="A25:B29"/>
    <mergeCell ref="A32:D32"/>
    <mergeCell ref="K1:L1"/>
    <mergeCell ref="A5:D5"/>
    <mergeCell ref="E6:G6"/>
    <mergeCell ref="I6:K6"/>
    <mergeCell ref="A3:L3"/>
    <mergeCell ref="H7:H9"/>
    <mergeCell ref="D8:D9"/>
    <mergeCell ref="E8:F8"/>
    <mergeCell ref="I8:J8"/>
    <mergeCell ref="A9:B9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&amp;C23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5"/>
  <sheetViews>
    <sheetView view="pageBreakPreview" topLeftCell="A10" zoomScaleNormal="100" zoomScaleSheetLayoutView="100" workbookViewId="0">
      <selection activeCell="K2" sqref="K2"/>
    </sheetView>
  </sheetViews>
  <sheetFormatPr defaultRowHeight="12.75" x14ac:dyDescent="0.2"/>
  <cols>
    <col min="1" max="1" width="9.42578125" style="121" customWidth="1"/>
    <col min="2" max="2" width="3.85546875" style="121" customWidth="1"/>
    <col min="3" max="11" width="8.85546875" style="121" customWidth="1"/>
    <col min="12" max="12" width="1.7109375" style="121" customWidth="1"/>
    <col min="13" max="14" width="9.140625" style="121"/>
    <col min="15" max="15" width="11.140625" style="121" customWidth="1"/>
    <col min="16" max="16384" width="9.140625" style="121"/>
  </cols>
  <sheetData>
    <row r="1" spans="1:17" ht="13.5" x14ac:dyDescent="0.25">
      <c r="K1" s="1068" t="s">
        <v>283</v>
      </c>
      <c r="L1" s="1068"/>
    </row>
    <row r="2" spans="1:17" ht="6.75" customHeight="1" x14ac:dyDescent="0.2"/>
    <row r="3" spans="1:17" ht="30" customHeight="1" x14ac:dyDescent="0.2">
      <c r="A3" s="1081" t="s">
        <v>238</v>
      </c>
      <c r="B3" s="1081"/>
      <c r="C3" s="1081"/>
      <c r="D3" s="1081"/>
      <c r="E3" s="1081"/>
      <c r="F3" s="1081"/>
      <c r="G3" s="1081"/>
      <c r="H3" s="1081"/>
      <c r="I3" s="1081"/>
      <c r="J3" s="1081"/>
      <c r="K3" s="1081"/>
      <c r="L3" s="1081"/>
    </row>
    <row r="4" spans="1:17" ht="10.5" customHeight="1" x14ac:dyDescent="0.2">
      <c r="B4" s="122"/>
      <c r="C4" s="122"/>
      <c r="D4" s="177"/>
      <c r="E4" s="177"/>
      <c r="F4" s="124"/>
      <c r="G4" s="122"/>
      <c r="H4" s="122"/>
      <c r="I4" s="122"/>
    </row>
    <row r="5" spans="1:17" ht="12.95" customHeight="1" x14ac:dyDescent="0.2">
      <c r="A5" s="1069" t="s">
        <v>123</v>
      </c>
      <c r="B5" s="1069"/>
      <c r="C5" s="1069"/>
      <c r="D5" s="1070"/>
      <c r="E5" s="170"/>
      <c r="F5" s="125"/>
      <c r="G5" s="125"/>
      <c r="H5" s="125"/>
      <c r="I5" s="125"/>
      <c r="J5" s="126"/>
      <c r="K5" s="176"/>
      <c r="L5" s="126"/>
    </row>
    <row r="6" spans="1:17" ht="24.95" customHeight="1" x14ac:dyDescent="0.25">
      <c r="E6" s="1071">
        <f>T!G17</f>
        <v>2016</v>
      </c>
      <c r="F6" s="1072"/>
      <c r="G6" s="1072"/>
      <c r="H6" s="904"/>
      <c r="I6" s="1073">
        <f>E6-1</f>
        <v>2015</v>
      </c>
      <c r="J6" s="1074"/>
      <c r="K6" s="1075"/>
      <c r="L6" s="126"/>
    </row>
    <row r="7" spans="1:17" ht="24.95" customHeight="1" x14ac:dyDescent="0.25">
      <c r="A7" s="129"/>
      <c r="B7" s="130"/>
      <c r="C7" s="131"/>
      <c r="D7" s="131"/>
      <c r="E7" s="132"/>
      <c r="F7" s="133"/>
      <c r="G7" s="175"/>
      <c r="H7" s="1045" t="s">
        <v>112</v>
      </c>
      <c r="I7" s="905"/>
      <c r="J7" s="194"/>
      <c r="K7" s="906"/>
      <c r="L7" s="155"/>
    </row>
    <row r="8" spans="1:17" ht="24.95" customHeight="1" x14ac:dyDescent="0.25">
      <c r="A8" s="129"/>
      <c r="B8" s="169"/>
      <c r="C8" s="169"/>
      <c r="D8" s="1077" t="s">
        <v>0</v>
      </c>
      <c r="E8" s="1044" t="s">
        <v>41</v>
      </c>
      <c r="F8" s="1045"/>
      <c r="G8" s="202" t="s">
        <v>111</v>
      </c>
      <c r="H8" s="1045"/>
      <c r="I8" s="1079" t="s">
        <v>41</v>
      </c>
      <c r="J8" s="1080"/>
      <c r="K8" s="205" t="s">
        <v>111</v>
      </c>
      <c r="L8" s="155"/>
    </row>
    <row r="9" spans="1:17" ht="12.95" customHeight="1" x14ac:dyDescent="0.25">
      <c r="A9" s="1076" t="s">
        <v>164</v>
      </c>
      <c r="B9" s="1076"/>
      <c r="C9" s="238" t="s">
        <v>48</v>
      </c>
      <c r="D9" s="1078"/>
      <c r="E9" s="134" t="s">
        <v>154</v>
      </c>
      <c r="F9" s="134" t="s">
        <v>1</v>
      </c>
      <c r="G9" s="203" t="s">
        <v>69</v>
      </c>
      <c r="H9" s="1076"/>
      <c r="I9" s="907" t="s">
        <v>165</v>
      </c>
      <c r="J9" s="196" t="s">
        <v>1</v>
      </c>
      <c r="K9" s="206" t="s">
        <v>69</v>
      </c>
      <c r="L9" s="159"/>
    </row>
    <row r="10" spans="1:17" ht="12.95" customHeight="1" x14ac:dyDescent="0.2">
      <c r="A10" s="1054" t="str">
        <f>T!J20</f>
        <v>leden</v>
      </c>
      <c r="B10" s="1055"/>
      <c r="C10" s="160" t="s">
        <v>6</v>
      </c>
      <c r="D10" s="135">
        <v>179</v>
      </c>
      <c r="E10" s="136">
        <v>53759.313999999998</v>
      </c>
      <c r="F10" s="136">
        <v>573510.74066999997</v>
      </c>
      <c r="G10" s="207">
        <f>E10/$E$14</f>
        <v>0.39215296284899959</v>
      </c>
      <c r="H10" s="145">
        <f>(E10-I10)/I10</f>
        <v>-9.730936155365659E-2</v>
      </c>
      <c r="I10" s="909">
        <v>59554.527000000002</v>
      </c>
      <c r="J10" s="197">
        <v>633262.67791999993</v>
      </c>
      <c r="K10" s="212">
        <f>I10/$I$14</f>
        <v>0.44771603131644966</v>
      </c>
      <c r="L10" s="155"/>
    </row>
    <row r="11" spans="1:17" ht="12.95" customHeight="1" x14ac:dyDescent="0.2">
      <c r="A11" s="1056"/>
      <c r="B11" s="1057"/>
      <c r="C11" s="161" t="s">
        <v>7</v>
      </c>
      <c r="D11" s="135">
        <v>644</v>
      </c>
      <c r="E11" s="136">
        <v>12849.5</v>
      </c>
      <c r="F11" s="136">
        <v>137102.12360000017</v>
      </c>
      <c r="G11" s="208">
        <f>E11/$E$14</f>
        <v>9.3732027460919992E-2</v>
      </c>
      <c r="H11" s="145">
        <f>(E11-I11)/I11</f>
        <v>0.12400388386882324</v>
      </c>
      <c r="I11" s="909">
        <v>11431.9</v>
      </c>
      <c r="J11" s="197">
        <v>121566.842271</v>
      </c>
      <c r="K11" s="213">
        <f>I11/$I$14</f>
        <v>8.594216353034792E-2</v>
      </c>
      <c r="L11" s="156"/>
      <c r="M11" s="137"/>
      <c r="O11" s="137"/>
      <c r="P11" s="137"/>
      <c r="Q11" s="137"/>
    </row>
    <row r="12" spans="1:17" ht="12.95" customHeight="1" x14ac:dyDescent="0.2">
      <c r="A12" s="1056"/>
      <c r="B12" s="1057"/>
      <c r="C12" s="161" t="s">
        <v>8</v>
      </c>
      <c r="D12" s="135">
        <v>17937</v>
      </c>
      <c r="E12" s="136">
        <v>20150.7</v>
      </c>
      <c r="F12" s="136">
        <v>215004.1</v>
      </c>
      <c r="G12" s="208">
        <f>E12/$E$14</f>
        <v>0.14699139777864981</v>
      </c>
      <c r="H12" s="145">
        <f t="shared" ref="H12:H14" si="0">(E12-I12)/I12</f>
        <v>0.13063897118233228</v>
      </c>
      <c r="I12" s="909">
        <v>17822.400000000001</v>
      </c>
      <c r="J12" s="197">
        <v>189523.1</v>
      </c>
      <c r="K12" s="213">
        <f>I12/$I$14</f>
        <v>0.1339843433990214</v>
      </c>
      <c r="L12" s="156"/>
      <c r="M12" s="137"/>
      <c r="O12" s="137"/>
      <c r="P12" s="137"/>
      <c r="Q12" s="137"/>
    </row>
    <row r="13" spans="1:17" ht="12.95" customHeight="1" x14ac:dyDescent="0.2">
      <c r="A13" s="1056"/>
      <c r="B13" s="1057"/>
      <c r="C13" s="161" t="s">
        <v>9</v>
      </c>
      <c r="D13" s="135">
        <v>236034</v>
      </c>
      <c r="E13" s="136">
        <v>50328.1</v>
      </c>
      <c r="F13" s="136">
        <v>536991.69999999995</v>
      </c>
      <c r="G13" s="208">
        <f>E13/$E$14</f>
        <v>0.36712361191143056</v>
      </c>
      <c r="H13" s="145">
        <f t="shared" si="0"/>
        <v>0.13839496762022818</v>
      </c>
      <c r="I13" s="909">
        <v>44209.7</v>
      </c>
      <c r="J13" s="197">
        <v>470126.1</v>
      </c>
      <c r="K13" s="213">
        <f>I13/$I$14</f>
        <v>0.33235746175418102</v>
      </c>
      <c r="L13" s="156"/>
      <c r="M13" s="137"/>
      <c r="O13" s="137"/>
      <c r="P13" s="137"/>
      <c r="Q13" s="137"/>
    </row>
    <row r="14" spans="1:17" ht="12.95" customHeight="1" x14ac:dyDescent="0.2">
      <c r="A14" s="1058"/>
      <c r="B14" s="1059"/>
      <c r="C14" s="163" t="s">
        <v>2</v>
      </c>
      <c r="D14" s="151">
        <v>254794</v>
      </c>
      <c r="E14" s="152">
        <v>137087.614</v>
      </c>
      <c r="F14" s="153">
        <v>1462608.6642700001</v>
      </c>
      <c r="G14" s="209">
        <f>SUM(G10:G13)</f>
        <v>1</v>
      </c>
      <c r="H14" s="154">
        <f t="shared" si="0"/>
        <v>3.0590377835111641E-2</v>
      </c>
      <c r="I14" s="911">
        <v>133018.527</v>
      </c>
      <c r="J14" s="198">
        <v>1414478.720191</v>
      </c>
      <c r="K14" s="214">
        <f>SUM(K10:K13)</f>
        <v>1</v>
      </c>
      <c r="L14" s="174"/>
      <c r="M14" s="137"/>
    </row>
    <row r="15" spans="1:17" ht="12.95" customHeight="1" x14ac:dyDescent="0.2">
      <c r="A15" s="1060" t="str">
        <f>T!J21</f>
        <v>únor</v>
      </c>
      <c r="B15" s="1061"/>
      <c r="C15" s="161" t="s">
        <v>6</v>
      </c>
      <c r="D15" s="135">
        <v>179</v>
      </c>
      <c r="E15" s="136">
        <v>44367.023000000001</v>
      </c>
      <c r="F15" s="136">
        <v>473253.91490000021</v>
      </c>
      <c r="G15" s="208">
        <f>E15/$E$19</f>
        <v>0.42631936030163103</v>
      </c>
      <c r="H15" s="145">
        <f>(E15-I15)/I15</f>
        <v>-7.4082966021656899E-2</v>
      </c>
      <c r="I15" s="909">
        <v>47916.845000000001</v>
      </c>
      <c r="J15" s="197">
        <v>509690.10971799958</v>
      </c>
      <c r="K15" s="213">
        <f>I15/$I$19</f>
        <v>0.41696718286141599</v>
      </c>
      <c r="L15" s="156"/>
      <c r="M15" s="137"/>
      <c r="N15" s="137"/>
    </row>
    <row r="16" spans="1:17" ht="12.95" customHeight="1" x14ac:dyDescent="0.2">
      <c r="A16" s="1060"/>
      <c r="B16" s="1061"/>
      <c r="C16" s="161" t="s">
        <v>7</v>
      </c>
      <c r="D16" s="135">
        <v>644</v>
      </c>
      <c r="E16" s="136">
        <v>9902.4</v>
      </c>
      <c r="F16" s="136">
        <v>105650.32535</v>
      </c>
      <c r="G16" s="208">
        <f t="shared" ref="G16:G17" si="1">E16/$E$19</f>
        <v>9.5151410845187218E-2</v>
      </c>
      <c r="H16" s="145">
        <f>(E16-I16)/I16</f>
        <v>-8.2567447376223013E-2</v>
      </c>
      <c r="I16" s="909">
        <v>10793.6</v>
      </c>
      <c r="J16" s="197">
        <v>114815.51756599995</v>
      </c>
      <c r="K16" s="213">
        <f t="shared" ref="K16:K18" si="2">I16/$I$19</f>
        <v>9.3924735339586313E-2</v>
      </c>
      <c r="L16" s="157"/>
      <c r="M16" s="140"/>
      <c r="N16" s="137"/>
    </row>
    <row r="17" spans="1:21" ht="12.95" customHeight="1" x14ac:dyDescent="0.2">
      <c r="A17" s="1060"/>
      <c r="B17" s="1061"/>
      <c r="C17" s="161" t="s">
        <v>8</v>
      </c>
      <c r="D17" s="135">
        <v>17927</v>
      </c>
      <c r="E17" s="136">
        <v>14238.5</v>
      </c>
      <c r="F17" s="136">
        <v>151913.60000000001</v>
      </c>
      <c r="G17" s="208">
        <f t="shared" si="1"/>
        <v>0.13681666700185796</v>
      </c>
      <c r="H17" s="145">
        <f t="shared" ref="H17:H19" si="3">(E17-I17)/I17</f>
        <v>-0.11829361934013669</v>
      </c>
      <c r="I17" s="909">
        <v>16148.8</v>
      </c>
      <c r="J17" s="197">
        <v>171781.1</v>
      </c>
      <c r="K17" s="213">
        <f>I17/$I$19</f>
        <v>0.14052510432588861</v>
      </c>
      <c r="L17" s="156"/>
      <c r="M17" s="137"/>
      <c r="N17" s="137"/>
      <c r="O17" s="137"/>
      <c r="P17" s="137"/>
    </row>
    <row r="18" spans="1:21" ht="12.95" customHeight="1" x14ac:dyDescent="0.2">
      <c r="A18" s="1060"/>
      <c r="B18" s="1061"/>
      <c r="C18" s="161" t="s">
        <v>9</v>
      </c>
      <c r="D18" s="135">
        <v>236004</v>
      </c>
      <c r="E18" s="136">
        <v>35562</v>
      </c>
      <c r="F18" s="136">
        <v>379417.5</v>
      </c>
      <c r="G18" s="208">
        <f>E18/$E$19</f>
        <v>0.3417125618513237</v>
      </c>
      <c r="H18" s="145">
        <f t="shared" si="3"/>
        <v>-0.11224390450917794</v>
      </c>
      <c r="I18" s="909">
        <v>40058.300000000003</v>
      </c>
      <c r="J18" s="197">
        <v>426115.8</v>
      </c>
      <c r="K18" s="213">
        <f t="shared" si="2"/>
        <v>0.34858297747310912</v>
      </c>
      <c r="L18" s="156"/>
      <c r="M18" s="137"/>
      <c r="N18" s="137"/>
      <c r="O18" s="137"/>
      <c r="P18" s="137"/>
    </row>
    <row r="19" spans="1:21" ht="12.95" customHeight="1" x14ac:dyDescent="0.2">
      <c r="A19" s="1060"/>
      <c r="B19" s="1061"/>
      <c r="C19" s="163" t="s">
        <v>2</v>
      </c>
      <c r="D19" s="151">
        <v>254754</v>
      </c>
      <c r="E19" s="152">
        <v>104069.92300000001</v>
      </c>
      <c r="F19" s="153">
        <v>1110235.3402500004</v>
      </c>
      <c r="G19" s="209">
        <f>SUM(G15:G18)</f>
        <v>1</v>
      </c>
      <c r="H19" s="154">
        <f t="shared" si="3"/>
        <v>-9.4394828918421367E-2</v>
      </c>
      <c r="I19" s="911">
        <v>114917.545</v>
      </c>
      <c r="J19" s="198">
        <v>1222402.5272839996</v>
      </c>
      <c r="K19" s="214">
        <f>SUM(K15:K18)</f>
        <v>1</v>
      </c>
      <c r="L19" s="174"/>
      <c r="M19" s="137"/>
      <c r="N19" s="137"/>
      <c r="O19" s="137"/>
      <c r="P19" s="137"/>
    </row>
    <row r="20" spans="1:21" ht="12.95" customHeight="1" x14ac:dyDescent="0.2">
      <c r="A20" s="1060" t="str">
        <f>T!J22</f>
        <v>březen</v>
      </c>
      <c r="B20" s="1061"/>
      <c r="C20" s="160" t="s">
        <v>6</v>
      </c>
      <c r="D20" s="180">
        <v>179</v>
      </c>
      <c r="E20" s="181">
        <v>48776.497000000003</v>
      </c>
      <c r="F20" s="181">
        <v>521168.84139000002</v>
      </c>
      <c r="G20" s="207">
        <f>E20/$E$24</f>
        <v>0.44874647726426636</v>
      </c>
      <c r="H20" s="182">
        <f>(E20-I20)/I20</f>
        <v>-0.1052004830576676</v>
      </c>
      <c r="I20" s="908">
        <v>54511.09</v>
      </c>
      <c r="J20" s="199">
        <v>579692.49793700012</v>
      </c>
      <c r="K20" s="212">
        <f>I20/$I$24</f>
        <v>0.49946806020141971</v>
      </c>
      <c r="L20" s="183"/>
      <c r="M20" s="136"/>
      <c r="N20" s="136"/>
      <c r="O20" s="136"/>
      <c r="P20" s="136"/>
      <c r="Q20" s="136"/>
      <c r="R20" s="136"/>
      <c r="S20" s="136"/>
      <c r="T20" s="136"/>
      <c r="U20" s="136"/>
    </row>
    <row r="21" spans="1:21" ht="12.95" customHeight="1" x14ac:dyDescent="0.2">
      <c r="A21" s="1060"/>
      <c r="B21" s="1061"/>
      <c r="C21" s="161" t="s">
        <v>7</v>
      </c>
      <c r="D21" s="135">
        <v>638</v>
      </c>
      <c r="E21" s="136">
        <v>9905.7999999999993</v>
      </c>
      <c r="F21" s="136">
        <v>105867.41105999998</v>
      </c>
      <c r="G21" s="208">
        <f t="shared" ref="G21:G23" si="4">E21/$E$24</f>
        <v>9.1133909318751802E-2</v>
      </c>
      <c r="H21" s="145">
        <f t="shared" ref="H21:H24" si="5">(E21-I21)/I21</f>
        <v>9.7936201813304785E-2</v>
      </c>
      <c r="I21" s="909">
        <v>9022.2000000000007</v>
      </c>
      <c r="J21" s="197">
        <v>95941.635624999952</v>
      </c>
      <c r="K21" s="213">
        <f t="shared" ref="K21:K22" si="6">I21/$I$24</f>
        <v>8.2667595396629365E-2</v>
      </c>
      <c r="L21" s="158"/>
      <c r="M21" s="136"/>
      <c r="N21" s="136"/>
      <c r="O21" s="136"/>
      <c r="P21" s="136"/>
      <c r="Q21" s="136"/>
      <c r="R21" s="136"/>
      <c r="S21" s="136"/>
      <c r="T21" s="136"/>
      <c r="U21" s="136"/>
    </row>
    <row r="22" spans="1:21" ht="12.95" customHeight="1" x14ac:dyDescent="0.2">
      <c r="A22" s="1060"/>
      <c r="B22" s="1061"/>
      <c r="C22" s="161" t="s">
        <v>8</v>
      </c>
      <c r="D22" s="135">
        <v>17940</v>
      </c>
      <c r="E22" s="136">
        <v>14299.2</v>
      </c>
      <c r="F22" s="136">
        <v>152821</v>
      </c>
      <c r="G22" s="208">
        <f t="shared" si="4"/>
        <v>0.13155343295147245</v>
      </c>
      <c r="H22" s="145">
        <f t="shared" si="5"/>
        <v>9.1317056789821938E-2</v>
      </c>
      <c r="I22" s="909">
        <v>13102.7</v>
      </c>
      <c r="J22" s="197">
        <v>139333.70000000001</v>
      </c>
      <c r="K22" s="213">
        <f t="shared" si="6"/>
        <v>0.12005594003717671</v>
      </c>
      <c r="L22" s="158"/>
      <c r="M22" s="136"/>
      <c r="N22" s="136"/>
      <c r="O22" s="136"/>
      <c r="P22" s="136"/>
      <c r="Q22" s="136"/>
      <c r="R22" s="136"/>
      <c r="S22" s="136"/>
      <c r="T22" s="136"/>
      <c r="U22" s="136"/>
    </row>
    <row r="23" spans="1:21" ht="12.95" customHeight="1" x14ac:dyDescent="0.2">
      <c r="A23" s="1060"/>
      <c r="B23" s="1061"/>
      <c r="C23" s="161" t="s">
        <v>9</v>
      </c>
      <c r="D23" s="135">
        <v>235930</v>
      </c>
      <c r="E23" s="136">
        <v>35713.5</v>
      </c>
      <c r="F23" s="136">
        <v>381683.9</v>
      </c>
      <c r="G23" s="208">
        <f t="shared" si="4"/>
        <v>0.32856618046550934</v>
      </c>
      <c r="H23" s="145">
        <f t="shared" si="5"/>
        <v>9.8799161905465172E-2</v>
      </c>
      <c r="I23" s="909">
        <v>32502.3</v>
      </c>
      <c r="J23" s="197">
        <v>345627.6</v>
      </c>
      <c r="K23" s="213">
        <f>I23/$I$24</f>
        <v>0.29780840436477429</v>
      </c>
      <c r="L23" s="158"/>
      <c r="M23" s="136"/>
      <c r="N23" s="136"/>
      <c r="O23" s="136"/>
      <c r="P23" s="136"/>
      <c r="Q23" s="136"/>
      <c r="R23" s="136"/>
      <c r="S23" s="136"/>
      <c r="T23" s="136"/>
      <c r="U23" s="136"/>
    </row>
    <row r="24" spans="1:21" ht="12.95" customHeight="1" thickBot="1" x14ac:dyDescent="0.25">
      <c r="A24" s="1062"/>
      <c r="B24" s="1063"/>
      <c r="C24" s="184" t="s">
        <v>2</v>
      </c>
      <c r="D24" s="185">
        <v>254687</v>
      </c>
      <c r="E24" s="186">
        <v>108694.997</v>
      </c>
      <c r="F24" s="187">
        <v>1161541.1524499999</v>
      </c>
      <c r="G24" s="210">
        <f>SUM(G20:G23)</f>
        <v>1</v>
      </c>
      <c r="H24" s="188">
        <f t="shared" si="5"/>
        <v>-4.061755044906701E-3</v>
      </c>
      <c r="I24" s="921">
        <v>109138.29</v>
      </c>
      <c r="J24" s="200">
        <v>1160595.4335620003</v>
      </c>
      <c r="K24" s="215">
        <f>SUM(K20:K23)</f>
        <v>1</v>
      </c>
      <c r="L24" s="189"/>
    </row>
    <row r="25" spans="1:21" ht="12.95" customHeight="1" thickTop="1" x14ac:dyDescent="0.2">
      <c r="A25" s="1082" t="str">
        <f>T!E17</f>
        <v>I. čtvrtletí</v>
      </c>
      <c r="B25" s="1083"/>
      <c r="C25" s="161" t="s">
        <v>6</v>
      </c>
      <c r="D25" s="135">
        <f>D20</f>
        <v>179</v>
      </c>
      <c r="E25" s="136">
        <f>E10+E15+E20</f>
        <v>146902.834</v>
      </c>
      <c r="F25" s="136">
        <f>F10+F15+F20</f>
        <v>1567933.4969600001</v>
      </c>
      <c r="G25" s="208">
        <f>E25/$E$29</f>
        <v>0.41989929962891165</v>
      </c>
      <c r="H25" s="145">
        <f>(E25-I25)/I25</f>
        <v>-9.3094201766114631E-2</v>
      </c>
      <c r="I25" s="913">
        <v>161982.462</v>
      </c>
      <c r="J25" s="197">
        <v>1722645.2855749996</v>
      </c>
      <c r="K25" s="213">
        <f>I25/$I$29</f>
        <v>0.45363789517881992</v>
      </c>
      <c r="L25" s="155"/>
    </row>
    <row r="26" spans="1:21" ht="12.95" customHeight="1" x14ac:dyDescent="0.2">
      <c r="A26" s="1060"/>
      <c r="B26" s="1061"/>
      <c r="C26" s="161" t="s">
        <v>7</v>
      </c>
      <c r="D26" s="135">
        <f>D21</f>
        <v>638</v>
      </c>
      <c r="E26" s="136">
        <f t="shared" ref="E26:F28" si="7">E11+E16+E21</f>
        <v>32657.7</v>
      </c>
      <c r="F26" s="136">
        <f t="shared" si="7"/>
        <v>348619.86001000018</v>
      </c>
      <c r="G26" s="208">
        <f t="shared" ref="G26:G28" si="8">E26/$E$29</f>
        <v>9.3347044329254461E-2</v>
      </c>
      <c r="H26" s="145">
        <f t="shared" ref="H26:H29" si="9">(E26-I26)/I26</f>
        <v>4.5123321076431223E-2</v>
      </c>
      <c r="I26" s="909">
        <v>31247.7</v>
      </c>
      <c r="J26" s="197">
        <v>332323.9954619999</v>
      </c>
      <c r="K26" s="213">
        <f t="shared" ref="K26:K28" si="10">I26/$I$29</f>
        <v>8.7510343293703066E-2</v>
      </c>
      <c r="L26" s="155"/>
    </row>
    <row r="27" spans="1:21" ht="12.95" customHeight="1" x14ac:dyDescent="0.2">
      <c r="A27" s="1060"/>
      <c r="B27" s="1061"/>
      <c r="C27" s="161" t="s">
        <v>8</v>
      </c>
      <c r="D27" s="135">
        <f t="shared" ref="D27:D28" si="11">D22</f>
        <v>17940</v>
      </c>
      <c r="E27" s="136">
        <f t="shared" si="7"/>
        <v>48688.399999999994</v>
      </c>
      <c r="F27" s="136">
        <f t="shared" si="7"/>
        <v>519738.7</v>
      </c>
      <c r="G27" s="208">
        <f t="shared" si="8"/>
        <v>0.13916835028555202</v>
      </c>
      <c r="H27" s="145">
        <f t="shared" si="9"/>
        <v>3.4297137054716098E-2</v>
      </c>
      <c r="I27" s="909">
        <v>47073.899999999994</v>
      </c>
      <c r="J27" s="197">
        <v>500637.9</v>
      </c>
      <c r="K27" s="213">
        <f t="shared" si="10"/>
        <v>0.13183220362373704</v>
      </c>
      <c r="L27" s="155"/>
    </row>
    <row r="28" spans="1:21" ht="12.95" customHeight="1" x14ac:dyDescent="0.2">
      <c r="A28" s="1060"/>
      <c r="B28" s="1061"/>
      <c r="C28" s="161" t="s">
        <v>9</v>
      </c>
      <c r="D28" s="135">
        <f t="shared" si="11"/>
        <v>235930</v>
      </c>
      <c r="E28" s="136">
        <f t="shared" si="7"/>
        <v>121603.6</v>
      </c>
      <c r="F28" s="136">
        <f t="shared" si="7"/>
        <v>1298093.1000000001</v>
      </c>
      <c r="G28" s="208">
        <f t="shared" si="8"/>
        <v>0.34758530575628188</v>
      </c>
      <c r="H28" s="145">
        <f t="shared" si="9"/>
        <v>4.1391518219958352E-2</v>
      </c>
      <c r="I28" s="909">
        <v>116770.3</v>
      </c>
      <c r="J28" s="197">
        <v>1241869.5</v>
      </c>
      <c r="K28" s="213">
        <f t="shared" si="10"/>
        <v>0.32701955790373993</v>
      </c>
      <c r="L28" s="155"/>
    </row>
    <row r="29" spans="1:21" ht="12.95" customHeight="1" x14ac:dyDescent="0.2">
      <c r="A29" s="1060"/>
      <c r="B29" s="1061"/>
      <c r="C29" s="164" t="s">
        <v>2</v>
      </c>
      <c r="D29" s="165">
        <f>SUM(D25:D28)</f>
        <v>254687</v>
      </c>
      <c r="E29" s="166">
        <f>SUM(E25:E28)</f>
        <v>349852.53399999999</v>
      </c>
      <c r="F29" s="167">
        <f>SUM(F25:F28)</f>
        <v>3734385.1569700004</v>
      </c>
      <c r="G29" s="211">
        <f>SUM(G25:G28)</f>
        <v>1</v>
      </c>
      <c r="H29" s="168">
        <f t="shared" si="9"/>
        <v>-2.0224997279418334E-2</v>
      </c>
      <c r="I29" s="914">
        <v>357074.36200000002</v>
      </c>
      <c r="J29" s="201">
        <v>3797476.6810369994</v>
      </c>
      <c r="K29" s="216">
        <f>SUM(K25:K28)</f>
        <v>1</v>
      </c>
      <c r="L29" s="159"/>
    </row>
    <row r="30" spans="1:21" ht="5.0999999999999996" customHeight="1" x14ac:dyDescent="0.2">
      <c r="A30" s="138"/>
      <c r="B30" s="139"/>
      <c r="C30" s="257"/>
      <c r="D30" s="143"/>
      <c r="E30" s="144"/>
      <c r="F30" s="144"/>
      <c r="G30" s="217"/>
      <c r="H30" s="146"/>
      <c r="I30" s="916"/>
      <c r="J30" s="219"/>
      <c r="K30" s="222"/>
      <c r="L30" s="155"/>
    </row>
    <row r="31" spans="1:21" ht="20.100000000000001" customHeight="1" x14ac:dyDescent="0.2">
      <c r="A31" s="138"/>
      <c r="B31" s="139"/>
      <c r="C31" s="142"/>
      <c r="D31" s="144"/>
      <c r="E31" s="144"/>
      <c r="F31" s="144"/>
      <c r="G31" s="173"/>
      <c r="H31" s="122"/>
      <c r="I31" s="219"/>
      <c r="J31" s="219"/>
      <c r="K31" s="221"/>
      <c r="L31" s="126"/>
    </row>
    <row r="32" spans="1:21" ht="12.95" customHeight="1" x14ac:dyDescent="0.2">
      <c r="A32" s="1114" t="s">
        <v>124</v>
      </c>
      <c r="B32" s="1114"/>
      <c r="C32" s="1114"/>
      <c r="D32" s="1115"/>
      <c r="E32" s="170"/>
      <c r="F32" s="125"/>
      <c r="G32" s="125"/>
      <c r="H32" s="125"/>
      <c r="I32" s="223"/>
      <c r="J32" s="224"/>
      <c r="K32" s="225"/>
      <c r="L32" s="126"/>
    </row>
    <row r="33" spans="1:12" ht="24.95" customHeight="1" x14ac:dyDescent="0.25">
      <c r="A33" s="123"/>
      <c r="B33" s="127"/>
      <c r="C33" s="128"/>
      <c r="D33" s="128"/>
      <c r="E33" s="1071">
        <f>T!G17</f>
        <v>2016</v>
      </c>
      <c r="F33" s="1072"/>
      <c r="G33" s="1072"/>
      <c r="H33" s="904"/>
      <c r="I33" s="1073">
        <f>E33-1</f>
        <v>2015</v>
      </c>
      <c r="J33" s="1074"/>
      <c r="K33" s="1075"/>
      <c r="L33" s="155"/>
    </row>
    <row r="34" spans="1:12" ht="24.95" customHeight="1" x14ac:dyDescent="0.25">
      <c r="A34" s="129"/>
      <c r="B34" s="130"/>
      <c r="C34" s="131"/>
      <c r="D34" s="131"/>
      <c r="E34" s="132"/>
      <c r="F34" s="133"/>
      <c r="G34" s="175"/>
      <c r="H34" s="1045" t="s">
        <v>112</v>
      </c>
      <c r="I34" s="905"/>
      <c r="J34" s="194"/>
      <c r="K34" s="906"/>
      <c r="L34" s="155"/>
    </row>
    <row r="35" spans="1:12" ht="24.95" customHeight="1" x14ac:dyDescent="0.25">
      <c r="A35" s="129"/>
      <c r="B35" s="169"/>
      <c r="C35" s="169"/>
      <c r="D35" s="1077" t="s">
        <v>0</v>
      </c>
      <c r="E35" s="1044" t="s">
        <v>41</v>
      </c>
      <c r="F35" s="1045"/>
      <c r="G35" s="202" t="s">
        <v>111</v>
      </c>
      <c r="H35" s="1045"/>
      <c r="I35" s="1079" t="s">
        <v>41</v>
      </c>
      <c r="J35" s="1080"/>
      <c r="K35" s="205" t="s">
        <v>111</v>
      </c>
      <c r="L35" s="155"/>
    </row>
    <row r="36" spans="1:12" ht="12.95" customHeight="1" x14ac:dyDescent="0.25">
      <c r="A36" s="1076" t="s">
        <v>164</v>
      </c>
      <c r="B36" s="1076"/>
      <c r="C36" s="238" t="s">
        <v>48</v>
      </c>
      <c r="D36" s="1078"/>
      <c r="E36" s="134" t="s">
        <v>154</v>
      </c>
      <c r="F36" s="134" t="s">
        <v>1</v>
      </c>
      <c r="G36" s="203" t="s">
        <v>69</v>
      </c>
      <c r="H36" s="1076"/>
      <c r="I36" s="907" t="s">
        <v>165</v>
      </c>
      <c r="J36" s="196" t="s">
        <v>1</v>
      </c>
      <c r="K36" s="206" t="s">
        <v>69</v>
      </c>
      <c r="L36" s="159"/>
    </row>
    <row r="37" spans="1:12" ht="12.95" customHeight="1" x14ac:dyDescent="0.2">
      <c r="A37" s="1054" t="str">
        <f>T!J20</f>
        <v>leden</v>
      </c>
      <c r="B37" s="1055"/>
      <c r="C37" s="160" t="s">
        <v>6</v>
      </c>
      <c r="D37" s="135">
        <v>127</v>
      </c>
      <c r="E37" s="136">
        <v>73818.872000000003</v>
      </c>
      <c r="F37" s="136">
        <v>786733.57651000004</v>
      </c>
      <c r="G37" s="208">
        <f>E37/$E$41</f>
        <v>0.62641460529947723</v>
      </c>
      <c r="H37" s="145">
        <f>(E37-I37)/I37</f>
        <v>0.24211280390688311</v>
      </c>
      <c r="I37" s="909">
        <v>59430.087</v>
      </c>
      <c r="J37" s="197">
        <v>631769.96576399985</v>
      </c>
      <c r="K37" s="213">
        <f>I37/$I$41</f>
        <v>0.60101914008030588</v>
      </c>
      <c r="L37" s="155"/>
    </row>
    <row r="38" spans="1:12" ht="12.95" customHeight="1" x14ac:dyDescent="0.2">
      <c r="A38" s="1056"/>
      <c r="B38" s="1057"/>
      <c r="C38" s="161" t="s">
        <v>7</v>
      </c>
      <c r="D38" s="135">
        <v>346</v>
      </c>
      <c r="E38" s="136">
        <v>6255.6</v>
      </c>
      <c r="F38" s="136">
        <v>66746.188810000021</v>
      </c>
      <c r="G38" s="208">
        <f t="shared" ref="G38:G41" si="12">E38/$E$41</f>
        <v>5.3083975665618538E-2</v>
      </c>
      <c r="H38" s="145">
        <f>(E38-I38)/I38</f>
        <v>0.13012844832258416</v>
      </c>
      <c r="I38" s="909">
        <v>5535.3</v>
      </c>
      <c r="J38" s="197">
        <v>58862.018685999959</v>
      </c>
      <c r="K38" s="213">
        <f t="shared" ref="K38:K41" si="13">I38/$I$41</f>
        <v>5.5978737606197967E-2</v>
      </c>
      <c r="L38" s="156"/>
    </row>
    <row r="39" spans="1:12" ht="12.95" customHeight="1" x14ac:dyDescent="0.2">
      <c r="A39" s="1056"/>
      <c r="B39" s="1057"/>
      <c r="C39" s="161" t="s">
        <v>8</v>
      </c>
      <c r="D39" s="135">
        <v>12389</v>
      </c>
      <c r="E39" s="136">
        <v>11805.1</v>
      </c>
      <c r="F39" s="136">
        <v>125957.9</v>
      </c>
      <c r="G39" s="208">
        <f t="shared" si="12"/>
        <v>0.10017610479093826</v>
      </c>
      <c r="H39" s="145">
        <f t="shared" ref="H39:H41" si="14">(E39-I39)/I39</f>
        <v>0.12869176124140699</v>
      </c>
      <c r="I39" s="909">
        <v>10459.1</v>
      </c>
      <c r="J39" s="197">
        <v>111222.5</v>
      </c>
      <c r="K39" s="213">
        <f t="shared" si="13"/>
        <v>0.1057733482371299</v>
      </c>
      <c r="L39" s="156"/>
    </row>
    <row r="40" spans="1:12" ht="12.95" customHeight="1" x14ac:dyDescent="0.2">
      <c r="A40" s="1056"/>
      <c r="B40" s="1057"/>
      <c r="C40" s="161" t="s">
        <v>9</v>
      </c>
      <c r="D40" s="135">
        <v>213447</v>
      </c>
      <c r="E40" s="136">
        <v>25963.9</v>
      </c>
      <c r="F40" s="136">
        <v>277029.90000000002</v>
      </c>
      <c r="G40" s="208">
        <f t="shared" si="12"/>
        <v>0.22032531424396593</v>
      </c>
      <c r="H40" s="145">
        <f t="shared" si="14"/>
        <v>0.1068391189247028</v>
      </c>
      <c r="I40" s="909">
        <v>23457.7</v>
      </c>
      <c r="J40" s="197">
        <v>249448.7</v>
      </c>
      <c r="K40" s="213">
        <f t="shared" si="13"/>
        <v>0.23722877407636625</v>
      </c>
      <c r="L40" s="156"/>
    </row>
    <row r="41" spans="1:12" ht="12.95" customHeight="1" x14ac:dyDescent="0.2">
      <c r="A41" s="1058"/>
      <c r="B41" s="1059"/>
      <c r="C41" s="163" t="s">
        <v>2</v>
      </c>
      <c r="D41" s="151">
        <v>226309</v>
      </c>
      <c r="E41" s="152">
        <v>117843.47200000001</v>
      </c>
      <c r="F41" s="153">
        <v>1256467.5653200001</v>
      </c>
      <c r="G41" s="209">
        <f t="shared" si="12"/>
        <v>1</v>
      </c>
      <c r="H41" s="154">
        <f t="shared" si="14"/>
        <v>0.19175632715324148</v>
      </c>
      <c r="I41" s="911">
        <v>98882.187000000005</v>
      </c>
      <c r="J41" s="198">
        <v>1051303.1844499998</v>
      </c>
      <c r="K41" s="214">
        <f t="shared" si="13"/>
        <v>1</v>
      </c>
      <c r="L41" s="174"/>
    </row>
    <row r="42" spans="1:12" ht="12.95" customHeight="1" x14ac:dyDescent="0.2">
      <c r="A42" s="1060" t="str">
        <f>T!J21</f>
        <v>únor</v>
      </c>
      <c r="B42" s="1061"/>
      <c r="C42" s="161" t="s">
        <v>6</v>
      </c>
      <c r="D42" s="135">
        <v>127</v>
      </c>
      <c r="E42" s="136">
        <v>52348.11</v>
      </c>
      <c r="F42" s="136">
        <v>558316.24850000022</v>
      </c>
      <c r="G42" s="208">
        <f>E42/$E$46</f>
        <v>0.6234366330300436</v>
      </c>
      <c r="H42" s="145">
        <f>(E42-I42)/I42</f>
        <v>-8.515688159877359E-2</v>
      </c>
      <c r="I42" s="909">
        <v>57220.86</v>
      </c>
      <c r="J42" s="197">
        <v>608573.19798600033</v>
      </c>
      <c r="K42" s="213">
        <f>I42/$I$46</f>
        <v>0.61426841859713177</v>
      </c>
      <c r="L42" s="156"/>
    </row>
    <row r="43" spans="1:12" ht="12.95" customHeight="1" x14ac:dyDescent="0.2">
      <c r="A43" s="1060"/>
      <c r="B43" s="1061"/>
      <c r="C43" s="161" t="s">
        <v>7</v>
      </c>
      <c r="D43" s="135">
        <v>345</v>
      </c>
      <c r="E43" s="136">
        <v>4931.2</v>
      </c>
      <c r="F43" s="136">
        <v>52612.201149999994</v>
      </c>
      <c r="G43" s="208">
        <f t="shared" ref="G43:G46" si="15">E43/$E$46</f>
        <v>5.8727826559502358E-2</v>
      </c>
      <c r="H43" s="145">
        <f>(E43-I43)/I43</f>
        <v>-5.1710544027999565E-2</v>
      </c>
      <c r="I43" s="909">
        <v>5200.1000000000004</v>
      </c>
      <c r="J43" s="197">
        <v>55315.352717000038</v>
      </c>
      <c r="K43" s="213">
        <f t="shared" ref="K43:K46" si="16">I43/$I$46</f>
        <v>5.5823299467133929E-2</v>
      </c>
      <c r="L43" s="157"/>
    </row>
    <row r="44" spans="1:12" ht="12.95" customHeight="1" x14ac:dyDescent="0.2">
      <c r="A44" s="1060"/>
      <c r="B44" s="1061"/>
      <c r="C44" s="161" t="s">
        <v>8</v>
      </c>
      <c r="D44" s="135">
        <v>12382</v>
      </c>
      <c r="E44" s="136">
        <v>8341.5</v>
      </c>
      <c r="F44" s="136">
        <v>88996.9</v>
      </c>
      <c r="G44" s="208">
        <f t="shared" si="15"/>
        <v>9.9342587046984288E-2</v>
      </c>
      <c r="H44" s="145">
        <f t="shared" ref="H44:H46" si="17">(E44-I44)/I44</f>
        <v>-0.11981639759417537</v>
      </c>
      <c r="I44" s="909">
        <v>9477</v>
      </c>
      <c r="J44" s="197">
        <v>100810.6</v>
      </c>
      <c r="K44" s="213">
        <f t="shared" si="16"/>
        <v>0.10173600681718201</v>
      </c>
      <c r="L44" s="156"/>
    </row>
    <row r="45" spans="1:12" ht="12.95" customHeight="1" x14ac:dyDescent="0.2">
      <c r="A45" s="1060"/>
      <c r="B45" s="1061"/>
      <c r="C45" s="161" t="s">
        <v>9</v>
      </c>
      <c r="D45" s="135">
        <v>213420</v>
      </c>
      <c r="E45" s="136">
        <v>18346.2</v>
      </c>
      <c r="F45" s="136">
        <v>195738.6</v>
      </c>
      <c r="G45" s="208">
        <f t="shared" si="15"/>
        <v>0.2184929533634698</v>
      </c>
      <c r="H45" s="145">
        <f t="shared" si="17"/>
        <v>-0.1368484443587126</v>
      </c>
      <c r="I45" s="909">
        <v>21254.9</v>
      </c>
      <c r="J45" s="197">
        <v>226096.8</v>
      </c>
      <c r="K45" s="213">
        <f t="shared" si="16"/>
        <v>0.22817227511855251</v>
      </c>
      <c r="L45" s="156"/>
    </row>
    <row r="46" spans="1:12" ht="12.95" customHeight="1" x14ac:dyDescent="0.2">
      <c r="A46" s="1060"/>
      <c r="B46" s="1061"/>
      <c r="C46" s="163" t="s">
        <v>2</v>
      </c>
      <c r="D46" s="151">
        <v>226274</v>
      </c>
      <c r="E46" s="152">
        <v>83967.01</v>
      </c>
      <c r="F46" s="153">
        <v>895663.9496500002</v>
      </c>
      <c r="G46" s="226">
        <f t="shared" si="15"/>
        <v>1</v>
      </c>
      <c r="H46" s="154">
        <f t="shared" si="17"/>
        <v>-9.861049891543848E-2</v>
      </c>
      <c r="I46" s="911">
        <v>93152.859999999986</v>
      </c>
      <c r="J46" s="198">
        <v>990795.95070300042</v>
      </c>
      <c r="K46" s="228">
        <f t="shared" si="16"/>
        <v>1</v>
      </c>
      <c r="L46" s="174"/>
    </row>
    <row r="47" spans="1:12" ht="12.95" customHeight="1" x14ac:dyDescent="0.2">
      <c r="A47" s="1060" t="str">
        <f>T!J22</f>
        <v>březen</v>
      </c>
      <c r="B47" s="1061"/>
      <c r="C47" s="160" t="s">
        <v>6</v>
      </c>
      <c r="D47" s="180">
        <v>127</v>
      </c>
      <c r="E47" s="181">
        <v>47584.629000000001</v>
      </c>
      <c r="F47" s="181">
        <v>508532.03585999977</v>
      </c>
      <c r="G47" s="207">
        <f>E47/$E$51</f>
        <v>0.60015805399406252</v>
      </c>
      <c r="H47" s="182">
        <f>(E47-I47)/I47</f>
        <v>-0.10398196644435725</v>
      </c>
      <c r="I47" s="908">
        <v>53106.775999999998</v>
      </c>
      <c r="J47" s="199">
        <v>564734.36721500033</v>
      </c>
      <c r="K47" s="212">
        <f>I47/$I$51</f>
        <v>0.64299696863795597</v>
      </c>
      <c r="L47" s="183"/>
    </row>
    <row r="48" spans="1:12" ht="12.95" customHeight="1" x14ac:dyDescent="0.2">
      <c r="A48" s="1060"/>
      <c r="B48" s="1061"/>
      <c r="C48" s="161" t="s">
        <v>7</v>
      </c>
      <c r="D48" s="135">
        <v>341</v>
      </c>
      <c r="E48" s="136">
        <v>4900.8999999999996</v>
      </c>
      <c r="F48" s="136">
        <v>52378.192079999993</v>
      </c>
      <c r="G48" s="208">
        <f t="shared" ref="G48:G51" si="18">E48/$E$51</f>
        <v>6.1812284105850671E-2</v>
      </c>
      <c r="H48" s="145">
        <f t="shared" ref="H48:H51" si="19">(E48-I48)/I48</f>
        <v>7.6955193706462699E-2</v>
      </c>
      <c r="I48" s="909">
        <v>4550.7</v>
      </c>
      <c r="J48" s="197">
        <v>48392.283255000002</v>
      </c>
      <c r="K48" s="213">
        <f t="shared" ref="K48:K51" si="20">I48/$I$51</f>
        <v>5.509817250402748E-2</v>
      </c>
      <c r="L48" s="158"/>
    </row>
    <row r="49" spans="1:12" ht="12.95" customHeight="1" x14ac:dyDescent="0.2">
      <c r="A49" s="1060"/>
      <c r="B49" s="1061"/>
      <c r="C49" s="161" t="s">
        <v>8</v>
      </c>
      <c r="D49" s="135">
        <v>12391</v>
      </c>
      <c r="E49" s="136">
        <v>8377</v>
      </c>
      <c r="F49" s="136">
        <v>89528.5</v>
      </c>
      <c r="G49" s="208">
        <f t="shared" si="18"/>
        <v>0.10565437041251832</v>
      </c>
      <c r="H49" s="145">
        <f t="shared" si="19"/>
        <v>8.9421801440944734E-2</v>
      </c>
      <c r="I49" s="909">
        <v>7689.4</v>
      </c>
      <c r="J49" s="197">
        <v>81768.600000000006</v>
      </c>
      <c r="K49" s="213">
        <f t="shared" si="20"/>
        <v>9.3100377447968202E-2</v>
      </c>
      <c r="L49" s="158"/>
    </row>
    <row r="50" spans="1:12" ht="12.95" customHeight="1" x14ac:dyDescent="0.2">
      <c r="A50" s="1060"/>
      <c r="B50" s="1061"/>
      <c r="C50" s="161" t="s">
        <v>9</v>
      </c>
      <c r="D50" s="135">
        <v>213352</v>
      </c>
      <c r="E50" s="136">
        <v>18424.3</v>
      </c>
      <c r="F50" s="136">
        <v>196907.8</v>
      </c>
      <c r="G50" s="208">
        <f t="shared" si="18"/>
        <v>0.2323752914875685</v>
      </c>
      <c r="H50" s="145">
        <f t="shared" si="19"/>
        <v>6.8341673576601619E-2</v>
      </c>
      <c r="I50" s="909">
        <v>17245.7</v>
      </c>
      <c r="J50" s="197">
        <v>183389.8</v>
      </c>
      <c r="K50" s="213">
        <f t="shared" si="20"/>
        <v>0.20880448141004829</v>
      </c>
      <c r="L50" s="158"/>
    </row>
    <row r="51" spans="1:12" ht="12.95" customHeight="1" thickBot="1" x14ac:dyDescent="0.25">
      <c r="A51" s="1062"/>
      <c r="B51" s="1063"/>
      <c r="C51" s="184" t="s">
        <v>2</v>
      </c>
      <c r="D51" s="185">
        <v>226211</v>
      </c>
      <c r="E51" s="186">
        <v>79286.828999999998</v>
      </c>
      <c r="F51" s="187">
        <v>847346.52793999971</v>
      </c>
      <c r="G51" s="210">
        <f t="shared" si="18"/>
        <v>1</v>
      </c>
      <c r="H51" s="188">
        <f t="shared" si="19"/>
        <v>-4.002474750272958E-2</v>
      </c>
      <c r="I51" s="921">
        <v>82592.576000000001</v>
      </c>
      <c r="J51" s="200">
        <v>878285.05047000037</v>
      </c>
      <c r="K51" s="215">
        <f t="shared" si="20"/>
        <v>1</v>
      </c>
      <c r="L51" s="189"/>
    </row>
    <row r="52" spans="1:12" ht="12.95" customHeight="1" thickTop="1" x14ac:dyDescent="0.2">
      <c r="A52" s="1082" t="str">
        <f>T!E17</f>
        <v>I. čtvrtletí</v>
      </c>
      <c r="B52" s="1083"/>
      <c r="C52" s="161" t="s">
        <v>6</v>
      </c>
      <c r="D52" s="135">
        <f>D47</f>
        <v>127</v>
      </c>
      <c r="E52" s="136">
        <f>E37+E42+E47</f>
        <v>173751.611</v>
      </c>
      <c r="F52" s="136">
        <f>F37+F42+F47</f>
        <v>1853581.86087</v>
      </c>
      <c r="G52" s="208">
        <f>E52/$E$56</f>
        <v>0.61811907905444163</v>
      </c>
      <c r="H52" s="145">
        <f>(E52-I52)/I52</f>
        <v>2.3526988518808103E-2</v>
      </c>
      <c r="I52" s="909">
        <v>169757.723</v>
      </c>
      <c r="J52" s="197">
        <v>1805077.5309650006</v>
      </c>
      <c r="K52" s="213">
        <f>I52/$I$56</f>
        <v>0.61813783022110624</v>
      </c>
      <c r="L52" s="155"/>
    </row>
    <row r="53" spans="1:12" ht="12.95" customHeight="1" x14ac:dyDescent="0.2">
      <c r="A53" s="1060"/>
      <c r="B53" s="1061"/>
      <c r="C53" s="161" t="s">
        <v>7</v>
      </c>
      <c r="D53" s="135">
        <f>D48</f>
        <v>341</v>
      </c>
      <c r="E53" s="136">
        <f t="shared" ref="E53:F55" si="21">E38+E43+E48</f>
        <v>16087.699999999999</v>
      </c>
      <c r="F53" s="136">
        <f t="shared" si="21"/>
        <v>171736.58204000001</v>
      </c>
      <c r="G53" s="208">
        <f t="shared" ref="G53:G56" si="22">E53/$E$56</f>
        <v>5.723178191484015E-2</v>
      </c>
      <c r="H53" s="145">
        <f t="shared" ref="H53:H56" si="23">(E53-I53)/I53</f>
        <v>5.2439798248081371E-2</v>
      </c>
      <c r="I53" s="909">
        <v>15286.100000000002</v>
      </c>
      <c r="J53" s="197">
        <v>162569.65465799998</v>
      </c>
      <c r="K53" s="213">
        <f t="shared" ref="K53:K56" si="24">I53/$I$56</f>
        <v>5.5661188896500777E-2</v>
      </c>
      <c r="L53" s="155"/>
    </row>
    <row r="54" spans="1:12" ht="12.95" customHeight="1" x14ac:dyDescent="0.2">
      <c r="A54" s="1060"/>
      <c r="B54" s="1061"/>
      <c r="C54" s="161" t="s">
        <v>8</v>
      </c>
      <c r="D54" s="135">
        <f t="shared" ref="D54:D55" si="25">D49</f>
        <v>12391</v>
      </c>
      <c r="E54" s="136">
        <f t="shared" si="21"/>
        <v>28523.599999999999</v>
      </c>
      <c r="F54" s="136">
        <f t="shared" si="21"/>
        <v>304483.3</v>
      </c>
      <c r="G54" s="208">
        <f t="shared" si="22"/>
        <v>0.10147233318784751</v>
      </c>
      <c r="H54" s="145">
        <f t="shared" si="23"/>
        <v>3.2509818826808513E-2</v>
      </c>
      <c r="I54" s="909">
        <v>27625.5</v>
      </c>
      <c r="J54" s="197">
        <v>293801.7</v>
      </c>
      <c r="K54" s="213">
        <f t="shared" si="24"/>
        <v>0.10059257586044065</v>
      </c>
      <c r="L54" s="155"/>
    </row>
    <row r="55" spans="1:12" ht="12.95" customHeight="1" x14ac:dyDescent="0.2">
      <c r="A55" s="1060"/>
      <c r="B55" s="1061"/>
      <c r="C55" s="161" t="s">
        <v>9</v>
      </c>
      <c r="D55" s="135">
        <f t="shared" si="25"/>
        <v>213352</v>
      </c>
      <c r="E55" s="136">
        <f t="shared" si="21"/>
        <v>62734.400000000009</v>
      </c>
      <c r="F55" s="136">
        <f t="shared" si="21"/>
        <v>669676.30000000005</v>
      </c>
      <c r="G55" s="208">
        <f t="shared" si="22"/>
        <v>0.22317680584287056</v>
      </c>
      <c r="H55" s="145">
        <f t="shared" si="23"/>
        <v>1.2526166792826882E-2</v>
      </c>
      <c r="I55" s="909">
        <v>61958.3</v>
      </c>
      <c r="J55" s="197">
        <v>658935.30000000005</v>
      </c>
      <c r="K55" s="213">
        <f t="shared" si="24"/>
        <v>0.2256084050219522</v>
      </c>
      <c r="L55" s="155"/>
    </row>
    <row r="56" spans="1:12" ht="12.95" customHeight="1" x14ac:dyDescent="0.2">
      <c r="A56" s="1060"/>
      <c r="B56" s="1061"/>
      <c r="C56" s="164" t="s">
        <v>2</v>
      </c>
      <c r="D56" s="165">
        <f>SUM(D52:D55)</f>
        <v>226211</v>
      </c>
      <c r="E56" s="166">
        <f>SUM(E52:E55)</f>
        <v>281097.31100000005</v>
      </c>
      <c r="F56" s="167">
        <f>SUM(F52:F55)</f>
        <v>2999478.0429100003</v>
      </c>
      <c r="G56" s="211">
        <f t="shared" si="22"/>
        <v>1</v>
      </c>
      <c r="H56" s="168">
        <f t="shared" si="23"/>
        <v>2.355803807834736E-2</v>
      </c>
      <c r="I56" s="914">
        <v>274627.62300000002</v>
      </c>
      <c r="J56" s="201">
        <v>2920384.1856230004</v>
      </c>
      <c r="K56" s="216">
        <f t="shared" si="24"/>
        <v>1</v>
      </c>
      <c r="L56" s="159"/>
    </row>
    <row r="57" spans="1:12" ht="5.0999999999999996" customHeight="1" x14ac:dyDescent="0.2">
      <c r="A57" s="138"/>
      <c r="B57" s="139"/>
      <c r="C57" s="257"/>
      <c r="D57" s="143"/>
      <c r="E57" s="144"/>
      <c r="F57" s="144"/>
      <c r="G57" s="217"/>
      <c r="H57" s="146"/>
      <c r="I57" s="178"/>
      <c r="J57" s="144"/>
      <c r="K57" s="179"/>
      <c r="L57" s="155"/>
    </row>
    <row r="58" spans="1:12" ht="15" customHeight="1" x14ac:dyDescent="0.2">
      <c r="A58" s="141"/>
      <c r="B58" s="141"/>
      <c r="C58" s="141"/>
      <c r="D58" s="141"/>
      <c r="E58" s="141"/>
      <c r="F58" s="141"/>
      <c r="G58" s="141"/>
      <c r="H58" s="141"/>
      <c r="I58" s="141"/>
      <c r="J58" s="141"/>
      <c r="K58" s="141"/>
    </row>
    <row r="59" spans="1:12" ht="15" customHeight="1" x14ac:dyDescent="0.2">
      <c r="A59" s="141"/>
      <c r="B59" s="141"/>
      <c r="C59" s="141"/>
      <c r="D59" s="141"/>
      <c r="E59" s="141"/>
      <c r="F59" s="141"/>
      <c r="G59" s="141"/>
      <c r="H59" s="141"/>
      <c r="I59" s="141"/>
      <c r="J59" s="141"/>
      <c r="K59" s="141"/>
    </row>
    <row r="60" spans="1:12" ht="15" customHeight="1" x14ac:dyDescent="0.2">
      <c r="A60" s="141"/>
      <c r="B60" s="141"/>
      <c r="C60" s="141"/>
      <c r="D60" s="141"/>
      <c r="E60" s="141"/>
      <c r="F60" s="141"/>
      <c r="G60" s="141"/>
      <c r="H60" s="141"/>
      <c r="I60" s="141"/>
      <c r="J60" s="141"/>
      <c r="K60" s="141"/>
    </row>
    <row r="61" spans="1:12" ht="15" customHeight="1" x14ac:dyDescent="0.2">
      <c r="A61" s="141"/>
      <c r="B61" s="141"/>
      <c r="C61" s="141"/>
      <c r="D61" s="141"/>
      <c r="E61" s="141"/>
      <c r="F61" s="141"/>
      <c r="G61" s="141"/>
      <c r="H61" s="141"/>
      <c r="I61" s="141"/>
      <c r="J61" s="141"/>
      <c r="K61" s="141"/>
    </row>
    <row r="62" spans="1:12" ht="15" customHeight="1" x14ac:dyDescent="0.2">
      <c r="A62" s="141"/>
      <c r="B62" s="141"/>
      <c r="C62" s="141"/>
      <c r="D62" s="141"/>
      <c r="E62" s="141"/>
      <c r="F62" s="141"/>
      <c r="G62" s="141"/>
      <c r="H62" s="141"/>
      <c r="I62" s="141"/>
      <c r="J62" s="141"/>
      <c r="K62" s="141"/>
    </row>
    <row r="63" spans="1:12" ht="15" customHeight="1" x14ac:dyDescent="0.2">
      <c r="A63" s="141"/>
      <c r="B63" s="141"/>
      <c r="C63" s="141"/>
      <c r="D63" s="141"/>
      <c r="E63" s="141"/>
      <c r="F63" s="141"/>
      <c r="G63" s="141"/>
      <c r="H63" s="141"/>
      <c r="I63" s="141"/>
      <c r="J63" s="141"/>
      <c r="K63" s="141"/>
    </row>
    <row r="64" spans="1:12" ht="15" customHeight="1" x14ac:dyDescent="0.2">
      <c r="A64" s="141"/>
      <c r="B64" s="141"/>
      <c r="C64" s="141"/>
      <c r="D64" s="141"/>
      <c r="E64" s="141"/>
      <c r="F64" s="141"/>
      <c r="G64" s="141"/>
      <c r="H64" s="141"/>
      <c r="I64" s="141"/>
      <c r="J64" s="141"/>
      <c r="K64" s="141"/>
    </row>
    <row r="65" spans="1:11" ht="15" customHeight="1" x14ac:dyDescent="0.2">
      <c r="A65" s="141"/>
      <c r="B65" s="141"/>
      <c r="C65" s="141"/>
      <c r="D65" s="141"/>
      <c r="E65" s="141"/>
      <c r="F65" s="141"/>
      <c r="G65" s="141"/>
      <c r="H65" s="141"/>
      <c r="I65" s="141"/>
      <c r="J65" s="141"/>
      <c r="K65" s="141"/>
    </row>
    <row r="66" spans="1:11" ht="15" customHeight="1" x14ac:dyDescent="0.2">
      <c r="A66" s="141"/>
      <c r="B66" s="141"/>
      <c r="C66" s="141"/>
      <c r="D66" s="141"/>
      <c r="E66" s="141"/>
      <c r="F66" s="141"/>
      <c r="G66" s="141"/>
      <c r="H66" s="141"/>
      <c r="I66" s="141"/>
      <c r="J66" s="141"/>
      <c r="K66" s="141"/>
    </row>
    <row r="67" spans="1:11" ht="15" customHeight="1" x14ac:dyDescent="0.2">
      <c r="A67" s="141"/>
      <c r="B67" s="141"/>
      <c r="C67" s="141"/>
      <c r="D67" s="141"/>
      <c r="E67" s="141"/>
      <c r="F67" s="141"/>
      <c r="G67" s="141"/>
      <c r="H67" s="141"/>
      <c r="I67" s="141"/>
      <c r="J67" s="141"/>
      <c r="K67" s="141"/>
    </row>
    <row r="68" spans="1:11" ht="15" customHeight="1" x14ac:dyDescent="0.2">
      <c r="A68" s="141"/>
      <c r="B68" s="141"/>
      <c r="C68" s="141"/>
      <c r="D68" s="141"/>
      <c r="E68" s="141"/>
      <c r="F68" s="141"/>
      <c r="G68" s="141"/>
      <c r="H68" s="141"/>
      <c r="I68" s="141"/>
      <c r="J68" s="141"/>
      <c r="K68" s="141"/>
    </row>
    <row r="69" spans="1:11" ht="15" customHeight="1" x14ac:dyDescent="0.2">
      <c r="A69" s="141"/>
      <c r="B69" s="141"/>
      <c r="C69" s="141"/>
      <c r="D69" s="141"/>
      <c r="E69" s="141"/>
      <c r="F69" s="141"/>
      <c r="G69" s="141"/>
      <c r="H69" s="141"/>
      <c r="I69" s="141"/>
      <c r="J69" s="141"/>
      <c r="K69" s="141"/>
    </row>
    <row r="70" spans="1:11" ht="15" customHeight="1" x14ac:dyDescent="0.2">
      <c r="A70" s="141"/>
      <c r="B70" s="141"/>
      <c r="C70" s="141"/>
      <c r="D70" s="141"/>
      <c r="E70" s="141"/>
      <c r="F70" s="141"/>
      <c r="G70" s="141"/>
      <c r="H70" s="141"/>
      <c r="I70" s="141"/>
      <c r="J70" s="141"/>
      <c r="K70" s="141"/>
    </row>
    <row r="71" spans="1:11" ht="15" customHeight="1" x14ac:dyDescent="0.2">
      <c r="A71" s="141"/>
      <c r="B71" s="141"/>
      <c r="C71" s="141"/>
      <c r="D71" s="141"/>
      <c r="E71" s="141"/>
      <c r="F71" s="141"/>
      <c r="G71" s="141"/>
      <c r="H71" s="141"/>
      <c r="I71" s="141"/>
      <c r="J71" s="141"/>
      <c r="K71" s="141"/>
    </row>
    <row r="72" spans="1:11" ht="15" customHeight="1" x14ac:dyDescent="0.2">
      <c r="A72" s="141"/>
      <c r="B72" s="141"/>
      <c r="C72" s="141"/>
      <c r="D72" s="141"/>
      <c r="E72" s="141"/>
      <c r="F72" s="141"/>
      <c r="G72" s="141"/>
      <c r="H72" s="141"/>
      <c r="I72" s="141"/>
      <c r="J72" s="141"/>
      <c r="K72" s="141"/>
    </row>
    <row r="73" spans="1:11" ht="15" customHeight="1" x14ac:dyDescent="0.2">
      <c r="A73" s="141"/>
      <c r="B73" s="141"/>
      <c r="C73" s="141"/>
      <c r="D73" s="141"/>
      <c r="E73" s="141"/>
      <c r="F73" s="141"/>
      <c r="G73" s="141"/>
      <c r="H73" s="141"/>
      <c r="I73" s="141"/>
      <c r="J73" s="141"/>
      <c r="K73" s="141"/>
    </row>
    <row r="74" spans="1:11" ht="15" customHeight="1" x14ac:dyDescent="0.2">
      <c r="A74" s="141"/>
      <c r="B74" s="141"/>
      <c r="C74" s="141"/>
      <c r="D74" s="141"/>
      <c r="E74" s="141"/>
      <c r="F74" s="141"/>
      <c r="G74" s="141"/>
      <c r="H74" s="141"/>
      <c r="I74" s="141"/>
      <c r="J74" s="141"/>
      <c r="K74" s="141"/>
    </row>
    <row r="75" spans="1:11" ht="15" customHeight="1" x14ac:dyDescent="0.2">
      <c r="A75" s="141"/>
      <c r="B75" s="141"/>
      <c r="C75" s="141"/>
      <c r="D75" s="141"/>
      <c r="E75" s="141"/>
      <c r="F75" s="141"/>
      <c r="G75" s="141"/>
      <c r="H75" s="141"/>
      <c r="I75" s="141"/>
      <c r="J75" s="141"/>
      <c r="K75" s="141"/>
    </row>
    <row r="76" spans="1:11" ht="15" customHeight="1" x14ac:dyDescent="0.2">
      <c r="A76" s="141"/>
      <c r="B76" s="141"/>
      <c r="C76" s="141"/>
      <c r="D76" s="141"/>
      <c r="E76" s="141"/>
      <c r="F76" s="141"/>
      <c r="G76" s="141"/>
      <c r="H76" s="141"/>
      <c r="I76" s="141"/>
      <c r="J76" s="141"/>
      <c r="K76" s="141"/>
    </row>
    <row r="77" spans="1:11" ht="15" customHeight="1" x14ac:dyDescent="0.2">
      <c r="A77" s="141"/>
      <c r="B77" s="141"/>
      <c r="C77" s="141"/>
      <c r="D77" s="141"/>
      <c r="E77" s="141"/>
      <c r="F77" s="141"/>
      <c r="G77" s="141"/>
      <c r="H77" s="141"/>
      <c r="I77" s="141"/>
      <c r="J77" s="141"/>
      <c r="K77" s="141"/>
    </row>
    <row r="78" spans="1:11" ht="15" customHeight="1" x14ac:dyDescent="0.2">
      <c r="A78" s="141"/>
      <c r="B78" s="141"/>
      <c r="C78" s="141"/>
      <c r="D78" s="141"/>
      <c r="E78" s="141"/>
      <c r="F78" s="141"/>
      <c r="G78" s="141"/>
      <c r="H78" s="141"/>
      <c r="I78" s="141"/>
      <c r="J78" s="141"/>
      <c r="K78" s="141"/>
    </row>
    <row r="79" spans="1:11" ht="15" customHeight="1" x14ac:dyDescent="0.2">
      <c r="A79" s="141"/>
      <c r="B79" s="141"/>
      <c r="C79" s="141"/>
      <c r="D79" s="141"/>
      <c r="E79" s="141"/>
      <c r="F79" s="141"/>
      <c r="G79" s="141"/>
      <c r="H79" s="141"/>
      <c r="I79" s="141"/>
      <c r="J79" s="141"/>
      <c r="K79" s="141"/>
    </row>
    <row r="80" spans="1:11" ht="15" customHeight="1" x14ac:dyDescent="0.2">
      <c r="A80" s="141"/>
      <c r="B80" s="141"/>
      <c r="C80" s="141"/>
      <c r="D80" s="141"/>
      <c r="E80" s="141"/>
      <c r="F80" s="141"/>
      <c r="G80" s="141"/>
      <c r="H80" s="141"/>
      <c r="I80" s="141"/>
      <c r="J80" s="141"/>
      <c r="K80" s="141"/>
    </row>
    <row r="81" spans="1:11" ht="15" customHeight="1" x14ac:dyDescent="0.2">
      <c r="A81" s="141"/>
      <c r="B81" s="141"/>
      <c r="C81" s="141"/>
      <c r="D81" s="141"/>
      <c r="E81" s="141"/>
      <c r="F81" s="141"/>
      <c r="G81" s="141"/>
      <c r="H81" s="141"/>
      <c r="I81" s="141"/>
      <c r="J81" s="141"/>
      <c r="K81" s="141"/>
    </row>
    <row r="82" spans="1:11" ht="15" customHeight="1" x14ac:dyDescent="0.2">
      <c r="A82" s="141"/>
      <c r="B82" s="141"/>
      <c r="C82" s="141"/>
      <c r="D82" s="141"/>
      <c r="E82" s="141"/>
      <c r="F82" s="141"/>
      <c r="G82" s="141"/>
      <c r="H82" s="141"/>
      <c r="I82" s="141"/>
      <c r="J82" s="141"/>
      <c r="K82" s="141"/>
    </row>
    <row r="83" spans="1:11" ht="15" customHeight="1" x14ac:dyDescent="0.2">
      <c r="A83" s="141"/>
      <c r="B83" s="141"/>
      <c r="C83" s="141"/>
      <c r="D83" s="141"/>
      <c r="E83" s="141"/>
      <c r="F83" s="141"/>
      <c r="G83" s="141"/>
      <c r="H83" s="141"/>
      <c r="I83" s="141"/>
      <c r="J83" s="141"/>
      <c r="K83" s="141"/>
    </row>
    <row r="84" spans="1:11" ht="15" customHeight="1" x14ac:dyDescent="0.2">
      <c r="A84" s="141"/>
      <c r="B84" s="141"/>
      <c r="C84" s="141"/>
      <c r="D84" s="141"/>
      <c r="E84" s="141"/>
      <c r="F84" s="141"/>
      <c r="G84" s="141"/>
      <c r="H84" s="141"/>
      <c r="I84" s="141"/>
      <c r="J84" s="141"/>
      <c r="K84" s="141"/>
    </row>
    <row r="85" spans="1:11" ht="15" customHeight="1" x14ac:dyDescent="0.2">
      <c r="A85" s="141"/>
      <c r="B85" s="141"/>
      <c r="C85" s="141"/>
      <c r="D85" s="141"/>
      <c r="E85" s="141"/>
      <c r="F85" s="141"/>
      <c r="G85" s="141"/>
      <c r="H85" s="141"/>
      <c r="I85" s="141"/>
      <c r="J85" s="141"/>
      <c r="K85" s="141"/>
    </row>
    <row r="86" spans="1:11" ht="15" customHeight="1" x14ac:dyDescent="0.2">
      <c r="A86" s="141"/>
      <c r="B86" s="141"/>
      <c r="C86" s="141"/>
      <c r="D86" s="141"/>
      <c r="E86" s="141"/>
      <c r="F86" s="141"/>
      <c r="G86" s="141"/>
      <c r="H86" s="141"/>
      <c r="I86" s="141"/>
      <c r="J86" s="141"/>
      <c r="K86" s="141"/>
    </row>
    <row r="87" spans="1:11" ht="15" customHeight="1" x14ac:dyDescent="0.2">
      <c r="A87" s="141"/>
      <c r="B87" s="141"/>
      <c r="C87" s="141"/>
      <c r="D87" s="141"/>
      <c r="E87" s="141"/>
      <c r="F87" s="141"/>
      <c r="G87" s="141"/>
      <c r="H87" s="141"/>
      <c r="I87" s="141"/>
      <c r="J87" s="141"/>
      <c r="K87" s="141"/>
    </row>
    <row r="88" spans="1:11" ht="15" customHeight="1" x14ac:dyDescent="0.2">
      <c r="A88" s="141"/>
      <c r="B88" s="141"/>
      <c r="C88" s="141"/>
      <c r="D88" s="141"/>
      <c r="E88" s="141"/>
      <c r="F88" s="141"/>
      <c r="G88" s="141"/>
      <c r="H88" s="141"/>
      <c r="I88" s="141"/>
      <c r="J88" s="141"/>
      <c r="K88" s="141"/>
    </row>
    <row r="89" spans="1:11" ht="15" customHeight="1" x14ac:dyDescent="0.2">
      <c r="A89" s="141"/>
      <c r="B89" s="141"/>
      <c r="C89" s="141"/>
      <c r="D89" s="141"/>
      <c r="E89" s="141"/>
      <c r="F89" s="141"/>
      <c r="G89" s="141"/>
      <c r="H89" s="141"/>
      <c r="I89" s="141"/>
      <c r="J89" s="141"/>
      <c r="K89" s="141"/>
    </row>
    <row r="90" spans="1:11" ht="15" customHeight="1" x14ac:dyDescent="0.2">
      <c r="A90" s="141"/>
      <c r="B90" s="141"/>
      <c r="C90" s="141"/>
      <c r="D90" s="141"/>
      <c r="E90" s="141"/>
      <c r="F90" s="141"/>
      <c r="G90" s="141"/>
      <c r="H90" s="141"/>
      <c r="I90" s="141"/>
      <c r="J90" s="141"/>
      <c r="K90" s="141"/>
    </row>
    <row r="91" spans="1:11" ht="15" customHeight="1" x14ac:dyDescent="0.2">
      <c r="A91" s="141"/>
      <c r="B91" s="141"/>
      <c r="C91" s="141"/>
      <c r="D91" s="141"/>
      <c r="E91" s="141"/>
      <c r="F91" s="141"/>
      <c r="G91" s="141"/>
      <c r="H91" s="141"/>
      <c r="I91" s="141"/>
      <c r="J91" s="141"/>
      <c r="K91" s="141"/>
    </row>
    <row r="92" spans="1:11" ht="15" customHeight="1" x14ac:dyDescent="0.2">
      <c r="A92" s="141"/>
      <c r="B92" s="141"/>
      <c r="C92" s="141"/>
      <c r="D92" s="141"/>
      <c r="E92" s="141"/>
      <c r="F92" s="141"/>
      <c r="G92" s="141"/>
      <c r="H92" s="141"/>
      <c r="I92" s="141"/>
      <c r="J92" s="141"/>
      <c r="K92" s="141"/>
    </row>
    <row r="93" spans="1:11" ht="15" customHeight="1" x14ac:dyDescent="0.2">
      <c r="A93" s="141"/>
      <c r="B93" s="141"/>
      <c r="C93" s="141"/>
      <c r="D93" s="141"/>
      <c r="E93" s="141"/>
      <c r="F93" s="141"/>
      <c r="G93" s="141"/>
      <c r="H93" s="141"/>
      <c r="I93" s="141"/>
      <c r="J93" s="141"/>
      <c r="K93" s="141"/>
    </row>
    <row r="94" spans="1:11" ht="15" customHeight="1" x14ac:dyDescent="0.2">
      <c r="A94" s="141"/>
      <c r="B94" s="141"/>
      <c r="C94" s="141"/>
      <c r="D94" s="141"/>
      <c r="E94" s="141"/>
      <c r="F94" s="141"/>
      <c r="G94" s="141"/>
      <c r="H94" s="141"/>
      <c r="I94" s="141"/>
      <c r="J94" s="141"/>
      <c r="K94" s="141"/>
    </row>
    <row r="95" spans="1:11" ht="15" customHeight="1" x14ac:dyDescent="0.2">
      <c r="A95" s="141"/>
      <c r="B95" s="141"/>
      <c r="C95" s="141"/>
      <c r="D95" s="141"/>
      <c r="E95" s="141"/>
      <c r="F95" s="141"/>
      <c r="G95" s="141"/>
      <c r="H95" s="141"/>
      <c r="I95" s="141"/>
      <c r="J95" s="141"/>
      <c r="K95" s="141"/>
    </row>
    <row r="96" spans="1:11" ht="15" customHeight="1" x14ac:dyDescent="0.2">
      <c r="A96" s="141"/>
      <c r="B96" s="141"/>
      <c r="C96" s="141"/>
      <c r="D96" s="141"/>
      <c r="E96" s="141"/>
      <c r="F96" s="141"/>
      <c r="G96" s="141"/>
      <c r="H96" s="141"/>
      <c r="I96" s="141"/>
      <c r="J96" s="141"/>
      <c r="K96" s="141"/>
    </row>
    <row r="97" spans="1:11" ht="15" customHeight="1" x14ac:dyDescent="0.2">
      <c r="A97" s="141"/>
      <c r="B97" s="141"/>
      <c r="C97" s="141"/>
      <c r="D97" s="141"/>
      <c r="E97" s="141"/>
      <c r="F97" s="141"/>
      <c r="G97" s="141"/>
      <c r="H97" s="141"/>
      <c r="I97" s="141"/>
      <c r="J97" s="141"/>
      <c r="K97" s="141"/>
    </row>
    <row r="98" spans="1:11" ht="15" customHeight="1" x14ac:dyDescent="0.2">
      <c r="A98" s="141"/>
      <c r="B98" s="141"/>
      <c r="C98" s="141"/>
      <c r="D98" s="141"/>
      <c r="E98" s="141"/>
      <c r="F98" s="141"/>
      <c r="G98" s="141"/>
      <c r="H98" s="141"/>
      <c r="I98" s="141"/>
      <c r="J98" s="141"/>
      <c r="K98" s="141"/>
    </row>
    <row r="99" spans="1:11" ht="15" customHeight="1" x14ac:dyDescent="0.2"/>
    <row r="100" spans="1:11" ht="15" customHeight="1" x14ac:dyDescent="0.2"/>
    <row r="101" spans="1:11" ht="15" customHeight="1" x14ac:dyDescent="0.2"/>
    <row r="102" spans="1:11" ht="15" customHeight="1" x14ac:dyDescent="0.2"/>
    <row r="103" spans="1:11" ht="15" customHeight="1" x14ac:dyDescent="0.2"/>
    <row r="104" spans="1:11" ht="15" customHeight="1" x14ac:dyDescent="0.2"/>
    <row r="105" spans="1:11" ht="15" customHeight="1" x14ac:dyDescent="0.2"/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</sheetData>
  <mergeCells count="26">
    <mergeCell ref="A37:B41"/>
    <mergeCell ref="A42:B46"/>
    <mergeCell ref="A47:B51"/>
    <mergeCell ref="A52:B56"/>
    <mergeCell ref="I33:K33"/>
    <mergeCell ref="H34:H36"/>
    <mergeCell ref="D35:D36"/>
    <mergeCell ref="E35:F35"/>
    <mergeCell ref="I35:J35"/>
    <mergeCell ref="A36:B36"/>
    <mergeCell ref="E33:G33"/>
    <mergeCell ref="A10:B14"/>
    <mergeCell ref="A15:B19"/>
    <mergeCell ref="A20:B24"/>
    <mergeCell ref="A25:B29"/>
    <mergeCell ref="A32:D32"/>
    <mergeCell ref="K1:L1"/>
    <mergeCell ref="A5:D5"/>
    <mergeCell ref="E6:G6"/>
    <mergeCell ref="I6:K6"/>
    <mergeCell ref="A3:L3"/>
    <mergeCell ref="H7:H9"/>
    <mergeCell ref="D8:D9"/>
    <mergeCell ref="E8:F8"/>
    <mergeCell ref="I8:J8"/>
    <mergeCell ref="A9:B9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&amp;C24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5"/>
  <sheetViews>
    <sheetView view="pageBreakPreview" topLeftCell="A13" zoomScaleNormal="100" zoomScaleSheetLayoutView="100" workbookViewId="0">
      <selection activeCell="K2" sqref="K2"/>
    </sheetView>
  </sheetViews>
  <sheetFormatPr defaultRowHeight="12.75" x14ac:dyDescent="0.2"/>
  <cols>
    <col min="1" max="1" width="9.42578125" style="121" customWidth="1"/>
    <col min="2" max="2" width="3.85546875" style="121" customWidth="1"/>
    <col min="3" max="11" width="8.85546875" style="121" customWidth="1"/>
    <col min="12" max="12" width="1.7109375" style="121" customWidth="1"/>
    <col min="13" max="14" width="9.140625" style="121"/>
    <col min="15" max="15" width="11.140625" style="121" customWidth="1"/>
    <col min="16" max="16384" width="9.140625" style="121"/>
  </cols>
  <sheetData>
    <row r="1" spans="1:17" ht="13.5" x14ac:dyDescent="0.25">
      <c r="K1" s="1068" t="s">
        <v>284</v>
      </c>
      <c r="L1" s="1068"/>
    </row>
    <row r="2" spans="1:17" ht="6.75" customHeight="1" x14ac:dyDescent="0.2">
      <c r="K2" s="121" t="s">
        <v>202</v>
      </c>
    </row>
    <row r="3" spans="1:17" ht="30" customHeight="1" x14ac:dyDescent="0.2">
      <c r="A3" s="1081" t="s">
        <v>238</v>
      </c>
      <c r="B3" s="1081"/>
      <c r="C3" s="1081"/>
      <c r="D3" s="1081"/>
      <c r="E3" s="1081"/>
      <c r="F3" s="1081"/>
      <c r="G3" s="1081"/>
      <c r="H3" s="1081"/>
      <c r="I3" s="1081"/>
      <c r="J3" s="1081"/>
      <c r="K3" s="1081"/>
      <c r="L3" s="1081"/>
    </row>
    <row r="4" spans="1:17" ht="10.5" customHeight="1" x14ac:dyDescent="0.2">
      <c r="B4" s="122"/>
      <c r="C4" s="122"/>
      <c r="D4" s="177"/>
      <c r="E4" s="177"/>
      <c r="F4" s="124"/>
      <c r="G4" s="122"/>
      <c r="H4" s="122"/>
      <c r="I4" s="122"/>
    </row>
    <row r="5" spans="1:17" ht="12.95" customHeight="1" x14ac:dyDescent="0.2">
      <c r="A5" s="1069" t="s">
        <v>125</v>
      </c>
      <c r="B5" s="1069"/>
      <c r="C5" s="1069"/>
      <c r="D5" s="1070"/>
      <c r="E5" s="170"/>
      <c r="F5" s="125"/>
      <c r="G5" s="125"/>
      <c r="H5" s="125"/>
      <c r="I5" s="125"/>
      <c r="J5" s="126"/>
      <c r="K5" s="176"/>
      <c r="L5" s="126"/>
    </row>
    <row r="6" spans="1:17" ht="24.95" customHeight="1" x14ac:dyDescent="0.25">
      <c r="E6" s="1071">
        <f>T!G17</f>
        <v>2016</v>
      </c>
      <c r="F6" s="1072"/>
      <c r="G6" s="1072"/>
      <c r="H6" s="904"/>
      <c r="I6" s="1073">
        <f>E6-1</f>
        <v>2015</v>
      </c>
      <c r="J6" s="1074"/>
      <c r="K6" s="1075"/>
      <c r="L6" s="126"/>
    </row>
    <row r="7" spans="1:17" ht="24.95" customHeight="1" x14ac:dyDescent="0.25">
      <c r="A7" s="129"/>
      <c r="B7" s="130"/>
      <c r="C7" s="131"/>
      <c r="D7" s="131"/>
      <c r="E7" s="132"/>
      <c r="F7" s="133"/>
      <c r="G7" s="175"/>
      <c r="H7" s="1045" t="s">
        <v>112</v>
      </c>
      <c r="I7" s="905"/>
      <c r="J7" s="194"/>
      <c r="K7" s="906"/>
      <c r="L7" s="155"/>
    </row>
    <row r="8" spans="1:17" ht="24.95" customHeight="1" x14ac:dyDescent="0.25">
      <c r="A8" s="129"/>
      <c r="B8" s="169"/>
      <c r="C8" s="169"/>
      <c r="D8" s="1077" t="s">
        <v>0</v>
      </c>
      <c r="E8" s="1044" t="s">
        <v>41</v>
      </c>
      <c r="F8" s="1045"/>
      <c r="G8" s="202" t="s">
        <v>111</v>
      </c>
      <c r="H8" s="1045"/>
      <c r="I8" s="1079" t="s">
        <v>41</v>
      </c>
      <c r="J8" s="1080"/>
      <c r="K8" s="205" t="s">
        <v>111</v>
      </c>
      <c r="L8" s="155"/>
    </row>
    <row r="9" spans="1:17" ht="12.95" customHeight="1" x14ac:dyDescent="0.25">
      <c r="A9" s="1076" t="s">
        <v>164</v>
      </c>
      <c r="B9" s="1076"/>
      <c r="C9" s="238" t="s">
        <v>48</v>
      </c>
      <c r="D9" s="1078"/>
      <c r="E9" s="134" t="s">
        <v>154</v>
      </c>
      <c r="F9" s="134" t="s">
        <v>1</v>
      </c>
      <c r="G9" s="203" t="s">
        <v>69</v>
      </c>
      <c r="H9" s="1076"/>
      <c r="I9" s="907" t="s">
        <v>165</v>
      </c>
      <c r="J9" s="196" t="s">
        <v>1</v>
      </c>
      <c r="K9" s="206" t="s">
        <v>69</v>
      </c>
      <c r="L9" s="159"/>
    </row>
    <row r="10" spans="1:17" ht="12.95" customHeight="1" x14ac:dyDescent="0.2">
      <c r="A10" s="1054" t="str">
        <f>T!J20</f>
        <v>leden</v>
      </c>
      <c r="B10" s="1055"/>
      <c r="C10" s="160" t="s">
        <v>6</v>
      </c>
      <c r="D10" s="135">
        <v>98</v>
      </c>
      <c r="E10" s="136">
        <v>14865.021000000001</v>
      </c>
      <c r="F10" s="136">
        <v>158582.68748999995</v>
      </c>
      <c r="G10" s="207">
        <f>E10/$E$14</f>
        <v>0.28549122397568238</v>
      </c>
      <c r="H10" s="145">
        <f>(E10-I10)/I10</f>
        <v>7.5856263490252304E-2</v>
      </c>
      <c r="I10" s="909">
        <v>13816.921</v>
      </c>
      <c r="J10" s="197">
        <v>146893.66351300004</v>
      </c>
      <c r="K10" s="212">
        <f>I10/$I$14</f>
        <v>0.28981040749375936</v>
      </c>
      <c r="L10" s="155"/>
    </row>
    <row r="11" spans="1:17" ht="12.95" customHeight="1" x14ac:dyDescent="0.2">
      <c r="A11" s="1056"/>
      <c r="B11" s="1057"/>
      <c r="C11" s="161" t="s">
        <v>7</v>
      </c>
      <c r="D11" s="135">
        <v>334</v>
      </c>
      <c r="E11" s="136">
        <v>5749.6630000000005</v>
      </c>
      <c r="F11" s="136">
        <v>61340.203919999978</v>
      </c>
      <c r="G11" s="208">
        <f>E11/$E$14</f>
        <v>0.11042556396776661</v>
      </c>
      <c r="H11" s="145">
        <f>(E11-I11)/I11</f>
        <v>6.1810209968193829E-2</v>
      </c>
      <c r="I11" s="909">
        <v>5414.9629999999997</v>
      </c>
      <c r="J11" s="197">
        <v>57570.067545000034</v>
      </c>
      <c r="K11" s="213">
        <f>I11/$I$14</f>
        <v>0.11357904077135778</v>
      </c>
      <c r="L11" s="156"/>
      <c r="M11" s="137"/>
      <c r="O11" s="137"/>
      <c r="P11" s="137"/>
      <c r="Q11" s="137"/>
    </row>
    <row r="12" spans="1:17" ht="12.95" customHeight="1" x14ac:dyDescent="0.2">
      <c r="A12" s="1056"/>
      <c r="B12" s="1057"/>
      <c r="C12" s="161" t="s">
        <v>8</v>
      </c>
      <c r="D12" s="135">
        <v>10121</v>
      </c>
      <c r="E12" s="136">
        <v>10901.61548</v>
      </c>
      <c r="F12" s="136">
        <v>116308.984182</v>
      </c>
      <c r="G12" s="208">
        <f>E12/$E$14</f>
        <v>0.20937175579485867</v>
      </c>
      <c r="H12" s="145">
        <f t="shared" ref="H12:H14" si="0">(E12-I12)/I12</f>
        <v>0.10865214966284858</v>
      </c>
      <c r="I12" s="909">
        <v>9833.2154800000008</v>
      </c>
      <c r="J12" s="197">
        <v>104547.09306</v>
      </c>
      <c r="K12" s="213">
        <f>I12/$I$14</f>
        <v>0.20625204307332598</v>
      </c>
      <c r="L12" s="156"/>
      <c r="M12" s="137"/>
      <c r="O12" s="137"/>
      <c r="P12" s="137"/>
      <c r="Q12" s="137"/>
    </row>
    <row r="13" spans="1:17" ht="12.95" customHeight="1" x14ac:dyDescent="0.2">
      <c r="A13" s="1056"/>
      <c r="B13" s="1057"/>
      <c r="C13" s="161" t="s">
        <v>9</v>
      </c>
      <c r="D13" s="135">
        <v>104408</v>
      </c>
      <c r="E13" s="136">
        <v>20551.92452</v>
      </c>
      <c r="F13" s="136">
        <v>219265.64681800001</v>
      </c>
      <c r="G13" s="208">
        <f>E13/$E$14</f>
        <v>0.39471145626169235</v>
      </c>
      <c r="H13" s="145">
        <f t="shared" si="0"/>
        <v>0.10431138395779117</v>
      </c>
      <c r="I13" s="909">
        <v>18610.624519999998</v>
      </c>
      <c r="J13" s="197">
        <v>197864.53694000002</v>
      </c>
      <c r="K13" s="213">
        <f>I13/$I$14</f>
        <v>0.39035850866155697</v>
      </c>
      <c r="L13" s="156"/>
      <c r="M13" s="137"/>
      <c r="O13" s="137"/>
      <c r="P13" s="137"/>
      <c r="Q13" s="137"/>
    </row>
    <row r="14" spans="1:17" ht="12.95" customHeight="1" x14ac:dyDescent="0.2">
      <c r="A14" s="1058"/>
      <c r="B14" s="1059"/>
      <c r="C14" s="163" t="s">
        <v>2</v>
      </c>
      <c r="D14" s="151">
        <v>114961</v>
      </c>
      <c r="E14" s="152">
        <v>52068.224000000002</v>
      </c>
      <c r="F14" s="153">
        <v>555497.52240999998</v>
      </c>
      <c r="G14" s="209">
        <f>SUM(G10:G13)</f>
        <v>1</v>
      </c>
      <c r="H14" s="154">
        <f t="shared" si="0"/>
        <v>9.2132843121585484E-2</v>
      </c>
      <c r="I14" s="911">
        <v>47675.723999999995</v>
      </c>
      <c r="J14" s="198">
        <v>506875.36105800007</v>
      </c>
      <c r="K14" s="214">
        <f>SUM(K10:K13)</f>
        <v>1</v>
      </c>
      <c r="L14" s="174"/>
      <c r="M14" s="137"/>
    </row>
    <row r="15" spans="1:17" ht="12.95" customHeight="1" x14ac:dyDescent="0.2">
      <c r="A15" s="1060" t="str">
        <f>T!J21</f>
        <v>únor</v>
      </c>
      <c r="B15" s="1061"/>
      <c r="C15" s="161" t="s">
        <v>6</v>
      </c>
      <c r="D15" s="135">
        <v>98</v>
      </c>
      <c r="E15" s="136">
        <v>12416.725</v>
      </c>
      <c r="F15" s="136">
        <v>132468.16519</v>
      </c>
      <c r="G15" s="208">
        <f>E15/$E$19</f>
        <v>0.31240518599565503</v>
      </c>
      <c r="H15" s="145">
        <f>(E15-I15)/I15</f>
        <v>-4.762370447071454E-2</v>
      </c>
      <c r="I15" s="909">
        <v>13037.625</v>
      </c>
      <c r="J15" s="197">
        <v>138651.78842800006</v>
      </c>
      <c r="K15" s="213">
        <f>I15/$I$19</f>
        <v>0.29742921646044079</v>
      </c>
      <c r="L15" s="156"/>
      <c r="M15" s="137"/>
      <c r="N15" s="137"/>
    </row>
    <row r="16" spans="1:17" ht="12.95" customHeight="1" x14ac:dyDescent="0.2">
      <c r="A16" s="1060"/>
      <c r="B16" s="1061"/>
      <c r="C16" s="161" t="s">
        <v>7</v>
      </c>
      <c r="D16" s="135">
        <v>332</v>
      </c>
      <c r="E16" s="136">
        <v>4435.6940000000004</v>
      </c>
      <c r="F16" s="136">
        <v>47322.783790000001</v>
      </c>
      <c r="G16" s="208">
        <f t="shared" ref="G16:G17" si="1">E16/$E$19</f>
        <v>0.11160219857408545</v>
      </c>
      <c r="H16" s="145">
        <f>(E16-I16)/I16</f>
        <v>-8.3854948288759917E-2</v>
      </c>
      <c r="I16" s="909">
        <v>4841.6939999999995</v>
      </c>
      <c r="J16" s="197">
        <v>51491.635300000016</v>
      </c>
      <c r="K16" s="213">
        <f t="shared" ref="K16:K18" si="2">I16/$I$19</f>
        <v>0.11045426239527653</v>
      </c>
      <c r="L16" s="157"/>
      <c r="M16" s="140"/>
      <c r="N16" s="137"/>
    </row>
    <row r="17" spans="1:21" ht="12.95" customHeight="1" x14ac:dyDescent="0.2">
      <c r="A17" s="1060"/>
      <c r="B17" s="1061"/>
      <c r="C17" s="161" t="s">
        <v>8</v>
      </c>
      <c r="D17" s="135">
        <v>10117</v>
      </c>
      <c r="E17" s="136">
        <v>7918.2423200000003</v>
      </c>
      <c r="F17" s="136">
        <v>84476.939815999998</v>
      </c>
      <c r="G17" s="208">
        <f t="shared" si="1"/>
        <v>0.19922322228593023</v>
      </c>
      <c r="H17" s="145">
        <f t="shared" ref="H17:H19" si="3">(E17-I17)/I17</f>
        <v>-0.1171093319878542</v>
      </c>
      <c r="I17" s="909">
        <v>8968.5423200000005</v>
      </c>
      <c r="J17" s="197">
        <v>95382.078972000003</v>
      </c>
      <c r="K17" s="213">
        <f>I17/$I$19</f>
        <v>0.20460064735946185</v>
      </c>
      <c r="L17" s="156"/>
      <c r="M17" s="137"/>
      <c r="N17" s="137"/>
      <c r="O17" s="137"/>
      <c r="P17" s="137"/>
    </row>
    <row r="18" spans="1:21" ht="12.95" customHeight="1" x14ac:dyDescent="0.2">
      <c r="A18" s="1060"/>
      <c r="B18" s="1061"/>
      <c r="C18" s="161" t="s">
        <v>9</v>
      </c>
      <c r="D18" s="135">
        <v>104398</v>
      </c>
      <c r="E18" s="136">
        <v>14974.917679999999</v>
      </c>
      <c r="F18" s="136">
        <v>159762.288184</v>
      </c>
      <c r="G18" s="208">
        <f>E18/$E$19</f>
        <v>0.37676939314432933</v>
      </c>
      <c r="H18" s="145">
        <f t="shared" si="3"/>
        <v>-0.11842333066114362</v>
      </c>
      <c r="I18" s="909">
        <v>16986.517680000001</v>
      </c>
      <c r="J18" s="197">
        <v>180651.34702800002</v>
      </c>
      <c r="K18" s="213">
        <f t="shared" si="2"/>
        <v>0.38751587378482083</v>
      </c>
      <c r="L18" s="156"/>
      <c r="M18" s="137"/>
      <c r="N18" s="137"/>
      <c r="O18" s="137"/>
      <c r="P18" s="137"/>
    </row>
    <row r="19" spans="1:21" ht="12.95" customHeight="1" x14ac:dyDescent="0.2">
      <c r="A19" s="1060"/>
      <c r="B19" s="1061"/>
      <c r="C19" s="163" t="s">
        <v>2</v>
      </c>
      <c r="D19" s="151">
        <v>114945</v>
      </c>
      <c r="E19" s="152">
        <v>39745.578999999998</v>
      </c>
      <c r="F19" s="153">
        <v>424030.17697999999</v>
      </c>
      <c r="G19" s="209">
        <f>SUM(G15:G18)</f>
        <v>1</v>
      </c>
      <c r="H19" s="154">
        <f t="shared" si="3"/>
        <v>-9.3278383161308223E-2</v>
      </c>
      <c r="I19" s="911">
        <v>43834.379000000001</v>
      </c>
      <c r="J19" s="198">
        <v>466176.84972800012</v>
      </c>
      <c r="K19" s="214">
        <f>SUM(K15:K18)</f>
        <v>1</v>
      </c>
      <c r="L19" s="174"/>
      <c r="M19" s="137"/>
      <c r="N19" s="137"/>
      <c r="O19" s="137"/>
      <c r="P19" s="137"/>
    </row>
    <row r="20" spans="1:21" ht="12.95" customHeight="1" x14ac:dyDescent="0.2">
      <c r="A20" s="1060" t="str">
        <f>T!J22</f>
        <v>březen</v>
      </c>
      <c r="B20" s="1061"/>
      <c r="C20" s="160" t="s">
        <v>6</v>
      </c>
      <c r="D20" s="180">
        <v>98</v>
      </c>
      <c r="E20" s="181">
        <v>12148.725</v>
      </c>
      <c r="F20" s="181">
        <v>129817.23692999998</v>
      </c>
      <c r="G20" s="207">
        <f>E20/$E$24</f>
        <v>0.30706506512017023</v>
      </c>
      <c r="H20" s="182">
        <f>(E20-I20)/I20</f>
        <v>-3.8959831820096547E-2</v>
      </c>
      <c r="I20" s="908">
        <v>12641.225</v>
      </c>
      <c r="J20" s="199">
        <v>134398.43673000002</v>
      </c>
      <c r="K20" s="212">
        <f>I20/$I$24</f>
        <v>0.3318881669416337</v>
      </c>
      <c r="L20" s="183"/>
      <c r="M20" s="136"/>
      <c r="N20" s="136"/>
      <c r="O20" s="136"/>
      <c r="P20" s="136"/>
      <c r="Q20" s="136"/>
      <c r="R20" s="136"/>
      <c r="S20" s="136"/>
      <c r="T20" s="136"/>
      <c r="U20" s="136"/>
    </row>
    <row r="21" spans="1:21" ht="12.95" customHeight="1" x14ac:dyDescent="0.2">
      <c r="A21" s="1060"/>
      <c r="B21" s="1061"/>
      <c r="C21" s="161" t="s">
        <v>7</v>
      </c>
      <c r="D21" s="135">
        <v>328</v>
      </c>
      <c r="E21" s="136">
        <v>4339.7939999999999</v>
      </c>
      <c r="F21" s="136">
        <v>46374.385000000009</v>
      </c>
      <c r="G21" s="208">
        <f t="shared" ref="G21:G23" si="4">E21/$E$24</f>
        <v>0.10969045123814425</v>
      </c>
      <c r="H21" s="145">
        <f t="shared" ref="H21:H24" si="5">(E21-I21)/I21</f>
        <v>1.2410785812698805E-2</v>
      </c>
      <c r="I21" s="909">
        <v>4286.5940000000001</v>
      </c>
      <c r="J21" s="197">
        <v>45574.558063000004</v>
      </c>
      <c r="K21" s="213">
        <f t="shared" ref="K21:K22" si="6">I21/$I$24</f>
        <v>0.11254208552438591</v>
      </c>
      <c r="L21" s="158"/>
      <c r="M21" s="136"/>
      <c r="N21" s="136"/>
      <c r="O21" s="136"/>
      <c r="P21" s="136"/>
      <c r="Q21" s="136"/>
      <c r="R21" s="136"/>
      <c r="S21" s="136"/>
      <c r="T21" s="136"/>
      <c r="U21" s="136"/>
    </row>
    <row r="22" spans="1:21" ht="12.95" customHeight="1" x14ac:dyDescent="0.2">
      <c r="A22" s="1060"/>
      <c r="B22" s="1061"/>
      <c r="C22" s="161" t="s">
        <v>8</v>
      </c>
      <c r="D22" s="135">
        <v>10124</v>
      </c>
      <c r="E22" s="136">
        <v>8052.5164999999997</v>
      </c>
      <c r="F22" s="136">
        <v>86048.909599999999</v>
      </c>
      <c r="G22" s="208">
        <f t="shared" si="4"/>
        <v>0.20353135851323864</v>
      </c>
      <c r="H22" s="145">
        <f t="shared" si="5"/>
        <v>9.1309299460824514E-2</v>
      </c>
      <c r="I22" s="909">
        <v>7378.7664999999997</v>
      </c>
      <c r="J22" s="197">
        <v>78451.120800000004</v>
      </c>
      <c r="K22" s="213">
        <f t="shared" si="6"/>
        <v>0.19372531443553406</v>
      </c>
      <c r="L22" s="158"/>
      <c r="M22" s="136"/>
      <c r="N22" s="136"/>
      <c r="O22" s="136"/>
      <c r="P22" s="136"/>
      <c r="Q22" s="136"/>
      <c r="R22" s="136"/>
      <c r="S22" s="136"/>
      <c r="T22" s="136"/>
      <c r="U22" s="136"/>
    </row>
    <row r="23" spans="1:21" ht="12.95" customHeight="1" x14ac:dyDescent="0.2">
      <c r="A23" s="1060"/>
      <c r="B23" s="1061"/>
      <c r="C23" s="161" t="s">
        <v>9</v>
      </c>
      <c r="D23" s="135">
        <v>104364</v>
      </c>
      <c r="E23" s="136">
        <v>15022.9735</v>
      </c>
      <c r="F23" s="136">
        <v>160534.6464</v>
      </c>
      <c r="G23" s="208">
        <f t="shared" si="4"/>
        <v>0.37971312512844696</v>
      </c>
      <c r="H23" s="145">
        <f t="shared" si="5"/>
        <v>9.0025386687423839E-2</v>
      </c>
      <c r="I23" s="909">
        <v>13782.2235</v>
      </c>
      <c r="J23" s="197">
        <v>146531.86720000001</v>
      </c>
      <c r="K23" s="213">
        <f>I23/$I$24</f>
        <v>0.36184443309844633</v>
      </c>
      <c r="L23" s="158"/>
      <c r="M23" s="136"/>
      <c r="N23" s="136"/>
      <c r="O23" s="136"/>
      <c r="P23" s="136"/>
      <c r="Q23" s="136"/>
      <c r="R23" s="136"/>
      <c r="S23" s="136"/>
      <c r="T23" s="136"/>
      <c r="U23" s="136"/>
    </row>
    <row r="24" spans="1:21" ht="12.95" customHeight="1" thickBot="1" x14ac:dyDescent="0.25">
      <c r="A24" s="1062"/>
      <c r="B24" s="1063"/>
      <c r="C24" s="184" t="s">
        <v>2</v>
      </c>
      <c r="D24" s="185">
        <v>114914</v>
      </c>
      <c r="E24" s="186">
        <v>39564.008999999998</v>
      </c>
      <c r="F24" s="187">
        <v>422775.17793000001</v>
      </c>
      <c r="G24" s="210">
        <f>SUM(G20:G23)</f>
        <v>1</v>
      </c>
      <c r="H24" s="188">
        <f t="shared" si="5"/>
        <v>3.8730536310547202E-2</v>
      </c>
      <c r="I24" s="921">
        <v>38088.809000000001</v>
      </c>
      <c r="J24" s="200">
        <v>404955.98279300006</v>
      </c>
      <c r="K24" s="215">
        <f>SUM(K20:K23)</f>
        <v>1</v>
      </c>
      <c r="L24" s="189"/>
    </row>
    <row r="25" spans="1:21" ht="12.95" customHeight="1" thickTop="1" x14ac:dyDescent="0.2">
      <c r="A25" s="1082" t="str">
        <f>T!E17</f>
        <v>I. čtvrtletí</v>
      </c>
      <c r="B25" s="1083"/>
      <c r="C25" s="161" t="s">
        <v>6</v>
      </c>
      <c r="D25" s="135">
        <f>D20</f>
        <v>98</v>
      </c>
      <c r="E25" s="136">
        <f>E10+E15+E20</f>
        <v>39430.470999999998</v>
      </c>
      <c r="F25" s="136">
        <f>F10+F15+F20</f>
        <v>420868.08960999991</v>
      </c>
      <c r="G25" s="208">
        <f>E25/$E$29</f>
        <v>0.30013036752355104</v>
      </c>
      <c r="H25" s="145">
        <f>(E25-I25)/I25</f>
        <v>-1.6533415691518697E-3</v>
      </c>
      <c r="I25" s="913">
        <v>39495.771000000001</v>
      </c>
      <c r="J25" s="197">
        <v>419943.88867100008</v>
      </c>
      <c r="K25" s="213">
        <f>I25/$I$29</f>
        <v>0.30475387787206121</v>
      </c>
      <c r="L25" s="155"/>
    </row>
    <row r="26" spans="1:21" ht="12.95" customHeight="1" x14ac:dyDescent="0.2">
      <c r="A26" s="1060"/>
      <c r="B26" s="1061"/>
      <c r="C26" s="161" t="s">
        <v>7</v>
      </c>
      <c r="D26" s="135">
        <f>D21</f>
        <v>328</v>
      </c>
      <c r="E26" s="136">
        <f t="shared" ref="E26:F28" si="7">E11+E16+E21</f>
        <v>14525.151</v>
      </c>
      <c r="F26" s="136">
        <f t="shared" si="7"/>
        <v>155037.37271</v>
      </c>
      <c r="G26" s="208">
        <f t="shared" ref="G26:G28" si="8">E26/$E$29</f>
        <v>0.11056015303406026</v>
      </c>
      <c r="H26" s="145">
        <f t="shared" ref="H26:H29" si="9">(E26-I26)/I26</f>
        <v>-1.2445635435983579E-3</v>
      </c>
      <c r="I26" s="909">
        <v>14543.251</v>
      </c>
      <c r="J26" s="197">
        <v>154636.26090800005</v>
      </c>
      <c r="K26" s="213">
        <f t="shared" ref="K26:K28" si="10">I26/$I$29</f>
        <v>0.11221738497310843</v>
      </c>
      <c r="L26" s="155"/>
    </row>
    <row r="27" spans="1:21" ht="12.95" customHeight="1" x14ac:dyDescent="0.2">
      <c r="A27" s="1060"/>
      <c r="B27" s="1061"/>
      <c r="C27" s="161" t="s">
        <v>8</v>
      </c>
      <c r="D27" s="135">
        <f t="shared" ref="D27:D28" si="11">D22</f>
        <v>10124</v>
      </c>
      <c r="E27" s="136">
        <f t="shared" si="7"/>
        <v>26872.374300000003</v>
      </c>
      <c r="F27" s="136">
        <f t="shared" si="7"/>
        <v>286834.833598</v>
      </c>
      <c r="G27" s="208">
        <f t="shared" si="8"/>
        <v>0.20454271456431319</v>
      </c>
      <c r="H27" s="145">
        <f t="shared" si="9"/>
        <v>2.6426132344492655E-2</v>
      </c>
      <c r="I27" s="909">
        <v>26180.524299999997</v>
      </c>
      <c r="J27" s="197">
        <v>278380.29283200001</v>
      </c>
      <c r="K27" s="213">
        <f t="shared" si="10"/>
        <v>0.20201191426668769</v>
      </c>
      <c r="L27" s="155"/>
    </row>
    <row r="28" spans="1:21" ht="12.95" customHeight="1" x14ac:dyDescent="0.2">
      <c r="A28" s="1060"/>
      <c r="B28" s="1061"/>
      <c r="C28" s="161" t="s">
        <v>9</v>
      </c>
      <c r="D28" s="135">
        <f t="shared" si="11"/>
        <v>104364</v>
      </c>
      <c r="E28" s="136">
        <f t="shared" si="7"/>
        <v>50549.815699999999</v>
      </c>
      <c r="F28" s="136">
        <f t="shared" si="7"/>
        <v>539562.58140200004</v>
      </c>
      <c r="G28" s="208">
        <f t="shared" si="8"/>
        <v>0.38476676487807543</v>
      </c>
      <c r="H28" s="145">
        <f t="shared" si="9"/>
        <v>2.3703220634930047E-2</v>
      </c>
      <c r="I28" s="909">
        <v>49379.365700000002</v>
      </c>
      <c r="J28" s="197">
        <v>525047.75116800005</v>
      </c>
      <c r="K28" s="213">
        <f t="shared" si="10"/>
        <v>0.38101682288814281</v>
      </c>
      <c r="L28" s="155"/>
    </row>
    <row r="29" spans="1:21" ht="12.95" customHeight="1" x14ac:dyDescent="0.2">
      <c r="A29" s="1060"/>
      <c r="B29" s="1061"/>
      <c r="C29" s="164" t="s">
        <v>2</v>
      </c>
      <c r="D29" s="165">
        <f>SUM(D25:D28)</f>
        <v>114914</v>
      </c>
      <c r="E29" s="166">
        <f>SUM(E25:E28)</f>
        <v>131377.81200000001</v>
      </c>
      <c r="F29" s="167">
        <f>SUM(F25:F28)</f>
        <v>1402302.87732</v>
      </c>
      <c r="G29" s="211">
        <f>SUM(G25:G28)</f>
        <v>1</v>
      </c>
      <c r="H29" s="168">
        <f t="shared" si="9"/>
        <v>1.3726195479172105E-2</v>
      </c>
      <c r="I29" s="914">
        <v>129598.91199999998</v>
      </c>
      <c r="J29" s="201">
        <v>1378008.1935790002</v>
      </c>
      <c r="K29" s="216">
        <f>SUM(K25:K28)</f>
        <v>1</v>
      </c>
      <c r="L29" s="159"/>
    </row>
    <row r="30" spans="1:21" ht="5.0999999999999996" customHeight="1" x14ac:dyDescent="0.2">
      <c r="A30" s="138"/>
      <c r="B30" s="139"/>
      <c r="C30" s="257"/>
      <c r="D30" s="143"/>
      <c r="E30" s="144"/>
      <c r="F30" s="144"/>
      <c r="G30" s="217"/>
      <c r="H30" s="146"/>
      <c r="I30" s="916"/>
      <c r="J30" s="219"/>
      <c r="K30" s="222"/>
      <c r="L30" s="155"/>
    </row>
    <row r="31" spans="1:21" ht="20.100000000000001" customHeight="1" x14ac:dyDescent="0.2">
      <c r="A31" s="138"/>
      <c r="B31" s="139"/>
      <c r="C31" s="142"/>
      <c r="D31" s="144"/>
      <c r="E31" s="144"/>
      <c r="F31" s="144"/>
      <c r="G31" s="173"/>
      <c r="H31" s="122"/>
      <c r="I31" s="219"/>
      <c r="J31" s="219"/>
      <c r="K31" s="221"/>
      <c r="L31" s="126"/>
    </row>
    <row r="32" spans="1:21" ht="12.95" customHeight="1" x14ac:dyDescent="0.2">
      <c r="A32" s="1114" t="s">
        <v>126</v>
      </c>
      <c r="B32" s="1114"/>
      <c r="C32" s="1114"/>
      <c r="D32" s="1115"/>
      <c r="E32" s="170"/>
      <c r="F32" s="125"/>
      <c r="G32" s="125"/>
      <c r="H32" s="125"/>
      <c r="I32" s="223"/>
      <c r="J32" s="224"/>
      <c r="K32" s="225"/>
      <c r="L32" s="126"/>
    </row>
    <row r="33" spans="1:12" ht="24.95" customHeight="1" x14ac:dyDescent="0.25">
      <c r="A33" s="123"/>
      <c r="B33" s="127"/>
      <c r="C33" s="128"/>
      <c r="D33" s="128"/>
      <c r="E33" s="1071">
        <f>T!G17</f>
        <v>2016</v>
      </c>
      <c r="F33" s="1072"/>
      <c r="G33" s="1072"/>
      <c r="H33" s="904"/>
      <c r="I33" s="1073">
        <f>E33-1</f>
        <v>2015</v>
      </c>
      <c r="J33" s="1074"/>
      <c r="K33" s="1075"/>
      <c r="L33" s="155"/>
    </row>
    <row r="34" spans="1:12" ht="24.95" customHeight="1" x14ac:dyDescent="0.25">
      <c r="A34" s="129"/>
      <c r="B34" s="130"/>
      <c r="C34" s="131"/>
      <c r="D34" s="131"/>
      <c r="E34" s="132"/>
      <c r="F34" s="133"/>
      <c r="G34" s="175"/>
      <c r="H34" s="1045" t="s">
        <v>112</v>
      </c>
      <c r="I34" s="905"/>
      <c r="J34" s="194"/>
      <c r="K34" s="906"/>
      <c r="L34" s="155"/>
    </row>
    <row r="35" spans="1:12" ht="24.95" customHeight="1" x14ac:dyDescent="0.25">
      <c r="A35" s="129"/>
      <c r="B35" s="169"/>
      <c r="C35" s="169"/>
      <c r="D35" s="1077" t="s">
        <v>0</v>
      </c>
      <c r="E35" s="1044" t="s">
        <v>41</v>
      </c>
      <c r="F35" s="1045"/>
      <c r="G35" s="202" t="s">
        <v>111</v>
      </c>
      <c r="H35" s="1045"/>
      <c r="I35" s="1079" t="s">
        <v>41</v>
      </c>
      <c r="J35" s="1080"/>
      <c r="K35" s="205" t="s">
        <v>111</v>
      </c>
      <c r="L35" s="155"/>
    </row>
    <row r="36" spans="1:12" ht="12.95" customHeight="1" x14ac:dyDescent="0.25">
      <c r="A36" s="1076" t="s">
        <v>164</v>
      </c>
      <c r="B36" s="1076"/>
      <c r="C36" s="238" t="s">
        <v>48</v>
      </c>
      <c r="D36" s="1078"/>
      <c r="E36" s="134" t="s">
        <v>154</v>
      </c>
      <c r="F36" s="134" t="s">
        <v>1</v>
      </c>
      <c r="G36" s="203" t="s">
        <v>69</v>
      </c>
      <c r="H36" s="1076"/>
      <c r="I36" s="907" t="s">
        <v>165</v>
      </c>
      <c r="J36" s="196" t="s">
        <v>1</v>
      </c>
      <c r="K36" s="206" t="s">
        <v>69</v>
      </c>
      <c r="L36" s="159"/>
    </row>
    <row r="37" spans="1:12" ht="12.95" customHeight="1" x14ac:dyDescent="0.2">
      <c r="A37" s="1054" t="str">
        <f>T!J20</f>
        <v>leden</v>
      </c>
      <c r="B37" s="1055"/>
      <c r="C37" s="160" t="s">
        <v>6</v>
      </c>
      <c r="D37" s="135">
        <v>70</v>
      </c>
      <c r="E37" s="136">
        <v>17474.400000000001</v>
      </c>
      <c r="F37" s="136">
        <v>186448.93271000002</v>
      </c>
      <c r="G37" s="208">
        <f>E37/$E$41</f>
        <v>0.27007678326347417</v>
      </c>
      <c r="H37" s="145">
        <f>(E37-I37)/I37</f>
        <v>-2.4016442885547686E-2</v>
      </c>
      <c r="I37" s="909">
        <v>17904.400000000001</v>
      </c>
      <c r="J37" s="197">
        <v>190395.19484899996</v>
      </c>
      <c r="K37" s="213">
        <f>I37/$I$41</f>
        <v>0.30424409673604225</v>
      </c>
      <c r="L37" s="155"/>
    </row>
    <row r="38" spans="1:12" ht="12.95" customHeight="1" x14ac:dyDescent="0.2">
      <c r="A38" s="1056"/>
      <c r="B38" s="1057"/>
      <c r="C38" s="161" t="s">
        <v>7</v>
      </c>
      <c r="D38" s="135">
        <v>346</v>
      </c>
      <c r="E38" s="136">
        <v>5672</v>
      </c>
      <c r="F38" s="136">
        <v>60519.574280000023</v>
      </c>
      <c r="G38" s="208">
        <f t="shared" ref="G38:G41" si="12">E38/$E$41</f>
        <v>8.7663983580004198E-2</v>
      </c>
      <c r="H38" s="145">
        <f>(E38-I38)/I38</f>
        <v>9.5403630745461571E-2</v>
      </c>
      <c r="I38" s="909">
        <v>5178</v>
      </c>
      <c r="J38" s="197">
        <v>55063.167627999981</v>
      </c>
      <c r="K38" s="213">
        <f t="shared" ref="K38:K41" si="13">I38/$I$41</f>
        <v>8.7988200269164374E-2</v>
      </c>
      <c r="L38" s="156"/>
    </row>
    <row r="39" spans="1:12" ht="12.95" customHeight="1" x14ac:dyDescent="0.2">
      <c r="A39" s="1056"/>
      <c r="B39" s="1057"/>
      <c r="C39" s="161" t="s">
        <v>8</v>
      </c>
      <c r="D39" s="135">
        <v>10497</v>
      </c>
      <c r="E39" s="136">
        <v>12661.2</v>
      </c>
      <c r="F39" s="136">
        <v>135092.6</v>
      </c>
      <c r="G39" s="208">
        <f t="shared" si="12"/>
        <v>0.19568604176712787</v>
      </c>
      <c r="H39" s="145">
        <f t="shared" ref="H39:H41" si="14">(E39-I39)/I39</f>
        <v>0.1527682936822268</v>
      </c>
      <c r="I39" s="909">
        <v>10983.3</v>
      </c>
      <c r="J39" s="197">
        <v>116796.3</v>
      </c>
      <c r="K39" s="213">
        <f t="shared" si="13"/>
        <v>0.18663592120824893</v>
      </c>
      <c r="L39" s="156"/>
    </row>
    <row r="40" spans="1:12" ht="12.95" customHeight="1" x14ac:dyDescent="0.2">
      <c r="A40" s="1056"/>
      <c r="B40" s="1057"/>
      <c r="C40" s="161" t="s">
        <v>9</v>
      </c>
      <c r="D40" s="135">
        <v>148022</v>
      </c>
      <c r="E40" s="136">
        <v>28894</v>
      </c>
      <c r="F40" s="136">
        <v>308293.59999999998</v>
      </c>
      <c r="G40" s="208">
        <f t="shared" si="12"/>
        <v>0.44657319138939372</v>
      </c>
      <c r="H40" s="145">
        <f t="shared" si="14"/>
        <v>0.16587513265087908</v>
      </c>
      <c r="I40" s="909">
        <v>24783.1</v>
      </c>
      <c r="J40" s="197">
        <v>263543.09999999998</v>
      </c>
      <c r="K40" s="213">
        <f t="shared" si="13"/>
        <v>0.42113178178654453</v>
      </c>
      <c r="L40" s="156"/>
    </row>
    <row r="41" spans="1:12" ht="12.95" customHeight="1" x14ac:dyDescent="0.2">
      <c r="A41" s="1058"/>
      <c r="B41" s="1059"/>
      <c r="C41" s="163" t="s">
        <v>2</v>
      </c>
      <c r="D41" s="151">
        <v>158935</v>
      </c>
      <c r="E41" s="152">
        <v>64701.600000000006</v>
      </c>
      <c r="F41" s="153">
        <v>690354.70699000009</v>
      </c>
      <c r="G41" s="209">
        <f t="shared" si="12"/>
        <v>1</v>
      </c>
      <c r="H41" s="154">
        <f t="shared" si="14"/>
        <v>9.9454874186049855E-2</v>
      </c>
      <c r="I41" s="911">
        <v>58848.799999999996</v>
      </c>
      <c r="J41" s="198">
        <v>625797.76247699989</v>
      </c>
      <c r="K41" s="214">
        <f t="shared" si="13"/>
        <v>1</v>
      </c>
      <c r="L41" s="174"/>
    </row>
    <row r="42" spans="1:12" ht="12.95" customHeight="1" x14ac:dyDescent="0.2">
      <c r="A42" s="1060" t="str">
        <f>T!J21</f>
        <v>únor</v>
      </c>
      <c r="B42" s="1061"/>
      <c r="C42" s="161" t="s">
        <v>6</v>
      </c>
      <c r="D42" s="135">
        <v>70</v>
      </c>
      <c r="E42" s="136">
        <v>14671.5</v>
      </c>
      <c r="F42" s="136">
        <v>156532.59778000001</v>
      </c>
      <c r="G42" s="208">
        <f>E42/$E$46</f>
        <v>0.30492696633883964</v>
      </c>
      <c r="H42" s="145">
        <f>(E42-I42)/I42</f>
        <v>-3.6111413932187348E-4</v>
      </c>
      <c r="I42" s="909">
        <v>14676.8</v>
      </c>
      <c r="J42" s="197">
        <v>156123.07934200001</v>
      </c>
      <c r="K42" s="213">
        <f>I42/$I$46</f>
        <v>0.28358226258332525</v>
      </c>
      <c r="L42" s="156"/>
    </row>
    <row r="43" spans="1:12" ht="12.95" customHeight="1" x14ac:dyDescent="0.2">
      <c r="A43" s="1060"/>
      <c r="B43" s="1061"/>
      <c r="C43" s="161" t="s">
        <v>7</v>
      </c>
      <c r="D43" s="135">
        <v>346</v>
      </c>
      <c r="E43" s="136">
        <v>4080.3</v>
      </c>
      <c r="F43" s="136">
        <v>43533.833179999987</v>
      </c>
      <c r="G43" s="208">
        <f t="shared" ref="G43:G46" si="15">E43/$E$46</f>
        <v>8.4803428466916631E-2</v>
      </c>
      <c r="H43" s="145">
        <f>(E43-I43)/I43</f>
        <v>-0.12636762659244188</v>
      </c>
      <c r="I43" s="909">
        <v>4670.5</v>
      </c>
      <c r="J43" s="197">
        <v>49681.890343999999</v>
      </c>
      <c r="K43" s="213">
        <f t="shared" ref="K43:K46" si="16">I43/$I$46</f>
        <v>9.024248864843977E-2</v>
      </c>
      <c r="L43" s="157"/>
    </row>
    <row r="44" spans="1:12" ht="12.95" customHeight="1" x14ac:dyDescent="0.2">
      <c r="A44" s="1060"/>
      <c r="B44" s="1061"/>
      <c r="C44" s="161" t="s">
        <v>8</v>
      </c>
      <c r="D44" s="135">
        <v>10491</v>
      </c>
      <c r="E44" s="136">
        <v>8946.4</v>
      </c>
      <c r="F44" s="136">
        <v>95451.199999999997</v>
      </c>
      <c r="G44" s="208">
        <f t="shared" si="15"/>
        <v>0.18593863010965442</v>
      </c>
      <c r="H44" s="145">
        <f t="shared" ref="H44:H46" si="17">(E44-I44)/I44</f>
        <v>-0.1010359830786081</v>
      </c>
      <c r="I44" s="909">
        <v>9951.9</v>
      </c>
      <c r="J44" s="197">
        <v>105862.5</v>
      </c>
      <c r="K44" s="213">
        <f t="shared" si="16"/>
        <v>0.19228866776156892</v>
      </c>
      <c r="L44" s="156"/>
    </row>
    <row r="45" spans="1:12" ht="12.95" customHeight="1" x14ac:dyDescent="0.2">
      <c r="A45" s="1060"/>
      <c r="B45" s="1061"/>
      <c r="C45" s="161" t="s">
        <v>9</v>
      </c>
      <c r="D45" s="135">
        <v>148004</v>
      </c>
      <c r="E45" s="136">
        <v>20416.599999999999</v>
      </c>
      <c r="F45" s="136">
        <v>217828.3</v>
      </c>
      <c r="G45" s="208">
        <f t="shared" si="15"/>
        <v>0.42433097508458939</v>
      </c>
      <c r="H45" s="145">
        <f t="shared" si="17"/>
        <v>-9.0809501331504588E-2</v>
      </c>
      <c r="I45" s="909">
        <v>22455.8</v>
      </c>
      <c r="J45" s="197">
        <v>238871.9</v>
      </c>
      <c r="K45" s="213">
        <f t="shared" si="16"/>
        <v>0.43388658100666599</v>
      </c>
      <c r="L45" s="156"/>
    </row>
    <row r="46" spans="1:12" ht="12.95" customHeight="1" x14ac:dyDescent="0.2">
      <c r="A46" s="1060"/>
      <c r="B46" s="1061"/>
      <c r="C46" s="163" t="s">
        <v>2</v>
      </c>
      <c r="D46" s="151">
        <v>158911</v>
      </c>
      <c r="E46" s="152">
        <v>48114.799999999996</v>
      </c>
      <c r="F46" s="153">
        <v>513345.93095999997</v>
      </c>
      <c r="G46" s="226">
        <f t="shared" si="15"/>
        <v>1</v>
      </c>
      <c r="H46" s="154">
        <f t="shared" si="17"/>
        <v>-7.0335233310791306E-2</v>
      </c>
      <c r="I46" s="911">
        <v>51755</v>
      </c>
      <c r="J46" s="198">
        <v>550539.36968600005</v>
      </c>
      <c r="K46" s="228">
        <f t="shared" si="16"/>
        <v>1</v>
      </c>
      <c r="L46" s="174"/>
    </row>
    <row r="47" spans="1:12" ht="12.95" customHeight="1" x14ac:dyDescent="0.2">
      <c r="A47" s="1060" t="str">
        <f>T!J22</f>
        <v>březen</v>
      </c>
      <c r="B47" s="1061"/>
      <c r="C47" s="160" t="s">
        <v>6</v>
      </c>
      <c r="D47" s="180">
        <v>70</v>
      </c>
      <c r="E47" s="181">
        <v>14426.8</v>
      </c>
      <c r="F47" s="181">
        <v>154185.05916999999</v>
      </c>
      <c r="G47" s="207">
        <f>E47/$E$51</f>
        <v>0.30055895949783229</v>
      </c>
      <c r="H47" s="182">
        <f>(E47-I47)/I47</f>
        <v>-1.3673530779117784E-2</v>
      </c>
      <c r="I47" s="908">
        <v>14626.8</v>
      </c>
      <c r="J47" s="199">
        <v>155540.50303000005</v>
      </c>
      <c r="K47" s="212">
        <f>I47/$I$51</f>
        <v>0.32575811566831769</v>
      </c>
      <c r="L47" s="183"/>
    </row>
    <row r="48" spans="1:12" ht="12.95" customHeight="1" x14ac:dyDescent="0.2">
      <c r="A48" s="1060"/>
      <c r="B48" s="1061"/>
      <c r="C48" s="161" t="s">
        <v>7</v>
      </c>
      <c r="D48" s="135">
        <v>344</v>
      </c>
      <c r="E48" s="136">
        <v>4084.9</v>
      </c>
      <c r="F48" s="136">
        <v>43656.366184999941</v>
      </c>
      <c r="G48" s="208">
        <f t="shared" ref="G48:G51" si="18">E48/$E$51</f>
        <v>8.5102260629709645E-2</v>
      </c>
      <c r="H48" s="145">
        <f t="shared" ref="H48:H51" si="19">(E48-I48)/I48</f>
        <v>2.6563128266988409E-2</v>
      </c>
      <c r="I48" s="909">
        <v>3979.2</v>
      </c>
      <c r="J48" s="197">
        <v>42314.556595000009</v>
      </c>
      <c r="K48" s="213">
        <f t="shared" ref="K48:K51" si="20">I48/$I$51</f>
        <v>8.8622029006164685E-2</v>
      </c>
      <c r="L48" s="158"/>
    </row>
    <row r="49" spans="1:12" ht="12.95" customHeight="1" x14ac:dyDescent="0.2">
      <c r="A49" s="1060"/>
      <c r="B49" s="1061"/>
      <c r="C49" s="161" t="s">
        <v>8</v>
      </c>
      <c r="D49" s="135">
        <v>10498</v>
      </c>
      <c r="E49" s="136">
        <v>8984.6</v>
      </c>
      <c r="F49" s="136">
        <v>96021.4</v>
      </c>
      <c r="G49" s="208">
        <f t="shared" si="18"/>
        <v>0.18717955662407632</v>
      </c>
      <c r="H49" s="145">
        <f t="shared" si="19"/>
        <v>0.11268530100189487</v>
      </c>
      <c r="I49" s="909">
        <v>8074.7</v>
      </c>
      <c r="J49" s="197">
        <v>85866.3</v>
      </c>
      <c r="K49" s="213">
        <f t="shared" si="20"/>
        <v>0.17983421230802121</v>
      </c>
      <c r="L49" s="158"/>
    </row>
    <row r="50" spans="1:12" ht="12.95" customHeight="1" x14ac:dyDescent="0.2">
      <c r="A50" s="1060"/>
      <c r="B50" s="1061"/>
      <c r="C50" s="161" t="s">
        <v>9</v>
      </c>
      <c r="D50" s="135">
        <v>147957</v>
      </c>
      <c r="E50" s="136">
        <v>20503.599999999999</v>
      </c>
      <c r="F50" s="136">
        <v>219129.4</v>
      </c>
      <c r="G50" s="208">
        <f t="shared" si="18"/>
        <v>0.42715922324838174</v>
      </c>
      <c r="H50" s="145">
        <f t="shared" si="19"/>
        <v>0.12532862058934913</v>
      </c>
      <c r="I50" s="909">
        <v>18220.099999999999</v>
      </c>
      <c r="J50" s="197">
        <v>193751.8</v>
      </c>
      <c r="K50" s="213">
        <f t="shared" si="20"/>
        <v>0.40578564301749631</v>
      </c>
      <c r="L50" s="158"/>
    </row>
    <row r="51" spans="1:12" ht="12.95" customHeight="1" thickBot="1" x14ac:dyDescent="0.25">
      <c r="A51" s="1062"/>
      <c r="B51" s="1063"/>
      <c r="C51" s="184" t="s">
        <v>2</v>
      </c>
      <c r="D51" s="185">
        <v>158869</v>
      </c>
      <c r="E51" s="186">
        <v>47999.9</v>
      </c>
      <c r="F51" s="187">
        <v>512992.22535499989</v>
      </c>
      <c r="G51" s="210">
        <f t="shared" si="18"/>
        <v>1</v>
      </c>
      <c r="H51" s="188">
        <f t="shared" si="19"/>
        <v>6.9021041941346215E-2</v>
      </c>
      <c r="I51" s="921">
        <v>44900.800000000003</v>
      </c>
      <c r="J51" s="200">
        <v>477473.15962500003</v>
      </c>
      <c r="K51" s="215">
        <f t="shared" si="20"/>
        <v>1</v>
      </c>
      <c r="L51" s="189"/>
    </row>
    <row r="52" spans="1:12" ht="12.95" customHeight="1" thickTop="1" x14ac:dyDescent="0.2">
      <c r="A52" s="1082" t="str">
        <f>T!E17</f>
        <v>I. čtvrtletí</v>
      </c>
      <c r="B52" s="1083"/>
      <c r="C52" s="161" t="s">
        <v>6</v>
      </c>
      <c r="D52" s="135">
        <f>D47</f>
        <v>70</v>
      </c>
      <c r="E52" s="136">
        <f>E37+E42+E47</f>
        <v>46572.7</v>
      </c>
      <c r="F52" s="136">
        <f>F37+F42+F47</f>
        <v>497166.58966000006</v>
      </c>
      <c r="G52" s="208">
        <f>E52/$E$56</f>
        <v>0.2896018624977692</v>
      </c>
      <c r="H52" s="145">
        <f>(E52-I52)/I52</f>
        <v>-1.3457464836468458E-2</v>
      </c>
      <c r="I52" s="909">
        <v>47208</v>
      </c>
      <c r="J52" s="197">
        <v>502058.77722100005</v>
      </c>
      <c r="K52" s="213">
        <f>I52/$I$56</f>
        <v>0.30357944395214037</v>
      </c>
      <c r="L52" s="155"/>
    </row>
    <row r="53" spans="1:12" ht="12.95" customHeight="1" x14ac:dyDescent="0.2">
      <c r="A53" s="1060"/>
      <c r="B53" s="1061"/>
      <c r="C53" s="161" t="s">
        <v>7</v>
      </c>
      <c r="D53" s="135">
        <f>D48</f>
        <v>344</v>
      </c>
      <c r="E53" s="136">
        <f t="shared" ref="E53:F55" si="21">E38+E43+E48</f>
        <v>13837.199999999999</v>
      </c>
      <c r="F53" s="136">
        <f t="shared" si="21"/>
        <v>147709.77364499995</v>
      </c>
      <c r="G53" s="208">
        <f t="shared" ref="G53:G56" si="22">E53/$E$56</f>
        <v>8.6043516733067482E-2</v>
      </c>
      <c r="H53" s="145">
        <f t="shared" ref="H53:H56" si="23">(E53-I53)/I53</f>
        <v>6.8702676511626524E-4</v>
      </c>
      <c r="I53" s="909">
        <v>13827.7</v>
      </c>
      <c r="J53" s="197">
        <v>147059.61456699998</v>
      </c>
      <c r="K53" s="213">
        <f t="shared" ref="K53:K56" si="24">I53/$I$56</f>
        <v>8.8921485280821291E-2</v>
      </c>
      <c r="L53" s="155"/>
    </row>
    <row r="54" spans="1:12" ht="12.95" customHeight="1" x14ac:dyDescent="0.2">
      <c r="A54" s="1060"/>
      <c r="B54" s="1061"/>
      <c r="C54" s="161" t="s">
        <v>8</v>
      </c>
      <c r="D54" s="135">
        <f t="shared" ref="D54:D55" si="25">D49</f>
        <v>10498</v>
      </c>
      <c r="E54" s="136">
        <f t="shared" si="21"/>
        <v>30592.199999999997</v>
      </c>
      <c r="F54" s="136">
        <f t="shared" si="21"/>
        <v>326565.19999999995</v>
      </c>
      <c r="G54" s="208">
        <f t="shared" si="22"/>
        <v>0.19023071666242788</v>
      </c>
      <c r="H54" s="145">
        <f t="shared" si="23"/>
        <v>5.4543448960527249E-2</v>
      </c>
      <c r="I54" s="909">
        <v>29009.899999999998</v>
      </c>
      <c r="J54" s="197">
        <v>308525.09999999998</v>
      </c>
      <c r="K54" s="213">
        <f t="shared" si="24"/>
        <v>0.18655332382450424</v>
      </c>
      <c r="L54" s="155"/>
    </row>
    <row r="55" spans="1:12" ht="12.95" customHeight="1" x14ac:dyDescent="0.2">
      <c r="A55" s="1060"/>
      <c r="B55" s="1061"/>
      <c r="C55" s="161" t="s">
        <v>9</v>
      </c>
      <c r="D55" s="135">
        <f t="shared" si="25"/>
        <v>147957</v>
      </c>
      <c r="E55" s="136">
        <f t="shared" si="21"/>
        <v>69814.2</v>
      </c>
      <c r="F55" s="136">
        <f t="shared" si="21"/>
        <v>745251.29999999993</v>
      </c>
      <c r="G55" s="208">
        <f t="shared" si="22"/>
        <v>0.43412390410673546</v>
      </c>
      <c r="H55" s="145">
        <f t="shared" si="23"/>
        <v>6.6533249820498408E-2</v>
      </c>
      <c r="I55" s="909">
        <v>65458.999999999993</v>
      </c>
      <c r="J55" s="197">
        <v>696166.8</v>
      </c>
      <c r="K55" s="213">
        <f t="shared" si="24"/>
        <v>0.42094574694253417</v>
      </c>
      <c r="L55" s="155"/>
    </row>
    <row r="56" spans="1:12" ht="12.95" customHeight="1" x14ac:dyDescent="0.2">
      <c r="A56" s="1060"/>
      <c r="B56" s="1061"/>
      <c r="C56" s="164" t="s">
        <v>2</v>
      </c>
      <c r="D56" s="165">
        <f>SUM(D52:D55)</f>
        <v>158869</v>
      </c>
      <c r="E56" s="166">
        <f>SUM(E52:E55)</f>
        <v>160816.29999999999</v>
      </c>
      <c r="F56" s="167">
        <f>SUM(F52:F55)</f>
        <v>1716692.8633049999</v>
      </c>
      <c r="G56" s="211">
        <f t="shared" si="22"/>
        <v>1</v>
      </c>
      <c r="H56" s="168">
        <f t="shared" si="23"/>
        <v>3.4157831986963809E-2</v>
      </c>
      <c r="I56" s="914">
        <v>155504.59999999998</v>
      </c>
      <c r="J56" s="201">
        <v>1653810.2917880001</v>
      </c>
      <c r="K56" s="216">
        <f t="shared" si="24"/>
        <v>1</v>
      </c>
      <c r="L56" s="159"/>
    </row>
    <row r="57" spans="1:12" ht="5.0999999999999996" customHeight="1" x14ac:dyDescent="0.2">
      <c r="A57" s="138"/>
      <c r="B57" s="139"/>
      <c r="C57" s="257"/>
      <c r="D57" s="143"/>
      <c r="E57" s="144"/>
      <c r="F57" s="144"/>
      <c r="G57" s="217"/>
      <c r="H57" s="146"/>
      <c r="I57" s="178"/>
      <c r="J57" s="144"/>
      <c r="K57" s="179"/>
      <c r="L57" s="155"/>
    </row>
    <row r="58" spans="1:12" ht="15" customHeight="1" x14ac:dyDescent="0.2">
      <c r="A58" s="141"/>
      <c r="B58" s="141"/>
      <c r="C58" s="141"/>
      <c r="D58" s="141"/>
      <c r="E58" s="141"/>
      <c r="F58" s="141"/>
      <c r="G58" s="141"/>
      <c r="H58" s="141"/>
      <c r="I58" s="141"/>
      <c r="J58" s="141"/>
      <c r="K58" s="141"/>
    </row>
    <row r="59" spans="1:12" ht="15" customHeight="1" x14ac:dyDescent="0.2">
      <c r="A59" s="141"/>
      <c r="B59" s="141"/>
      <c r="C59" s="141"/>
      <c r="D59" s="141"/>
      <c r="E59" s="141"/>
      <c r="F59" s="141"/>
      <c r="G59" s="141"/>
      <c r="H59" s="141"/>
      <c r="I59" s="141"/>
      <c r="J59" s="141"/>
      <c r="K59" s="141"/>
    </row>
    <row r="60" spans="1:12" ht="15" customHeight="1" x14ac:dyDescent="0.2">
      <c r="A60" s="141"/>
      <c r="B60" s="141"/>
      <c r="C60" s="141"/>
      <c r="D60" s="141"/>
      <c r="E60" s="141"/>
      <c r="F60" s="141"/>
      <c r="G60" s="141"/>
      <c r="H60" s="141"/>
      <c r="I60" s="141"/>
      <c r="J60" s="141"/>
      <c r="K60" s="141"/>
    </row>
    <row r="61" spans="1:12" ht="15" customHeight="1" x14ac:dyDescent="0.2">
      <c r="A61" s="141"/>
      <c r="B61" s="141"/>
      <c r="C61" s="141"/>
      <c r="D61" s="141"/>
      <c r="E61" s="141"/>
      <c r="F61" s="141"/>
      <c r="G61" s="141"/>
      <c r="H61" s="141"/>
      <c r="I61" s="141"/>
      <c r="J61" s="141"/>
      <c r="K61" s="141"/>
    </row>
    <row r="62" spans="1:12" ht="15" customHeight="1" x14ac:dyDescent="0.2">
      <c r="A62" s="141"/>
      <c r="B62" s="141"/>
      <c r="C62" s="141"/>
      <c r="D62" s="141"/>
      <c r="E62" s="141"/>
      <c r="F62" s="141"/>
      <c r="G62" s="141"/>
      <c r="H62" s="141"/>
      <c r="I62" s="141"/>
      <c r="J62" s="141"/>
      <c r="K62" s="141"/>
    </row>
    <row r="63" spans="1:12" ht="15" customHeight="1" x14ac:dyDescent="0.2">
      <c r="A63" s="141"/>
      <c r="B63" s="141"/>
      <c r="C63" s="141"/>
      <c r="D63" s="141"/>
      <c r="E63" s="141"/>
      <c r="F63" s="141"/>
      <c r="G63" s="141"/>
      <c r="H63" s="141"/>
      <c r="I63" s="141"/>
      <c r="J63" s="141"/>
      <c r="K63" s="141"/>
    </row>
    <row r="64" spans="1:12" ht="15" customHeight="1" x14ac:dyDescent="0.2">
      <c r="A64" s="141"/>
      <c r="B64" s="141"/>
      <c r="C64" s="141"/>
      <c r="D64" s="141"/>
      <c r="E64" s="141"/>
      <c r="F64" s="141"/>
      <c r="G64" s="141"/>
      <c r="H64" s="141"/>
      <c r="I64" s="141"/>
      <c r="J64" s="141"/>
      <c r="K64" s="141"/>
    </row>
    <row r="65" spans="1:11" ht="15" customHeight="1" x14ac:dyDescent="0.2">
      <c r="A65" s="141"/>
      <c r="B65" s="141"/>
      <c r="C65" s="141"/>
      <c r="D65" s="141"/>
      <c r="E65" s="141"/>
      <c r="F65" s="141"/>
      <c r="G65" s="141"/>
      <c r="H65" s="141"/>
      <c r="I65" s="141"/>
      <c r="J65" s="141"/>
      <c r="K65" s="141"/>
    </row>
    <row r="66" spans="1:11" ht="15" customHeight="1" x14ac:dyDescent="0.2">
      <c r="A66" s="141"/>
      <c r="B66" s="141"/>
      <c r="C66" s="141"/>
      <c r="D66" s="141"/>
      <c r="E66" s="141"/>
      <c r="F66" s="141"/>
      <c r="G66" s="141"/>
      <c r="H66" s="141"/>
      <c r="I66" s="141"/>
      <c r="J66" s="141"/>
      <c r="K66" s="141"/>
    </row>
    <row r="67" spans="1:11" ht="15" customHeight="1" x14ac:dyDescent="0.2">
      <c r="A67" s="141"/>
      <c r="B67" s="141"/>
      <c r="C67" s="141"/>
      <c r="D67" s="141"/>
      <c r="E67" s="141"/>
      <c r="F67" s="141"/>
      <c r="G67" s="141"/>
      <c r="H67" s="141"/>
      <c r="I67" s="141"/>
      <c r="J67" s="141"/>
      <c r="K67" s="141"/>
    </row>
    <row r="68" spans="1:11" ht="15" customHeight="1" x14ac:dyDescent="0.2">
      <c r="A68" s="141"/>
      <c r="B68" s="141"/>
      <c r="C68" s="141"/>
      <c r="D68" s="141"/>
      <c r="E68" s="141"/>
      <c r="F68" s="141"/>
      <c r="G68" s="141"/>
      <c r="H68" s="141"/>
      <c r="I68" s="141"/>
      <c r="J68" s="141"/>
      <c r="K68" s="141"/>
    </row>
    <row r="69" spans="1:11" ht="15" customHeight="1" x14ac:dyDescent="0.2">
      <c r="A69" s="141"/>
      <c r="B69" s="141"/>
      <c r="C69" s="141"/>
      <c r="D69" s="141"/>
      <c r="E69" s="141"/>
      <c r="F69" s="141"/>
      <c r="G69" s="141"/>
      <c r="H69" s="141"/>
      <c r="I69" s="141"/>
      <c r="J69" s="141"/>
      <c r="K69" s="141"/>
    </row>
    <row r="70" spans="1:11" ht="15" customHeight="1" x14ac:dyDescent="0.2">
      <c r="A70" s="141"/>
      <c r="B70" s="141"/>
      <c r="C70" s="141"/>
      <c r="D70" s="141"/>
      <c r="E70" s="141"/>
      <c r="F70" s="141"/>
      <c r="G70" s="141"/>
      <c r="H70" s="141"/>
      <c r="I70" s="141"/>
      <c r="J70" s="141"/>
      <c r="K70" s="141"/>
    </row>
    <row r="71" spans="1:11" ht="15" customHeight="1" x14ac:dyDescent="0.2">
      <c r="A71" s="141"/>
      <c r="B71" s="141"/>
      <c r="C71" s="141"/>
      <c r="D71" s="141"/>
      <c r="E71" s="141"/>
      <c r="F71" s="141"/>
      <c r="G71" s="141"/>
      <c r="H71" s="141"/>
      <c r="I71" s="141"/>
      <c r="J71" s="141"/>
      <c r="K71" s="141"/>
    </row>
    <row r="72" spans="1:11" ht="15" customHeight="1" x14ac:dyDescent="0.2">
      <c r="A72" s="141"/>
      <c r="B72" s="141"/>
      <c r="C72" s="141"/>
      <c r="D72" s="141"/>
      <c r="E72" s="141"/>
      <c r="F72" s="141"/>
      <c r="G72" s="141"/>
      <c r="H72" s="141"/>
      <c r="I72" s="141"/>
      <c r="J72" s="141"/>
      <c r="K72" s="141"/>
    </row>
    <row r="73" spans="1:11" ht="15" customHeight="1" x14ac:dyDescent="0.2">
      <c r="A73" s="141"/>
      <c r="B73" s="141"/>
      <c r="C73" s="141"/>
      <c r="D73" s="141"/>
      <c r="E73" s="141"/>
      <c r="F73" s="141"/>
      <c r="G73" s="141"/>
      <c r="H73" s="141"/>
      <c r="I73" s="141"/>
      <c r="J73" s="141"/>
      <c r="K73" s="141"/>
    </row>
    <row r="74" spans="1:11" ht="15" customHeight="1" x14ac:dyDescent="0.2">
      <c r="A74" s="141"/>
      <c r="B74" s="141"/>
      <c r="C74" s="141"/>
      <c r="D74" s="141"/>
      <c r="E74" s="141"/>
      <c r="F74" s="141"/>
      <c r="G74" s="141"/>
      <c r="H74" s="141"/>
      <c r="I74" s="141"/>
      <c r="J74" s="141"/>
      <c r="K74" s="141"/>
    </row>
    <row r="75" spans="1:11" ht="15" customHeight="1" x14ac:dyDescent="0.2">
      <c r="A75" s="141"/>
      <c r="B75" s="141"/>
      <c r="C75" s="141"/>
      <c r="D75" s="141"/>
      <c r="E75" s="141"/>
      <c r="F75" s="141"/>
      <c r="G75" s="141"/>
      <c r="H75" s="141"/>
      <c r="I75" s="141"/>
      <c r="J75" s="141"/>
      <c r="K75" s="141"/>
    </row>
    <row r="76" spans="1:11" ht="15" customHeight="1" x14ac:dyDescent="0.2">
      <c r="A76" s="141"/>
      <c r="B76" s="141"/>
      <c r="C76" s="141"/>
      <c r="D76" s="141"/>
      <c r="E76" s="141"/>
      <c r="F76" s="141"/>
      <c r="G76" s="141"/>
      <c r="H76" s="141"/>
      <c r="I76" s="141"/>
      <c r="J76" s="141"/>
      <c r="K76" s="141"/>
    </row>
    <row r="77" spans="1:11" ht="15" customHeight="1" x14ac:dyDescent="0.2">
      <c r="A77" s="141"/>
      <c r="B77" s="141"/>
      <c r="C77" s="141"/>
      <c r="D77" s="141"/>
      <c r="E77" s="141"/>
      <c r="F77" s="141"/>
      <c r="G77" s="141"/>
      <c r="H77" s="141"/>
      <c r="I77" s="141"/>
      <c r="J77" s="141"/>
      <c r="K77" s="141"/>
    </row>
    <row r="78" spans="1:11" ht="15" customHeight="1" x14ac:dyDescent="0.2">
      <c r="A78" s="141"/>
      <c r="B78" s="141"/>
      <c r="C78" s="141"/>
      <c r="D78" s="141"/>
      <c r="E78" s="141"/>
      <c r="F78" s="141"/>
      <c r="G78" s="141"/>
      <c r="H78" s="141"/>
      <c r="I78" s="141"/>
      <c r="J78" s="141"/>
      <c r="K78" s="141"/>
    </row>
    <row r="79" spans="1:11" ht="15" customHeight="1" x14ac:dyDescent="0.2">
      <c r="A79" s="141"/>
      <c r="B79" s="141"/>
      <c r="C79" s="141"/>
      <c r="D79" s="141"/>
      <c r="E79" s="141"/>
      <c r="F79" s="141"/>
      <c r="G79" s="141"/>
      <c r="H79" s="141"/>
      <c r="I79" s="141"/>
      <c r="J79" s="141"/>
      <c r="K79" s="141"/>
    </row>
    <row r="80" spans="1:11" ht="15" customHeight="1" x14ac:dyDescent="0.2">
      <c r="A80" s="141"/>
      <c r="B80" s="141"/>
      <c r="C80" s="141"/>
      <c r="D80" s="141"/>
      <c r="E80" s="141"/>
      <c r="F80" s="141"/>
      <c r="G80" s="141"/>
      <c r="H80" s="141"/>
      <c r="I80" s="141"/>
      <c r="J80" s="141"/>
      <c r="K80" s="141"/>
    </row>
    <row r="81" spans="1:11" ht="15" customHeight="1" x14ac:dyDescent="0.2">
      <c r="A81" s="141"/>
      <c r="B81" s="141"/>
      <c r="C81" s="141"/>
      <c r="D81" s="141"/>
      <c r="E81" s="141"/>
      <c r="F81" s="141"/>
      <c r="G81" s="141"/>
      <c r="H81" s="141"/>
      <c r="I81" s="141"/>
      <c r="J81" s="141"/>
      <c r="K81" s="141"/>
    </row>
    <row r="82" spans="1:11" ht="15" customHeight="1" x14ac:dyDescent="0.2">
      <c r="A82" s="141"/>
      <c r="B82" s="141"/>
      <c r="C82" s="141"/>
      <c r="D82" s="141"/>
      <c r="E82" s="141"/>
      <c r="F82" s="141"/>
      <c r="G82" s="141"/>
      <c r="H82" s="141"/>
      <c r="I82" s="141"/>
      <c r="J82" s="141"/>
      <c r="K82" s="141"/>
    </row>
    <row r="83" spans="1:11" ht="15" customHeight="1" x14ac:dyDescent="0.2">
      <c r="A83" s="141"/>
      <c r="B83" s="141"/>
      <c r="C83" s="141"/>
      <c r="D83" s="141"/>
      <c r="E83" s="141"/>
      <c r="F83" s="141"/>
      <c r="G83" s="141"/>
      <c r="H83" s="141"/>
      <c r="I83" s="141"/>
      <c r="J83" s="141"/>
      <c r="K83" s="141"/>
    </row>
    <row r="84" spans="1:11" ht="15" customHeight="1" x14ac:dyDescent="0.2">
      <c r="A84" s="141"/>
      <c r="B84" s="141"/>
      <c r="C84" s="141"/>
      <c r="D84" s="141"/>
      <c r="E84" s="141"/>
      <c r="F84" s="141"/>
      <c r="G84" s="141"/>
      <c r="H84" s="141"/>
      <c r="I84" s="141"/>
      <c r="J84" s="141"/>
      <c r="K84" s="141"/>
    </row>
    <row r="85" spans="1:11" ht="15" customHeight="1" x14ac:dyDescent="0.2">
      <c r="A85" s="141"/>
      <c r="B85" s="141"/>
      <c r="C85" s="141"/>
      <c r="D85" s="141"/>
      <c r="E85" s="141"/>
      <c r="F85" s="141"/>
      <c r="G85" s="141"/>
      <c r="H85" s="141"/>
      <c r="I85" s="141"/>
      <c r="J85" s="141"/>
      <c r="K85" s="141"/>
    </row>
    <row r="86" spans="1:11" ht="15" customHeight="1" x14ac:dyDescent="0.2">
      <c r="A86" s="141"/>
      <c r="B86" s="141"/>
      <c r="C86" s="141"/>
      <c r="D86" s="141"/>
      <c r="E86" s="141"/>
      <c r="F86" s="141"/>
      <c r="G86" s="141"/>
      <c r="H86" s="141"/>
      <c r="I86" s="141"/>
      <c r="J86" s="141"/>
      <c r="K86" s="141"/>
    </row>
    <row r="87" spans="1:11" ht="15" customHeight="1" x14ac:dyDescent="0.2">
      <c r="A87" s="141"/>
      <c r="B87" s="141"/>
      <c r="C87" s="141"/>
      <c r="D87" s="141"/>
      <c r="E87" s="141"/>
      <c r="F87" s="141"/>
      <c r="G87" s="141"/>
      <c r="H87" s="141"/>
      <c r="I87" s="141"/>
      <c r="J87" s="141"/>
      <c r="K87" s="141"/>
    </row>
    <row r="88" spans="1:11" ht="15" customHeight="1" x14ac:dyDescent="0.2">
      <c r="A88" s="141"/>
      <c r="B88" s="141"/>
      <c r="C88" s="141"/>
      <c r="D88" s="141"/>
      <c r="E88" s="141"/>
      <c r="F88" s="141"/>
      <c r="G88" s="141"/>
      <c r="H88" s="141"/>
      <c r="I88" s="141"/>
      <c r="J88" s="141"/>
      <c r="K88" s="141"/>
    </row>
    <row r="89" spans="1:11" ht="15" customHeight="1" x14ac:dyDescent="0.2">
      <c r="A89" s="141"/>
      <c r="B89" s="141"/>
      <c r="C89" s="141"/>
      <c r="D89" s="141"/>
      <c r="E89" s="141"/>
      <c r="F89" s="141"/>
      <c r="G89" s="141"/>
      <c r="H89" s="141"/>
      <c r="I89" s="141"/>
      <c r="J89" s="141"/>
      <c r="K89" s="141"/>
    </row>
    <row r="90" spans="1:11" ht="15" customHeight="1" x14ac:dyDescent="0.2">
      <c r="A90" s="141"/>
      <c r="B90" s="141"/>
      <c r="C90" s="141"/>
      <c r="D90" s="141"/>
      <c r="E90" s="141"/>
      <c r="F90" s="141"/>
      <c r="G90" s="141"/>
      <c r="H90" s="141"/>
      <c r="I90" s="141"/>
      <c r="J90" s="141"/>
      <c r="K90" s="141"/>
    </row>
    <row r="91" spans="1:11" ht="15" customHeight="1" x14ac:dyDescent="0.2">
      <c r="A91" s="141"/>
      <c r="B91" s="141"/>
      <c r="C91" s="141"/>
      <c r="D91" s="141"/>
      <c r="E91" s="141"/>
      <c r="F91" s="141"/>
      <c r="G91" s="141"/>
      <c r="H91" s="141"/>
      <c r="I91" s="141"/>
      <c r="J91" s="141"/>
      <c r="K91" s="141"/>
    </row>
    <row r="92" spans="1:11" ht="15" customHeight="1" x14ac:dyDescent="0.2">
      <c r="A92" s="141"/>
      <c r="B92" s="141"/>
      <c r="C92" s="141"/>
      <c r="D92" s="141"/>
      <c r="E92" s="141"/>
      <c r="F92" s="141"/>
      <c r="G92" s="141"/>
      <c r="H92" s="141"/>
      <c r="I92" s="141"/>
      <c r="J92" s="141"/>
      <c r="K92" s="141"/>
    </row>
    <row r="93" spans="1:11" ht="15" customHeight="1" x14ac:dyDescent="0.2">
      <c r="A93" s="141"/>
      <c r="B93" s="141"/>
      <c r="C93" s="141"/>
      <c r="D93" s="141"/>
      <c r="E93" s="141"/>
      <c r="F93" s="141"/>
      <c r="G93" s="141"/>
      <c r="H93" s="141"/>
      <c r="I93" s="141"/>
      <c r="J93" s="141"/>
      <c r="K93" s="141"/>
    </row>
    <row r="94" spans="1:11" ht="15" customHeight="1" x14ac:dyDescent="0.2">
      <c r="A94" s="141"/>
      <c r="B94" s="141"/>
      <c r="C94" s="141"/>
      <c r="D94" s="141"/>
      <c r="E94" s="141"/>
      <c r="F94" s="141"/>
      <c r="G94" s="141"/>
      <c r="H94" s="141"/>
      <c r="I94" s="141"/>
      <c r="J94" s="141"/>
      <c r="K94" s="141"/>
    </row>
    <row r="95" spans="1:11" ht="15" customHeight="1" x14ac:dyDescent="0.2">
      <c r="A95" s="141"/>
      <c r="B95" s="141"/>
      <c r="C95" s="141"/>
      <c r="D95" s="141"/>
      <c r="E95" s="141"/>
      <c r="F95" s="141"/>
      <c r="G95" s="141"/>
      <c r="H95" s="141"/>
      <c r="I95" s="141"/>
      <c r="J95" s="141"/>
      <c r="K95" s="141"/>
    </row>
    <row r="96" spans="1:11" ht="15" customHeight="1" x14ac:dyDescent="0.2">
      <c r="A96" s="141"/>
      <c r="B96" s="141"/>
      <c r="C96" s="141"/>
      <c r="D96" s="141"/>
      <c r="E96" s="141"/>
      <c r="F96" s="141"/>
      <c r="G96" s="141"/>
      <c r="H96" s="141"/>
      <c r="I96" s="141"/>
      <c r="J96" s="141"/>
      <c r="K96" s="141"/>
    </row>
    <row r="97" spans="1:11" ht="15" customHeight="1" x14ac:dyDescent="0.2">
      <c r="A97" s="141"/>
      <c r="B97" s="141"/>
      <c r="C97" s="141"/>
      <c r="D97" s="141"/>
      <c r="E97" s="141"/>
      <c r="F97" s="141"/>
      <c r="G97" s="141"/>
      <c r="H97" s="141"/>
      <c r="I97" s="141"/>
      <c r="J97" s="141"/>
      <c r="K97" s="141"/>
    </row>
    <row r="98" spans="1:11" ht="15" customHeight="1" x14ac:dyDescent="0.2">
      <c r="A98" s="141"/>
      <c r="B98" s="141"/>
      <c r="C98" s="141"/>
      <c r="D98" s="141"/>
      <c r="E98" s="141"/>
      <c r="F98" s="141"/>
      <c r="G98" s="141"/>
      <c r="H98" s="141"/>
      <c r="I98" s="141"/>
      <c r="J98" s="141"/>
      <c r="K98" s="141"/>
    </row>
    <row r="99" spans="1:11" ht="15" customHeight="1" x14ac:dyDescent="0.2"/>
    <row r="100" spans="1:11" ht="15" customHeight="1" x14ac:dyDescent="0.2"/>
    <row r="101" spans="1:11" ht="15" customHeight="1" x14ac:dyDescent="0.2"/>
    <row r="102" spans="1:11" ht="15" customHeight="1" x14ac:dyDescent="0.2"/>
    <row r="103" spans="1:11" ht="15" customHeight="1" x14ac:dyDescent="0.2"/>
    <row r="104" spans="1:11" ht="15" customHeight="1" x14ac:dyDescent="0.2"/>
    <row r="105" spans="1:11" ht="15" customHeight="1" x14ac:dyDescent="0.2"/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</sheetData>
  <mergeCells count="26">
    <mergeCell ref="A37:B41"/>
    <mergeCell ref="A42:B46"/>
    <mergeCell ref="A47:B51"/>
    <mergeCell ref="A52:B56"/>
    <mergeCell ref="I33:K33"/>
    <mergeCell ref="H34:H36"/>
    <mergeCell ref="D35:D36"/>
    <mergeCell ref="E35:F35"/>
    <mergeCell ref="I35:J35"/>
    <mergeCell ref="A36:B36"/>
    <mergeCell ref="E33:G33"/>
    <mergeCell ref="A10:B14"/>
    <mergeCell ref="A15:B19"/>
    <mergeCell ref="A20:B24"/>
    <mergeCell ref="A25:B29"/>
    <mergeCell ref="A32:D32"/>
    <mergeCell ref="K1:L1"/>
    <mergeCell ref="A5:D5"/>
    <mergeCell ref="E6:G6"/>
    <mergeCell ref="I6:K6"/>
    <mergeCell ref="A3:L3"/>
    <mergeCell ref="H7:H9"/>
    <mergeCell ref="D8:D9"/>
    <mergeCell ref="E8:F8"/>
    <mergeCell ref="I8:J8"/>
    <mergeCell ref="A9:B9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&amp;C25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view="pageBreakPreview" topLeftCell="A13" zoomScaleNormal="100" zoomScaleSheetLayoutView="100" workbookViewId="0">
      <selection activeCell="R43" sqref="R43"/>
    </sheetView>
  </sheetViews>
  <sheetFormatPr defaultRowHeight="12.75" x14ac:dyDescent="0.2"/>
  <cols>
    <col min="1" max="1" width="1.7109375" style="121" customWidth="1"/>
    <col min="2" max="2" width="16.28515625" style="121" customWidth="1"/>
    <col min="3" max="3" width="10.140625" style="121" customWidth="1"/>
    <col min="4" max="7" width="7.7109375" style="121" customWidth="1"/>
    <col min="8" max="11" width="6.7109375" style="121" customWidth="1"/>
    <col min="12" max="12" width="6.85546875" style="121" customWidth="1"/>
    <col min="13" max="13" width="1.7109375" style="121" customWidth="1"/>
    <col min="14" max="15" width="9.140625" style="121"/>
    <col min="16" max="16" width="11.140625" style="121" customWidth="1"/>
    <col min="17" max="16384" width="9.140625" style="121"/>
  </cols>
  <sheetData>
    <row r="1" spans="1:13" ht="13.5" x14ac:dyDescent="0.25">
      <c r="K1" s="1068" t="s">
        <v>285</v>
      </c>
      <c r="L1" s="1068"/>
      <c r="M1" s="1068"/>
    </row>
    <row r="2" spans="1:13" ht="6.75" customHeight="1" x14ac:dyDescent="0.2"/>
    <row r="3" spans="1:13" ht="30" customHeight="1" x14ac:dyDescent="0.2">
      <c r="B3" s="1081" t="s">
        <v>176</v>
      </c>
      <c r="C3" s="1081"/>
      <c r="D3" s="1081"/>
      <c r="E3" s="1081"/>
      <c r="F3" s="1081"/>
      <c r="G3" s="1081"/>
      <c r="H3" s="1081"/>
      <c r="I3" s="1081"/>
      <c r="J3" s="1081"/>
      <c r="K3" s="1081"/>
      <c r="L3" s="1081"/>
      <c r="M3" s="122"/>
    </row>
    <row r="4" spans="1:13" ht="15.95" customHeight="1" x14ac:dyDescent="0.2">
      <c r="B4" s="122"/>
      <c r="C4" s="177"/>
      <c r="D4" s="499"/>
      <c r="E4" s="170"/>
      <c r="F4" s="125"/>
      <c r="G4" s="125"/>
      <c r="H4" s="125"/>
      <c r="I4" s="125"/>
      <c r="J4" s="126"/>
      <c r="K4" s="126"/>
      <c r="L4" s="126"/>
    </row>
    <row r="5" spans="1:13" ht="15" customHeight="1" x14ac:dyDescent="0.2">
      <c r="B5" s="1088"/>
      <c r="C5" s="1089"/>
      <c r="D5" s="500"/>
      <c r="E5" s="501"/>
      <c r="F5" s="253"/>
      <c r="G5" s="504" t="str">
        <f>T!J20</f>
        <v>leden</v>
      </c>
      <c r="H5" s="508">
        <f>T!G17</f>
        <v>2016</v>
      </c>
      <c r="I5" s="502"/>
      <c r="J5" s="501"/>
      <c r="K5" s="501"/>
      <c r="L5" s="503"/>
      <c r="M5" s="126"/>
    </row>
    <row r="6" spans="1:13" ht="24.95" customHeight="1" x14ac:dyDescent="0.2">
      <c r="D6" s="269"/>
      <c r="H6" s="269"/>
      <c r="I6" s="258"/>
      <c r="J6" s="258"/>
      <c r="K6" s="258"/>
      <c r="L6" s="270"/>
      <c r="M6" s="126"/>
    </row>
    <row r="7" spans="1:13" ht="24.95" customHeight="1" x14ac:dyDescent="0.25">
      <c r="B7" s="131"/>
      <c r="C7" s="131"/>
      <c r="D7" s="1095" t="s">
        <v>41</v>
      </c>
      <c r="E7" s="1090"/>
      <c r="F7" s="1090"/>
      <c r="G7" s="1091"/>
      <c r="H7" s="1095" t="s">
        <v>167</v>
      </c>
      <c r="I7" s="1090"/>
      <c r="J7" s="1090"/>
      <c r="K7" s="1090"/>
      <c r="L7" s="1091"/>
      <c r="M7" s="155"/>
    </row>
    <row r="8" spans="1:13" ht="14.1" customHeight="1" x14ac:dyDescent="0.25">
      <c r="B8" s="169"/>
      <c r="C8" s="1077" t="s">
        <v>168</v>
      </c>
      <c r="D8" s="277"/>
      <c r="E8" s="277"/>
      <c r="F8" s="254" t="s">
        <v>170</v>
      </c>
      <c r="G8" s="753" t="s">
        <v>246</v>
      </c>
      <c r="H8" s="271" t="s">
        <v>40</v>
      </c>
      <c r="I8" s="272" t="s">
        <v>74</v>
      </c>
      <c r="J8" s="272" t="s">
        <v>75</v>
      </c>
      <c r="K8" s="272" t="s">
        <v>171</v>
      </c>
      <c r="L8" s="273" t="s">
        <v>172</v>
      </c>
      <c r="M8" s="126"/>
    </row>
    <row r="9" spans="1:13" ht="14.1" customHeight="1" x14ac:dyDescent="0.25">
      <c r="A9" s="283"/>
      <c r="B9" s="238" t="s">
        <v>169</v>
      </c>
      <c r="C9" s="1078"/>
      <c r="D9" s="238" t="s">
        <v>154</v>
      </c>
      <c r="E9" s="238" t="s">
        <v>1</v>
      </c>
      <c r="F9" s="238" t="s">
        <v>69</v>
      </c>
      <c r="G9" s="755" t="s">
        <v>69</v>
      </c>
      <c r="H9" s="274" t="s">
        <v>12</v>
      </c>
      <c r="I9" s="275" t="s">
        <v>12</v>
      </c>
      <c r="J9" s="275" t="s">
        <v>12</v>
      </c>
      <c r="K9" s="275" t="s">
        <v>12</v>
      </c>
      <c r="L9" s="276" t="s">
        <v>12</v>
      </c>
      <c r="M9" s="253"/>
    </row>
    <row r="10" spans="1:13" ht="14.1" customHeight="1" x14ac:dyDescent="0.2">
      <c r="A10" s="176"/>
      <c r="B10" s="257" t="s">
        <v>14</v>
      </c>
      <c r="C10" s="180">
        <f>'19'!D14</f>
        <v>106988</v>
      </c>
      <c r="D10" s="181">
        <f>'19'!E14</f>
        <v>40575.634000000005</v>
      </c>
      <c r="E10" s="181">
        <f>'19'!F14</f>
        <v>432501.59164</v>
      </c>
      <c r="F10" s="877">
        <f>E10/$E$24</f>
        <v>3.4659571267888364E-2</v>
      </c>
      <c r="G10" s="877">
        <f>'19'!H14</f>
        <v>9.6326392626187529E-2</v>
      </c>
      <c r="H10" s="284">
        <v>-0.93225806451612969</v>
      </c>
      <c r="I10" s="285">
        <v>7.6</v>
      </c>
      <c r="J10" s="285">
        <v>-12.9</v>
      </c>
      <c r="K10" s="285">
        <v>-1.899999999999999</v>
      </c>
      <c r="L10" s="286">
        <v>0.96774193548386933</v>
      </c>
      <c r="M10" s="126"/>
    </row>
    <row r="11" spans="1:13" ht="14.1" customHeight="1" x14ac:dyDescent="0.2">
      <c r="A11" s="283"/>
      <c r="B11" s="260" t="s">
        <v>15</v>
      </c>
      <c r="C11" s="261">
        <f>'19'!D41</f>
        <v>386701</v>
      </c>
      <c r="D11" s="262">
        <f>'19'!E41</f>
        <v>173624.8</v>
      </c>
      <c r="E11" s="262">
        <f>'19'!F41</f>
        <v>1852544.6227200003</v>
      </c>
      <c r="F11" s="263">
        <f t="shared" ref="F11:F23" si="0">E11/$E$24</f>
        <v>0.14845818748235304</v>
      </c>
      <c r="G11" s="878">
        <f>'19'!H41</f>
        <v>6.9857376833009022E-2</v>
      </c>
      <c r="H11" s="287">
        <v>-1.0774193548387101</v>
      </c>
      <c r="I11" s="288">
        <v>6</v>
      </c>
      <c r="J11" s="288">
        <v>-8.6999999999999993</v>
      </c>
      <c r="K11" s="288">
        <v>-1.7000000000000008</v>
      </c>
      <c r="L11" s="289">
        <v>0.62258064516129075</v>
      </c>
      <c r="M11" s="253"/>
    </row>
    <row r="12" spans="1:13" ht="14.1" customHeight="1" x14ac:dyDescent="0.2">
      <c r="A12" s="176"/>
      <c r="B12" s="142" t="s">
        <v>16</v>
      </c>
      <c r="C12" s="135">
        <f>'20'!D14</f>
        <v>85782</v>
      </c>
      <c r="D12" s="136">
        <f>'20'!E14</f>
        <v>29604.199999999997</v>
      </c>
      <c r="E12" s="136">
        <f>'20'!F14</f>
        <v>315871.97788999998</v>
      </c>
      <c r="F12" s="877">
        <f t="shared" si="0"/>
        <v>2.5313172346242033E-2</v>
      </c>
      <c r="G12" s="263">
        <f>'20'!H14</f>
        <v>6.9025411028899183E-2</v>
      </c>
      <c r="H12" s="290">
        <v>-1.5483870967741935</v>
      </c>
      <c r="I12" s="291">
        <v>6.4</v>
      </c>
      <c r="J12" s="291">
        <v>-12.1</v>
      </c>
      <c r="K12" s="291">
        <v>-2</v>
      </c>
      <c r="L12" s="292">
        <v>0.45161290322580649</v>
      </c>
      <c r="M12" s="126"/>
    </row>
    <row r="13" spans="1:13" ht="14.1" customHeight="1" x14ac:dyDescent="0.2">
      <c r="A13" s="283"/>
      <c r="B13" s="260" t="s">
        <v>17</v>
      </c>
      <c r="C13" s="261">
        <f>'20'!D41</f>
        <v>118430</v>
      </c>
      <c r="D13" s="262">
        <f>'20'!E41</f>
        <v>49405.4</v>
      </c>
      <c r="E13" s="262">
        <f>'20'!F41</f>
        <v>527147.17880999995</v>
      </c>
      <c r="F13" s="263">
        <f t="shared" si="0"/>
        <v>4.2244226531863049E-2</v>
      </c>
      <c r="G13" s="878">
        <f>'20'!H41</f>
        <v>9.5417266234903625E-2</v>
      </c>
      <c r="H13" s="287">
        <v>-2.1516129032258071</v>
      </c>
      <c r="I13" s="288">
        <v>5.6</v>
      </c>
      <c r="J13" s="288">
        <v>-10.4</v>
      </c>
      <c r="K13" s="288">
        <v>-2.2999999999999985</v>
      </c>
      <c r="L13" s="289">
        <v>0.14838709677419137</v>
      </c>
      <c r="M13" s="253"/>
    </row>
    <row r="14" spans="1:13" ht="14.1" customHeight="1" x14ac:dyDescent="0.2">
      <c r="A14" s="176"/>
      <c r="B14" s="142" t="s">
        <v>18</v>
      </c>
      <c r="C14" s="135">
        <f>'21'!D14</f>
        <v>92929</v>
      </c>
      <c r="D14" s="136">
        <f>'21'!E14</f>
        <v>52573.7</v>
      </c>
      <c r="E14" s="136">
        <f>'21'!F14</f>
        <v>560951.07123000012</v>
      </c>
      <c r="F14" s="877">
        <f t="shared" si="0"/>
        <v>4.4953184004182023E-2</v>
      </c>
      <c r="G14" s="263">
        <f>'21'!H14</f>
        <v>0.1105532096467899</v>
      </c>
      <c r="H14" s="290">
        <v>-1.4774193548387091</v>
      </c>
      <c r="I14" s="291">
        <v>6.2</v>
      </c>
      <c r="J14" s="291">
        <v>-10.1</v>
      </c>
      <c r="K14" s="291">
        <v>-1.7000000000000008</v>
      </c>
      <c r="L14" s="292">
        <v>0.22258064516129172</v>
      </c>
      <c r="M14" s="126"/>
    </row>
    <row r="15" spans="1:13" ht="14.1" customHeight="1" x14ac:dyDescent="0.2">
      <c r="A15" s="283"/>
      <c r="B15" s="260" t="s">
        <v>19</v>
      </c>
      <c r="C15" s="261">
        <f>'21'!D41</f>
        <v>385239</v>
      </c>
      <c r="D15" s="262">
        <f>'21'!E41</f>
        <v>125572.113</v>
      </c>
      <c r="E15" s="262">
        <f>'21'!F41</f>
        <v>1339592.98911</v>
      </c>
      <c r="F15" s="263">
        <f t="shared" si="0"/>
        <v>0.10735155563235062</v>
      </c>
      <c r="G15" s="878">
        <f>'21'!H41</f>
        <v>0.12933255473622784</v>
      </c>
      <c r="H15" s="287">
        <v>-1.645161290322581</v>
      </c>
      <c r="I15" s="288">
        <v>7.7</v>
      </c>
      <c r="J15" s="288">
        <v>-13.7</v>
      </c>
      <c r="K15" s="288">
        <v>-1.899999999999999</v>
      </c>
      <c r="L15" s="289">
        <v>0.25483870967741806</v>
      </c>
      <c r="M15" s="253"/>
    </row>
    <row r="16" spans="1:13" ht="14.1" customHeight="1" x14ac:dyDescent="0.2">
      <c r="A16" s="176"/>
      <c r="B16" s="142" t="s">
        <v>20</v>
      </c>
      <c r="C16" s="135">
        <f>'22'!D14</f>
        <v>187679</v>
      </c>
      <c r="D16" s="136">
        <f>'22'!E14</f>
        <v>70458.299999999988</v>
      </c>
      <c r="E16" s="136">
        <f>'22'!F14</f>
        <v>751777.23352000001</v>
      </c>
      <c r="F16" s="877">
        <f t="shared" si="0"/>
        <v>6.0245504540133062E-2</v>
      </c>
      <c r="G16" s="263">
        <f>'22'!H14</f>
        <v>0.16722770932247447</v>
      </c>
      <c r="H16" s="290">
        <v>-2.1419354838709679</v>
      </c>
      <c r="I16" s="291">
        <v>4.3</v>
      </c>
      <c r="J16" s="291">
        <v>-9.9</v>
      </c>
      <c r="K16" s="291">
        <v>-2.5</v>
      </c>
      <c r="L16" s="292">
        <v>0.35806451612903212</v>
      </c>
      <c r="M16" s="126"/>
    </row>
    <row r="17" spans="1:18" ht="14.1" customHeight="1" x14ac:dyDescent="0.2">
      <c r="A17" s="283"/>
      <c r="B17" s="260" t="s">
        <v>21</v>
      </c>
      <c r="C17" s="261">
        <f>'22'!D41</f>
        <v>136556</v>
      </c>
      <c r="D17" s="262">
        <f>'22'!E41</f>
        <v>55476</v>
      </c>
      <c r="E17" s="262">
        <f>'22'!F41</f>
        <v>591919.84137000004</v>
      </c>
      <c r="F17" s="263">
        <f t="shared" si="0"/>
        <v>4.7434942028877596E-2</v>
      </c>
      <c r="G17" s="878">
        <f>'22'!H41</f>
        <v>0.16108129829466955</v>
      </c>
      <c r="H17" s="287">
        <v>-1.7290322580645163</v>
      </c>
      <c r="I17" s="288">
        <v>5.9</v>
      </c>
      <c r="J17" s="288">
        <v>-11.3</v>
      </c>
      <c r="K17" s="288">
        <v>-1.6000000000000008</v>
      </c>
      <c r="L17" s="289">
        <v>-0.12903225806451557</v>
      </c>
      <c r="M17" s="253"/>
    </row>
    <row r="18" spans="1:18" ht="14.1" customHeight="1" x14ac:dyDescent="0.2">
      <c r="A18" s="176"/>
      <c r="B18" s="142" t="s">
        <v>22</v>
      </c>
      <c r="C18" s="135">
        <f>'23'!D14</f>
        <v>159558</v>
      </c>
      <c r="D18" s="136">
        <f>'23'!E14</f>
        <v>54106.200000000004</v>
      </c>
      <c r="E18" s="136">
        <f>'23'!F14</f>
        <v>577302.59118999995</v>
      </c>
      <c r="F18" s="877">
        <f t="shared" si="0"/>
        <v>4.6263552988589474E-2</v>
      </c>
      <c r="G18" s="263">
        <f>'23'!H14</f>
        <v>7.5231764390258526E-2</v>
      </c>
      <c r="H18" s="290">
        <v>-0.35161290322580629</v>
      </c>
      <c r="I18" s="291">
        <v>9.4</v>
      </c>
      <c r="J18" s="291">
        <v>-13</v>
      </c>
      <c r="K18" s="291">
        <v>-1.6000000000000008</v>
      </c>
      <c r="L18" s="292">
        <v>1.2483870967741946</v>
      </c>
      <c r="M18" s="126"/>
    </row>
    <row r="19" spans="1:18" ht="14.1" customHeight="1" x14ac:dyDescent="0.2">
      <c r="A19" s="283"/>
      <c r="B19" s="260" t="s">
        <v>3</v>
      </c>
      <c r="C19" s="261">
        <f>'23'!D41</f>
        <v>428735</v>
      </c>
      <c r="D19" s="262">
        <f>'23'!E41</f>
        <v>146750.74713716988</v>
      </c>
      <c r="E19" s="262">
        <f>'23'!F41</f>
        <v>1564023.9438191545</v>
      </c>
      <c r="F19" s="263">
        <f t="shared" si="0"/>
        <v>0.12533687827582629</v>
      </c>
      <c r="G19" s="878">
        <f>'23'!H41</f>
        <v>0.10250085359712602</v>
      </c>
      <c r="H19" s="287">
        <v>0.84193548387096773</v>
      </c>
      <c r="I19" s="288">
        <v>11</v>
      </c>
      <c r="J19" s="288">
        <v>-8.6999999999999993</v>
      </c>
      <c r="K19" s="288">
        <v>-0.60000000000000009</v>
      </c>
      <c r="L19" s="289">
        <v>1.4419354838709677</v>
      </c>
      <c r="M19" s="253"/>
    </row>
    <row r="20" spans="1:18" ht="14.1" customHeight="1" x14ac:dyDescent="0.2">
      <c r="A20" s="176"/>
      <c r="B20" s="142" t="s">
        <v>23</v>
      </c>
      <c r="C20" s="143">
        <f>'24'!D14</f>
        <v>254794</v>
      </c>
      <c r="D20" s="144">
        <f>'24'!E14</f>
        <v>137087.614</v>
      </c>
      <c r="E20" s="144">
        <f>'24'!F14</f>
        <v>1462608.6642700001</v>
      </c>
      <c r="F20" s="877">
        <f t="shared" si="0"/>
        <v>0.11720971718063081</v>
      </c>
      <c r="G20" s="173">
        <f>'24'!H14</f>
        <v>3.0590377835111641E-2</v>
      </c>
      <c r="H20" s="293">
        <v>-0.35483870967741921</v>
      </c>
      <c r="I20" s="294">
        <v>9.6999999999999993</v>
      </c>
      <c r="J20" s="291">
        <v>-10.7</v>
      </c>
      <c r="K20" s="291">
        <v>-1</v>
      </c>
      <c r="L20" s="292">
        <v>0.64516129032258074</v>
      </c>
      <c r="M20" s="264"/>
      <c r="N20" s="137"/>
      <c r="P20" s="137"/>
      <c r="Q20" s="137"/>
      <c r="R20" s="137"/>
    </row>
    <row r="21" spans="1:18" ht="14.1" customHeight="1" x14ac:dyDescent="0.2">
      <c r="A21" s="283"/>
      <c r="B21" s="260" t="s">
        <v>24</v>
      </c>
      <c r="C21" s="255">
        <f>'24'!D41</f>
        <v>226309</v>
      </c>
      <c r="D21" s="256">
        <f>'24'!E41</f>
        <v>117843.47200000001</v>
      </c>
      <c r="E21" s="256">
        <f>'24'!F41</f>
        <v>1256467.5653200001</v>
      </c>
      <c r="F21" s="263">
        <f t="shared" si="0"/>
        <v>0.10069009679448106</v>
      </c>
      <c r="G21" s="884">
        <f>'24'!H41</f>
        <v>0.19175632715324148</v>
      </c>
      <c r="H21" s="295">
        <v>-0.53548387096774208</v>
      </c>
      <c r="I21" s="296">
        <v>8.8000000000000007</v>
      </c>
      <c r="J21" s="288">
        <v>-10.1</v>
      </c>
      <c r="K21" s="288">
        <v>-0.80000000000000038</v>
      </c>
      <c r="L21" s="289">
        <v>0.2645161290322583</v>
      </c>
      <c r="M21" s="265"/>
      <c r="N21" s="137"/>
      <c r="P21" s="137"/>
      <c r="Q21" s="137"/>
      <c r="R21" s="137"/>
    </row>
    <row r="22" spans="1:18" ht="14.1" customHeight="1" x14ac:dyDescent="0.2">
      <c r="A22" s="176"/>
      <c r="B22" s="142" t="s">
        <v>25</v>
      </c>
      <c r="C22" s="143">
        <f>'25'!D14</f>
        <v>114961</v>
      </c>
      <c r="D22" s="144">
        <f>'25'!E14</f>
        <v>52068.224000000002</v>
      </c>
      <c r="E22" s="144">
        <f>'25'!F14</f>
        <v>555497.52240999998</v>
      </c>
      <c r="F22" s="877">
        <f t="shared" si="0"/>
        <v>4.4516150551257676E-2</v>
      </c>
      <c r="G22" s="173">
        <f>'25'!H14</f>
        <v>9.2132843121585484E-2</v>
      </c>
      <c r="H22" s="293">
        <v>-1.8709677419354844</v>
      </c>
      <c r="I22" s="294">
        <v>6.2</v>
      </c>
      <c r="J22" s="291">
        <v>-10.4</v>
      </c>
      <c r="K22" s="291">
        <v>-2.5</v>
      </c>
      <c r="L22" s="292">
        <v>0.62903225806451557</v>
      </c>
      <c r="M22" s="264"/>
      <c r="N22" s="137"/>
      <c r="P22" s="137"/>
      <c r="Q22" s="137"/>
      <c r="R22" s="137"/>
    </row>
    <row r="23" spans="1:18" ht="14.1" customHeight="1" thickBot="1" x14ac:dyDescent="0.25">
      <c r="A23" s="317"/>
      <c r="B23" s="313" t="s">
        <v>26</v>
      </c>
      <c r="C23" s="278">
        <f>'25'!D41</f>
        <v>158935</v>
      </c>
      <c r="D23" s="279">
        <f>'25'!E41</f>
        <v>64701.600000000006</v>
      </c>
      <c r="E23" s="279">
        <f>'25'!F41</f>
        <v>690354.70699000009</v>
      </c>
      <c r="F23" s="882">
        <f t="shared" si="0"/>
        <v>5.532326037532475E-2</v>
      </c>
      <c r="G23" s="885">
        <f>'25'!H41</f>
        <v>9.9454874186049855E-2</v>
      </c>
      <c r="H23" s="297">
        <v>-2.032258064516129</v>
      </c>
      <c r="I23" s="298">
        <v>4.5</v>
      </c>
      <c r="J23" s="298">
        <v>-10.4</v>
      </c>
      <c r="K23" s="298">
        <v>-1.6000000000000008</v>
      </c>
      <c r="L23" s="299">
        <v>-0.43225806451612825</v>
      </c>
      <c r="M23" s="280"/>
      <c r="N23" s="137"/>
    </row>
    <row r="24" spans="1:18" ht="14.1" customHeight="1" thickTop="1" x14ac:dyDescent="0.2">
      <c r="A24" s="176"/>
      <c r="B24" s="142" t="s">
        <v>2</v>
      </c>
      <c r="C24" s="310">
        <f>SUM(C10:C23)</f>
        <v>2843596</v>
      </c>
      <c r="D24" s="144">
        <f>SUM(D10:D23)</f>
        <v>1169848.00413717</v>
      </c>
      <c r="E24" s="144">
        <f>SUM(E10:E23)</f>
        <v>12478561.500289157</v>
      </c>
      <c r="F24" s="309">
        <f>SUM(F10:F23)</f>
        <v>0.99999999999999978</v>
      </c>
      <c r="G24" s="173">
        <f>'9'!H14</f>
        <v>0.1029842490210701</v>
      </c>
      <c r="H24" s="300">
        <v>-1.1806451612903228</v>
      </c>
      <c r="I24" s="301">
        <v>6.5</v>
      </c>
      <c r="J24" s="301">
        <v>-10.9</v>
      </c>
      <c r="K24" s="301">
        <v>-1.9612903225806451</v>
      </c>
      <c r="L24" s="302">
        <v>0.78064516129032224</v>
      </c>
      <c r="M24" s="126"/>
    </row>
    <row r="25" spans="1:18" ht="14.1" customHeight="1" x14ac:dyDescent="0.2">
      <c r="A25" s="283"/>
      <c r="B25" s="260" t="s">
        <v>96</v>
      </c>
      <c r="C25" s="252"/>
      <c r="D25" s="256">
        <f>'10'!E15+'11'!E15+'12'!E15+'13'!E13</f>
        <v>17417.079975371562</v>
      </c>
      <c r="E25" s="256">
        <f>'10'!F15+'11'!F15+'12'!F15+'13'!F13</f>
        <v>185829.29387999998</v>
      </c>
      <c r="F25" s="259"/>
      <c r="G25" s="173">
        <f>'9'!H15</f>
        <v>-0.15696481729944664</v>
      </c>
      <c r="H25" s="303">
        <v>-1.1806451612903228</v>
      </c>
      <c r="I25" s="304">
        <v>6.5</v>
      </c>
      <c r="J25" s="304">
        <v>-10.9</v>
      </c>
      <c r="K25" s="304">
        <v>-1.9612903225806451</v>
      </c>
      <c r="L25" s="305">
        <v>0.78064516129032224</v>
      </c>
      <c r="M25" s="253"/>
    </row>
    <row r="26" spans="1:18" ht="14.1" customHeight="1" x14ac:dyDescent="0.2">
      <c r="A26" s="318"/>
      <c r="B26" s="314" t="s">
        <v>177</v>
      </c>
      <c r="C26" s="311">
        <f>C24+C25</f>
        <v>2843596</v>
      </c>
      <c r="D26" s="152">
        <f t="shared" ref="D26:E26" si="1">D24+D25</f>
        <v>1187265.0841125415</v>
      </c>
      <c r="E26" s="315">
        <f t="shared" si="1"/>
        <v>12664390.794169158</v>
      </c>
      <c r="F26" s="883"/>
      <c r="G26" s="886">
        <f>'9'!H16</f>
        <v>9.8017417352159936E-2</v>
      </c>
      <c r="H26" s="306">
        <v>-1.1806451612903228</v>
      </c>
      <c r="I26" s="307">
        <v>6.5</v>
      </c>
      <c r="J26" s="307">
        <v>-10.9</v>
      </c>
      <c r="K26" s="307">
        <v>-1.9612903225806451</v>
      </c>
      <c r="L26" s="308">
        <v>0.78064516129032224</v>
      </c>
      <c r="M26" s="316"/>
    </row>
    <row r="27" spans="1:18" ht="15" customHeight="1" x14ac:dyDescent="0.2">
      <c r="A27" s="176"/>
      <c r="B27" s="142"/>
      <c r="C27" s="282"/>
      <c r="D27" s="1102" t="s">
        <v>175</v>
      </c>
      <c r="E27" s="1103"/>
      <c r="F27" s="1103"/>
      <c r="G27" s="1104"/>
      <c r="H27" s="1096" t="s">
        <v>173</v>
      </c>
      <c r="I27" s="1097"/>
      <c r="J27" s="1097"/>
      <c r="K27" s="1097"/>
      <c r="L27" s="1098"/>
      <c r="M27" s="126"/>
    </row>
    <row r="28" spans="1:18" ht="15" customHeight="1" x14ac:dyDescent="0.2">
      <c r="A28" s="126"/>
      <c r="B28" s="281"/>
      <c r="C28" s="141"/>
      <c r="D28" s="1105"/>
      <c r="E28" s="1106"/>
      <c r="F28" s="1106"/>
      <c r="G28" s="1107"/>
      <c r="H28" s="1099" t="s">
        <v>174</v>
      </c>
      <c r="I28" s="1100"/>
      <c r="J28" s="1100"/>
      <c r="K28" s="1100"/>
      <c r="L28" s="1101"/>
      <c r="M28" s="126"/>
    </row>
    <row r="29" spans="1:18" ht="30" customHeight="1" x14ac:dyDescent="0.2">
      <c r="A29" s="126"/>
      <c r="B29" s="281"/>
      <c r="C29" s="141"/>
      <c r="D29" s="141"/>
      <c r="E29" s="141"/>
      <c r="F29" s="141"/>
      <c r="G29" s="141"/>
      <c r="H29" s="141"/>
      <c r="I29" s="141"/>
      <c r="J29" s="141"/>
      <c r="K29" s="141"/>
      <c r="L29" s="251"/>
      <c r="M29" s="126"/>
    </row>
    <row r="30" spans="1:18" ht="15" customHeight="1" x14ac:dyDescent="0.2">
      <c r="A30" s="176"/>
      <c r="B30" s="392"/>
      <c r="C30" s="392"/>
      <c r="D30" s="141"/>
      <c r="E30" s="495"/>
      <c r="F30" s="496"/>
      <c r="G30" s="496"/>
      <c r="H30" s="141"/>
      <c r="I30" s="142"/>
      <c r="J30" s="392"/>
      <c r="K30" s="141"/>
      <c r="L30" s="141"/>
      <c r="M30" s="155"/>
    </row>
    <row r="31" spans="1:18" ht="18" customHeight="1" x14ac:dyDescent="0.2">
      <c r="A31" s="176"/>
      <c r="B31" s="141"/>
      <c r="C31" s="141"/>
      <c r="D31" s="141"/>
      <c r="E31" s="495"/>
      <c r="F31" s="496"/>
      <c r="G31" s="496"/>
      <c r="H31" s="141"/>
      <c r="I31" s="141"/>
      <c r="J31" s="141"/>
      <c r="K31" s="141"/>
      <c r="L31" s="251"/>
      <c r="M31" s="155"/>
    </row>
    <row r="32" spans="1:18" ht="15" customHeight="1" x14ac:dyDescent="0.25">
      <c r="A32" s="176"/>
      <c r="B32" s="1094" t="s">
        <v>197</v>
      </c>
      <c r="C32" s="1048"/>
      <c r="D32" s="1048"/>
      <c r="E32" s="1048"/>
      <c r="F32" s="1048"/>
      <c r="G32" s="1048" t="s">
        <v>198</v>
      </c>
      <c r="H32" s="1048"/>
      <c r="I32" s="1048"/>
      <c r="J32" s="1048"/>
      <c r="K32" s="1048"/>
      <c r="L32" s="1051"/>
      <c r="M32" s="155"/>
    </row>
    <row r="33" spans="1:13" ht="15" customHeight="1" x14ac:dyDescent="0.2">
      <c r="A33" s="176"/>
      <c r="C33" s="497" t="str">
        <f>G5</f>
        <v>leden</v>
      </c>
      <c r="D33" s="498">
        <f>H5</f>
        <v>2016</v>
      </c>
      <c r="I33" s="497" t="str">
        <f>G5</f>
        <v>leden</v>
      </c>
      <c r="J33" s="498">
        <f>H5</f>
        <v>2016</v>
      </c>
      <c r="M33" s="281"/>
    </row>
    <row r="34" spans="1:13" ht="15" customHeight="1" x14ac:dyDescent="0.2">
      <c r="A34" s="176"/>
      <c r="B34" s="141"/>
      <c r="C34" s="141"/>
      <c r="D34" s="141"/>
      <c r="E34" s="141"/>
      <c r="F34" s="141"/>
      <c r="G34" s="141"/>
      <c r="H34" s="141"/>
      <c r="I34" s="141"/>
      <c r="J34" s="141"/>
      <c r="K34" s="141"/>
      <c r="L34" s="251"/>
      <c r="M34" s="155"/>
    </row>
    <row r="35" spans="1:13" ht="15" customHeight="1" x14ac:dyDescent="0.2">
      <c r="A35" s="176"/>
      <c r="B35" s="141"/>
      <c r="C35" s="141"/>
      <c r="D35" s="141"/>
      <c r="E35" s="141"/>
      <c r="F35" s="141"/>
      <c r="G35" s="141"/>
      <c r="H35" s="141"/>
      <c r="I35" s="141"/>
      <c r="J35" s="141"/>
      <c r="K35" s="141"/>
      <c r="L35" s="251"/>
      <c r="M35" s="155"/>
    </row>
    <row r="36" spans="1:13" ht="15" customHeight="1" x14ac:dyDescent="0.2">
      <c r="A36" s="176"/>
      <c r="B36" s="141"/>
      <c r="C36" s="141"/>
      <c r="D36" s="141"/>
      <c r="E36" s="141"/>
      <c r="F36" s="141"/>
      <c r="G36" s="141"/>
      <c r="H36" s="141"/>
      <c r="I36" s="141"/>
      <c r="J36" s="141"/>
      <c r="K36" s="141"/>
      <c r="L36" s="251"/>
      <c r="M36" s="155"/>
    </row>
    <row r="37" spans="1:13" ht="15" customHeight="1" x14ac:dyDescent="0.2">
      <c r="A37" s="176"/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251"/>
      <c r="M37" s="155"/>
    </row>
    <row r="38" spans="1:13" ht="15" customHeight="1" x14ac:dyDescent="0.2">
      <c r="A38" s="176"/>
      <c r="B38" s="141"/>
      <c r="C38" s="141"/>
      <c r="D38" s="141"/>
      <c r="E38" s="141"/>
      <c r="F38" s="141"/>
      <c r="G38" s="141"/>
      <c r="H38" s="141"/>
      <c r="I38" s="141"/>
      <c r="J38" s="141"/>
      <c r="K38" s="141"/>
      <c r="L38" s="251"/>
      <c r="M38" s="155"/>
    </row>
    <row r="39" spans="1:13" ht="15" customHeight="1" x14ac:dyDescent="0.2">
      <c r="A39" s="176"/>
      <c r="B39" s="141"/>
      <c r="C39" s="141"/>
      <c r="D39" s="141"/>
      <c r="E39" s="141"/>
      <c r="F39" s="141"/>
      <c r="G39" s="141"/>
      <c r="H39" s="141"/>
      <c r="I39" s="141"/>
      <c r="J39" s="141"/>
      <c r="K39" s="141"/>
      <c r="L39" s="251"/>
      <c r="M39" s="155"/>
    </row>
    <row r="40" spans="1:13" ht="15" customHeight="1" x14ac:dyDescent="0.2">
      <c r="A40" s="176"/>
      <c r="B40" s="141"/>
      <c r="C40" s="141"/>
      <c r="D40" s="141"/>
      <c r="E40" s="141"/>
      <c r="F40" s="141"/>
      <c r="G40" s="141"/>
      <c r="H40" s="141"/>
      <c r="I40" s="141"/>
      <c r="J40" s="141"/>
      <c r="K40" s="141"/>
      <c r="L40" s="251"/>
      <c r="M40" s="155"/>
    </row>
    <row r="41" spans="1:13" ht="15" customHeight="1" x14ac:dyDescent="0.2">
      <c r="A41" s="176"/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251"/>
      <c r="M41" s="155"/>
    </row>
    <row r="42" spans="1:13" ht="15" customHeight="1" x14ac:dyDescent="0.2">
      <c r="A42" s="176"/>
      <c r="B42" s="141"/>
      <c r="C42" s="141"/>
      <c r="D42" s="141"/>
      <c r="E42" s="141"/>
      <c r="F42" s="141"/>
      <c r="G42" s="141"/>
      <c r="H42" s="141"/>
      <c r="I42" s="141"/>
      <c r="J42" s="141"/>
      <c r="K42" s="141"/>
      <c r="L42" s="251"/>
      <c r="M42" s="155"/>
    </row>
    <row r="43" spans="1:13" ht="15" customHeight="1" x14ac:dyDescent="0.2">
      <c r="A43" s="176"/>
      <c r="B43" s="141"/>
      <c r="C43" s="141"/>
      <c r="D43" s="141"/>
      <c r="E43" s="141"/>
      <c r="F43" s="141"/>
      <c r="G43" s="141"/>
      <c r="H43" s="141"/>
      <c r="I43" s="141"/>
      <c r="J43" s="141"/>
      <c r="K43" s="141"/>
      <c r="L43" s="251"/>
      <c r="M43" s="155"/>
    </row>
    <row r="44" spans="1:13" ht="15" customHeight="1" x14ac:dyDescent="0.2">
      <c r="A44" s="176"/>
      <c r="B44" s="141"/>
      <c r="C44" s="141"/>
      <c r="D44" s="141"/>
      <c r="E44" s="141"/>
      <c r="F44" s="141"/>
      <c r="G44" s="141"/>
      <c r="H44" s="141"/>
      <c r="I44" s="141"/>
      <c r="J44" s="141"/>
      <c r="K44" s="141"/>
      <c r="L44" s="251"/>
      <c r="M44" s="155"/>
    </row>
    <row r="45" spans="1:13" ht="15" customHeight="1" x14ac:dyDescent="0.2">
      <c r="A45" s="176"/>
      <c r="B45" s="126"/>
      <c r="F45" s="126"/>
      <c r="G45" s="126"/>
      <c r="H45" s="126"/>
      <c r="I45" s="126"/>
      <c r="J45" s="126"/>
      <c r="K45" s="126"/>
      <c r="L45" s="176"/>
      <c r="M45" s="155"/>
    </row>
    <row r="46" spans="1:13" ht="15" customHeight="1" x14ac:dyDescent="0.2">
      <c r="A46" s="176"/>
      <c r="B46" s="126"/>
      <c r="F46" s="126"/>
      <c r="G46" s="126"/>
      <c r="H46" s="126"/>
      <c r="I46" s="126"/>
      <c r="J46" s="126"/>
      <c r="K46" s="126"/>
      <c r="L46" s="176"/>
      <c r="M46" s="155"/>
    </row>
    <row r="47" spans="1:13" ht="15" customHeight="1" x14ac:dyDescent="0.2">
      <c r="A47" s="176"/>
      <c r="B47" s="126"/>
      <c r="F47" s="126"/>
      <c r="G47" s="126"/>
      <c r="H47" s="126"/>
      <c r="I47" s="126"/>
      <c r="J47" s="126"/>
      <c r="K47" s="126"/>
      <c r="L47" s="176"/>
      <c r="M47" s="155"/>
    </row>
    <row r="48" spans="1:13" ht="15" customHeight="1" x14ac:dyDescent="0.2">
      <c r="A48" s="176"/>
      <c r="B48" s="126"/>
      <c r="F48" s="126"/>
      <c r="G48" s="126"/>
      <c r="H48" s="126"/>
      <c r="I48" s="126"/>
      <c r="J48" s="126"/>
      <c r="K48" s="126"/>
      <c r="L48" s="176"/>
      <c r="M48" s="155"/>
    </row>
    <row r="49" spans="1:13" ht="15" customHeight="1" x14ac:dyDescent="0.2">
      <c r="A49" s="176"/>
      <c r="B49" s="126"/>
      <c r="F49" s="126"/>
      <c r="G49" s="126"/>
      <c r="H49" s="126"/>
      <c r="I49" s="126"/>
      <c r="J49" s="126"/>
      <c r="K49" s="126"/>
      <c r="L49" s="176"/>
      <c r="M49" s="155"/>
    </row>
    <row r="50" spans="1:13" ht="15" customHeight="1" x14ac:dyDescent="0.2">
      <c r="A50" s="176"/>
      <c r="B50" s="126"/>
      <c r="F50" s="126"/>
      <c r="G50" s="126"/>
      <c r="H50" s="126"/>
      <c r="I50" s="126"/>
      <c r="J50" s="126"/>
      <c r="K50" s="126"/>
      <c r="L50" s="176"/>
      <c r="M50" s="155"/>
    </row>
    <row r="51" spans="1:13" ht="15" customHeight="1" x14ac:dyDescent="0.2">
      <c r="A51" s="176"/>
      <c r="B51" s="126"/>
      <c r="F51" s="126"/>
      <c r="G51" s="126"/>
      <c r="H51" s="126"/>
      <c r="I51" s="126"/>
      <c r="J51" s="126"/>
      <c r="K51" s="126"/>
      <c r="L51" s="176"/>
      <c r="M51" s="155"/>
    </row>
    <row r="52" spans="1:13" ht="15" customHeight="1" x14ac:dyDescent="0.2">
      <c r="A52" s="176"/>
      <c r="B52" s="126"/>
      <c r="F52" s="253"/>
      <c r="G52" s="253"/>
      <c r="H52" s="253"/>
      <c r="I52" s="253"/>
      <c r="J52" s="253"/>
      <c r="K52" s="253"/>
      <c r="L52" s="283"/>
      <c r="M52" s="155"/>
    </row>
    <row r="53" spans="1:13" ht="15" customHeight="1" x14ac:dyDescent="0.2">
      <c r="A53" s="270"/>
      <c r="B53" s="258"/>
      <c r="C53" s="258"/>
      <c r="D53" s="258"/>
      <c r="E53" s="258"/>
      <c r="F53" s="258"/>
      <c r="G53" s="258"/>
      <c r="H53" s="258"/>
      <c r="I53" s="258"/>
      <c r="J53" s="258"/>
      <c r="K53" s="258"/>
      <c r="L53" s="258"/>
      <c r="M53" s="269"/>
    </row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  <row r="60" spans="1:13" ht="15" customHeight="1" x14ac:dyDescent="0.2"/>
  </sheetData>
  <mergeCells count="11">
    <mergeCell ref="G32:L32"/>
    <mergeCell ref="B32:F32"/>
    <mergeCell ref="K1:M1"/>
    <mergeCell ref="B5:C5"/>
    <mergeCell ref="C8:C9"/>
    <mergeCell ref="B3:L3"/>
    <mergeCell ref="H28:L28"/>
    <mergeCell ref="H27:L27"/>
    <mergeCell ref="H7:L7"/>
    <mergeCell ref="D27:G28"/>
    <mergeCell ref="D7:G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&amp;C26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view="pageBreakPreview" topLeftCell="A10" zoomScaleNormal="100" zoomScaleSheetLayoutView="100" workbookViewId="0">
      <selection activeCell="B29" sqref="B29"/>
    </sheetView>
  </sheetViews>
  <sheetFormatPr defaultRowHeight="12.75" x14ac:dyDescent="0.2"/>
  <cols>
    <col min="1" max="1" width="1.7109375" style="121" customWidth="1"/>
    <col min="2" max="2" width="16.28515625" style="121" customWidth="1"/>
    <col min="3" max="3" width="10.140625" style="121" customWidth="1"/>
    <col min="4" max="7" width="7.7109375" style="121" customWidth="1"/>
    <col min="8" max="11" width="6.7109375" style="121" customWidth="1"/>
    <col min="12" max="12" width="6.85546875" style="121" customWidth="1"/>
    <col min="13" max="13" width="1.7109375" style="121" customWidth="1"/>
    <col min="14" max="15" width="9.140625" style="121"/>
    <col min="16" max="16" width="11.140625" style="121" customWidth="1"/>
    <col min="17" max="16384" width="9.140625" style="121"/>
  </cols>
  <sheetData>
    <row r="1" spans="1:13" ht="13.5" x14ac:dyDescent="0.25">
      <c r="K1" s="1068" t="s">
        <v>286</v>
      </c>
      <c r="L1" s="1068"/>
      <c r="M1" s="1068"/>
    </row>
    <row r="2" spans="1:13" ht="6.75" customHeight="1" x14ac:dyDescent="0.2"/>
    <row r="3" spans="1:13" ht="30" customHeight="1" x14ac:dyDescent="0.2">
      <c r="B3" s="1081" t="s">
        <v>176</v>
      </c>
      <c r="C3" s="1081"/>
      <c r="D3" s="1081"/>
      <c r="E3" s="1081"/>
      <c r="F3" s="1081"/>
      <c r="G3" s="1081"/>
      <c r="H3" s="1081"/>
      <c r="I3" s="1081"/>
      <c r="J3" s="1081"/>
      <c r="K3" s="1081"/>
      <c r="L3" s="1081"/>
      <c r="M3" s="122"/>
    </row>
    <row r="4" spans="1:13" ht="15.95" customHeight="1" x14ac:dyDescent="0.2">
      <c r="B4" s="122"/>
      <c r="C4" s="177"/>
      <c r="D4" s="499"/>
      <c r="E4" s="170"/>
      <c r="F4" s="125"/>
      <c r="G4" s="125"/>
      <c r="H4" s="125"/>
      <c r="I4" s="125"/>
      <c r="J4" s="126"/>
      <c r="K4" s="126"/>
      <c r="L4" s="126"/>
    </row>
    <row r="5" spans="1:13" ht="15" customHeight="1" x14ac:dyDescent="0.2">
      <c r="B5" s="1088"/>
      <c r="C5" s="1089"/>
      <c r="D5" s="500"/>
      <c r="E5" s="501"/>
      <c r="F5" s="253"/>
      <c r="G5" s="504" t="str">
        <f>T!J21</f>
        <v>únor</v>
      </c>
      <c r="H5" s="508">
        <f>T!G17</f>
        <v>2016</v>
      </c>
      <c r="I5" s="502"/>
      <c r="J5" s="501"/>
      <c r="K5" s="501"/>
      <c r="L5" s="503"/>
      <c r="M5" s="126"/>
    </row>
    <row r="6" spans="1:13" ht="24.95" customHeight="1" x14ac:dyDescent="0.2">
      <c r="D6" s="269"/>
      <c r="H6" s="269"/>
      <c r="I6" s="258"/>
      <c r="J6" s="258"/>
      <c r="K6" s="258"/>
      <c r="L6" s="270"/>
      <c r="M6" s="126"/>
    </row>
    <row r="7" spans="1:13" ht="24.95" customHeight="1" x14ac:dyDescent="0.25">
      <c r="B7" s="131"/>
      <c r="C7" s="131"/>
      <c r="D7" s="1095" t="s">
        <v>41</v>
      </c>
      <c r="E7" s="1090"/>
      <c r="F7" s="1090"/>
      <c r="G7" s="1091"/>
      <c r="H7" s="1095" t="s">
        <v>167</v>
      </c>
      <c r="I7" s="1090"/>
      <c r="J7" s="1090"/>
      <c r="K7" s="1090"/>
      <c r="L7" s="1091"/>
      <c r="M7" s="155"/>
    </row>
    <row r="8" spans="1:13" ht="14.1" customHeight="1" x14ac:dyDescent="0.25">
      <c r="B8" s="169"/>
      <c r="C8" s="1077" t="s">
        <v>168</v>
      </c>
      <c r="D8" s="277"/>
      <c r="E8" s="277"/>
      <c r="F8" s="389" t="s">
        <v>170</v>
      </c>
      <c r="G8" s="753" t="s">
        <v>246</v>
      </c>
      <c r="H8" s="271" t="s">
        <v>40</v>
      </c>
      <c r="I8" s="272" t="s">
        <v>74</v>
      </c>
      <c r="J8" s="272" t="s">
        <v>75</v>
      </c>
      <c r="K8" s="272" t="s">
        <v>171</v>
      </c>
      <c r="L8" s="273" t="s">
        <v>172</v>
      </c>
      <c r="M8" s="126"/>
    </row>
    <row r="9" spans="1:13" ht="14.1" customHeight="1" x14ac:dyDescent="0.25">
      <c r="A9" s="283"/>
      <c r="B9" s="390" t="s">
        <v>169</v>
      </c>
      <c r="C9" s="1078"/>
      <c r="D9" s="390" t="s">
        <v>154</v>
      </c>
      <c r="E9" s="390" t="s">
        <v>1</v>
      </c>
      <c r="F9" s="390" t="s">
        <v>69</v>
      </c>
      <c r="G9" s="755" t="s">
        <v>69</v>
      </c>
      <c r="H9" s="274" t="s">
        <v>12</v>
      </c>
      <c r="I9" s="275" t="s">
        <v>12</v>
      </c>
      <c r="J9" s="275" t="s">
        <v>12</v>
      </c>
      <c r="K9" s="275" t="s">
        <v>12</v>
      </c>
      <c r="L9" s="276" t="s">
        <v>12</v>
      </c>
      <c r="M9" s="253"/>
    </row>
    <row r="10" spans="1:13" ht="14.1" customHeight="1" x14ac:dyDescent="0.2">
      <c r="A10" s="176"/>
      <c r="B10" s="257" t="s">
        <v>14</v>
      </c>
      <c r="C10" s="180">
        <f>'19'!D19</f>
        <v>106994</v>
      </c>
      <c r="D10" s="181">
        <f>'19'!E19</f>
        <v>30948.815999999999</v>
      </c>
      <c r="E10" s="181">
        <f>'19'!F19</f>
        <v>330061.97647999995</v>
      </c>
      <c r="F10" s="877">
        <f>E10/$E$24</f>
        <v>3.5096868958613713E-2</v>
      </c>
      <c r="G10" s="877">
        <f>'19'!H19</f>
        <v>-0.10214377105165377</v>
      </c>
      <c r="H10" s="284">
        <v>3.1928571428571431</v>
      </c>
      <c r="I10" s="285">
        <v>10.4</v>
      </c>
      <c r="J10" s="285">
        <v>-1.7</v>
      </c>
      <c r="K10" s="285">
        <v>-0.80000000000000038</v>
      </c>
      <c r="L10" s="286">
        <v>3.9928571428571433</v>
      </c>
      <c r="M10" s="126"/>
    </row>
    <row r="11" spans="1:13" ht="14.1" customHeight="1" x14ac:dyDescent="0.2">
      <c r="A11" s="283"/>
      <c r="B11" s="260" t="s">
        <v>15</v>
      </c>
      <c r="C11" s="261">
        <f>'19'!D46</f>
        <v>386641</v>
      </c>
      <c r="D11" s="262">
        <f>'19'!E46</f>
        <v>127824.29999999999</v>
      </c>
      <c r="E11" s="262">
        <f>'19'!F46</f>
        <v>1363781.6980100002</v>
      </c>
      <c r="F11" s="263">
        <f t="shared" ref="F11:F23" si="0">E11/$E$24</f>
        <v>0.14501660583164147</v>
      </c>
      <c r="G11" s="878">
        <f>'19'!H46</f>
        <v>-0.12465417401689563</v>
      </c>
      <c r="H11" s="287">
        <v>4.8464285714285724</v>
      </c>
      <c r="I11" s="288">
        <v>11.9</v>
      </c>
      <c r="J11" s="288">
        <v>-0.6</v>
      </c>
      <c r="K11" s="288">
        <v>-0.10000000000000005</v>
      </c>
      <c r="L11" s="289">
        <v>4.9464285714285721</v>
      </c>
      <c r="M11" s="253"/>
    </row>
    <row r="12" spans="1:13" ht="14.1" customHeight="1" x14ac:dyDescent="0.2">
      <c r="A12" s="176"/>
      <c r="B12" s="142" t="s">
        <v>16</v>
      </c>
      <c r="C12" s="135">
        <f>'20'!D19</f>
        <v>85770</v>
      </c>
      <c r="D12" s="136">
        <f>'20'!E19</f>
        <v>24099.4</v>
      </c>
      <c r="E12" s="136">
        <f>'20'!F19</f>
        <v>257120.84174</v>
      </c>
      <c r="F12" s="877">
        <f t="shared" si="0"/>
        <v>2.734073335352535E-2</v>
      </c>
      <c r="G12" s="263">
        <f>'20'!H19</f>
        <v>-5.8676020248734341E-2</v>
      </c>
      <c r="H12" s="290">
        <v>1.3785714285714283</v>
      </c>
      <c r="I12" s="291">
        <v>8.1</v>
      </c>
      <c r="J12" s="291">
        <v>-3.1</v>
      </c>
      <c r="K12" s="291">
        <v>-1.1000000000000005</v>
      </c>
      <c r="L12" s="292">
        <v>2.4785714285714286</v>
      </c>
      <c r="M12" s="126"/>
    </row>
    <row r="13" spans="1:13" ht="14.1" customHeight="1" x14ac:dyDescent="0.2">
      <c r="A13" s="283"/>
      <c r="B13" s="260" t="s">
        <v>17</v>
      </c>
      <c r="C13" s="261">
        <f>'20'!D46</f>
        <v>118409</v>
      </c>
      <c r="D13" s="262">
        <f>'20'!E46</f>
        <v>36617.800000000003</v>
      </c>
      <c r="E13" s="262">
        <f>'20'!F46</f>
        <v>390682.47652000014</v>
      </c>
      <c r="F13" s="263">
        <f t="shared" si="0"/>
        <v>4.1542900000418506E-2</v>
      </c>
      <c r="G13" s="878">
        <f>'20'!H46</f>
        <v>-9.6862506196802797E-2</v>
      </c>
      <c r="H13" s="287">
        <v>3.0392857142857137</v>
      </c>
      <c r="I13" s="288">
        <v>9.5</v>
      </c>
      <c r="J13" s="288">
        <v>-1.9</v>
      </c>
      <c r="K13" s="288">
        <v>-1.1000000000000005</v>
      </c>
      <c r="L13" s="289">
        <v>4.1392857142857142</v>
      </c>
      <c r="M13" s="253"/>
    </row>
    <row r="14" spans="1:13" ht="14.1" customHeight="1" x14ac:dyDescent="0.2">
      <c r="A14" s="176"/>
      <c r="B14" s="142" t="s">
        <v>18</v>
      </c>
      <c r="C14" s="135">
        <f>'21'!D19</f>
        <v>92914</v>
      </c>
      <c r="D14" s="136">
        <f>'21'!E19</f>
        <v>40136.199999999997</v>
      </c>
      <c r="E14" s="136">
        <f>'21'!F19</f>
        <v>428221.4621200001</v>
      </c>
      <c r="F14" s="877">
        <f t="shared" si="0"/>
        <v>4.5534577177211752E-2</v>
      </c>
      <c r="G14" s="263">
        <f>'21'!H19</f>
        <v>-7.8333034808048332E-2</v>
      </c>
      <c r="H14" s="290">
        <v>2.7607142857142861</v>
      </c>
      <c r="I14" s="291">
        <v>8.8000000000000007</v>
      </c>
      <c r="J14" s="291">
        <v>-1.9</v>
      </c>
      <c r="K14" s="291">
        <v>-0.69999999999999962</v>
      </c>
      <c r="L14" s="292">
        <v>3.4607142857142859</v>
      </c>
      <c r="M14" s="126"/>
    </row>
    <row r="15" spans="1:13" ht="14.1" customHeight="1" x14ac:dyDescent="0.2">
      <c r="A15" s="283"/>
      <c r="B15" s="260" t="s">
        <v>19</v>
      </c>
      <c r="C15" s="261">
        <f>'21'!D46</f>
        <v>385184</v>
      </c>
      <c r="D15" s="262">
        <f>'21'!E46</f>
        <v>99312.134000000005</v>
      </c>
      <c r="E15" s="262">
        <f>'21'!F46</f>
        <v>1059391.76333</v>
      </c>
      <c r="F15" s="263">
        <f t="shared" si="0"/>
        <v>0.11264955233545575</v>
      </c>
      <c r="G15" s="878">
        <f>'21'!H46</f>
        <v>-5.1376057351247215E-2</v>
      </c>
      <c r="H15" s="287">
        <v>4.010714285714287</v>
      </c>
      <c r="I15" s="288">
        <v>11.2</v>
      </c>
      <c r="J15" s="288">
        <v>-0.5</v>
      </c>
      <c r="K15" s="288">
        <v>-0.80000000000000038</v>
      </c>
      <c r="L15" s="289">
        <v>4.8107142857142877</v>
      </c>
      <c r="M15" s="253"/>
    </row>
    <row r="16" spans="1:13" ht="14.1" customHeight="1" x14ac:dyDescent="0.2">
      <c r="A16" s="176"/>
      <c r="B16" s="142" t="s">
        <v>20</v>
      </c>
      <c r="C16" s="135">
        <f>'22'!D19</f>
        <v>187651</v>
      </c>
      <c r="D16" s="136">
        <f>'22'!E19</f>
        <v>52046.399999999994</v>
      </c>
      <c r="E16" s="136">
        <f>'22'!F19</f>
        <v>555292.13773000007</v>
      </c>
      <c r="F16" s="877">
        <f t="shared" si="0"/>
        <v>5.9046533016320416E-2</v>
      </c>
      <c r="G16" s="263">
        <f>'22'!H19</f>
        <v>-6.0776730916027248E-2</v>
      </c>
      <c r="H16" s="290">
        <v>3.5571428571428574</v>
      </c>
      <c r="I16" s="291">
        <v>10.4</v>
      </c>
      <c r="J16" s="291">
        <v>-1.1000000000000001</v>
      </c>
      <c r="K16" s="291">
        <v>-1.2</v>
      </c>
      <c r="L16" s="292">
        <v>4.7571428571428571</v>
      </c>
      <c r="M16" s="126"/>
    </row>
    <row r="17" spans="1:18" ht="14.1" customHeight="1" x14ac:dyDescent="0.2">
      <c r="A17" s="283"/>
      <c r="B17" s="260" t="s">
        <v>21</v>
      </c>
      <c r="C17" s="261">
        <f>'22'!D46</f>
        <v>136532</v>
      </c>
      <c r="D17" s="262">
        <f>'22'!E46</f>
        <v>41069.5</v>
      </c>
      <c r="E17" s="262">
        <f>'22'!F46</f>
        <v>438177.86090000009</v>
      </c>
      <c r="F17" s="263">
        <f t="shared" si="0"/>
        <v>4.6593282657340078E-2</v>
      </c>
      <c r="G17" s="878">
        <f>'22'!H46</f>
        <v>-7.378674057819691E-2</v>
      </c>
      <c r="H17" s="287">
        <v>3.5785714285714283</v>
      </c>
      <c r="I17" s="288">
        <v>10.3</v>
      </c>
      <c r="J17" s="288">
        <v>-1.7</v>
      </c>
      <c r="K17" s="288">
        <v>-0.3</v>
      </c>
      <c r="L17" s="289">
        <v>3.8785714285714281</v>
      </c>
      <c r="M17" s="253"/>
    </row>
    <row r="18" spans="1:18" ht="14.1" customHeight="1" x14ac:dyDescent="0.2">
      <c r="A18" s="176"/>
      <c r="B18" s="142" t="s">
        <v>22</v>
      </c>
      <c r="C18" s="135">
        <f>'23'!D19</f>
        <v>159537</v>
      </c>
      <c r="D18" s="136">
        <f>'23'!E19</f>
        <v>44239.1</v>
      </c>
      <c r="E18" s="136">
        <f>'23'!F19</f>
        <v>471994.59953000012</v>
      </c>
      <c r="F18" s="877">
        <f t="shared" si="0"/>
        <v>5.0189157762259101E-2</v>
      </c>
      <c r="G18" s="263">
        <f>'23'!H19</f>
        <v>-5.7956849116710195E-2</v>
      </c>
      <c r="H18" s="290">
        <v>3.0142857142857147</v>
      </c>
      <c r="I18" s="291">
        <v>10.3</v>
      </c>
      <c r="J18" s="291">
        <v>-1.7</v>
      </c>
      <c r="K18" s="291">
        <v>-0.6</v>
      </c>
      <c r="L18" s="292">
        <v>3.6142857142857148</v>
      </c>
      <c r="M18" s="126"/>
    </row>
    <row r="19" spans="1:18" ht="14.1" customHeight="1" x14ac:dyDescent="0.2">
      <c r="A19" s="283"/>
      <c r="B19" s="260" t="s">
        <v>3</v>
      </c>
      <c r="C19" s="261">
        <f>'23'!D46</f>
        <v>428890</v>
      </c>
      <c r="D19" s="262">
        <f>'23'!E46</f>
        <v>109441.91314686558</v>
      </c>
      <c r="E19" s="262">
        <f>'23'!F46</f>
        <v>1166313.7965229955</v>
      </c>
      <c r="F19" s="263">
        <f t="shared" si="0"/>
        <v>0.12401901884530227</v>
      </c>
      <c r="G19" s="878">
        <f>'23'!H46</f>
        <v>-0.11918467297635764</v>
      </c>
      <c r="H19" s="287">
        <v>4.6607142857142856</v>
      </c>
      <c r="I19" s="288">
        <v>11.5</v>
      </c>
      <c r="J19" s="288">
        <v>0.5</v>
      </c>
      <c r="K19" s="288">
        <v>0.69999999999999962</v>
      </c>
      <c r="L19" s="289">
        <v>3.9607142857142859</v>
      </c>
      <c r="M19" s="253"/>
    </row>
    <row r="20" spans="1:18" ht="14.1" customHeight="1" x14ac:dyDescent="0.2">
      <c r="A20" s="176"/>
      <c r="B20" s="142" t="s">
        <v>23</v>
      </c>
      <c r="C20" s="143">
        <f>'24'!D19</f>
        <v>254754</v>
      </c>
      <c r="D20" s="144">
        <f>'24'!E19</f>
        <v>104069.92300000001</v>
      </c>
      <c r="E20" s="144">
        <f>'24'!F19</f>
        <v>1110235.3402500004</v>
      </c>
      <c r="F20" s="877">
        <f t="shared" si="0"/>
        <v>0.11805596229390965</v>
      </c>
      <c r="G20" s="173">
        <f>'24'!H19</f>
        <v>-9.4394828918421367E-2</v>
      </c>
      <c r="H20" s="293">
        <v>3.8857142857142861</v>
      </c>
      <c r="I20" s="294">
        <v>10.9</v>
      </c>
      <c r="J20" s="291">
        <v>-1.2</v>
      </c>
      <c r="K20" s="291">
        <v>0.20000000000000009</v>
      </c>
      <c r="L20" s="292">
        <v>3.6857142857142859</v>
      </c>
      <c r="M20" s="264"/>
      <c r="N20" s="137"/>
      <c r="P20" s="137"/>
      <c r="Q20" s="137"/>
      <c r="R20" s="137"/>
    </row>
    <row r="21" spans="1:18" ht="14.1" customHeight="1" x14ac:dyDescent="0.2">
      <c r="A21" s="283"/>
      <c r="B21" s="260" t="s">
        <v>24</v>
      </c>
      <c r="C21" s="255">
        <f>'24'!D46</f>
        <v>226274</v>
      </c>
      <c r="D21" s="256">
        <f>'24'!E46</f>
        <v>83967.01</v>
      </c>
      <c r="E21" s="256">
        <f>'24'!F46</f>
        <v>895663.9496500002</v>
      </c>
      <c r="F21" s="263">
        <f t="shared" si="0"/>
        <v>9.5239689851779233E-2</v>
      </c>
      <c r="G21" s="884">
        <f>'24'!H46</f>
        <v>-9.861049891543848E-2</v>
      </c>
      <c r="H21" s="295">
        <v>3.3678571428571429</v>
      </c>
      <c r="I21" s="296">
        <v>10.4</v>
      </c>
      <c r="J21" s="288">
        <v>-0.7</v>
      </c>
      <c r="K21" s="288">
        <v>0.40000000000000019</v>
      </c>
      <c r="L21" s="289">
        <v>2.9678571428571425</v>
      </c>
      <c r="M21" s="265"/>
      <c r="N21" s="137"/>
      <c r="P21" s="137"/>
      <c r="Q21" s="137"/>
      <c r="R21" s="137"/>
    </row>
    <row r="22" spans="1:18" ht="14.1" customHeight="1" x14ac:dyDescent="0.2">
      <c r="A22" s="176"/>
      <c r="B22" s="142" t="s">
        <v>25</v>
      </c>
      <c r="C22" s="143">
        <f>'25'!D19</f>
        <v>114945</v>
      </c>
      <c r="D22" s="144">
        <f>'25'!E19</f>
        <v>39745.578999999998</v>
      </c>
      <c r="E22" s="144">
        <f>'25'!F19</f>
        <v>424030.17697999999</v>
      </c>
      <c r="F22" s="877">
        <f t="shared" si="0"/>
        <v>4.5088900317079149E-2</v>
      </c>
      <c r="G22" s="173">
        <f>'25'!H19</f>
        <v>-9.3278383161308223E-2</v>
      </c>
      <c r="H22" s="293">
        <v>2.9</v>
      </c>
      <c r="I22" s="294">
        <v>9.6</v>
      </c>
      <c r="J22" s="291">
        <v>-2.2000000000000002</v>
      </c>
      <c r="K22" s="291">
        <v>-1.2999999999999998</v>
      </c>
      <c r="L22" s="292">
        <v>4.1999999999999993</v>
      </c>
      <c r="M22" s="264"/>
      <c r="N22" s="137"/>
      <c r="P22" s="137"/>
      <c r="Q22" s="137"/>
      <c r="R22" s="137"/>
    </row>
    <row r="23" spans="1:18" ht="14.1" customHeight="1" thickBot="1" x14ac:dyDescent="0.25">
      <c r="A23" s="317"/>
      <c r="B23" s="313" t="s">
        <v>26</v>
      </c>
      <c r="C23" s="278">
        <f>'25'!D46</f>
        <v>158911</v>
      </c>
      <c r="D23" s="279">
        <f>'25'!E46</f>
        <v>48114.799999999996</v>
      </c>
      <c r="E23" s="279">
        <f>'25'!F46</f>
        <v>513345.93095999997</v>
      </c>
      <c r="F23" s="882">
        <f t="shared" si="0"/>
        <v>5.4586217599143554E-2</v>
      </c>
      <c r="G23" s="885">
        <f>'25'!H46</f>
        <v>-7.0335233310791306E-2</v>
      </c>
      <c r="H23" s="297">
        <v>3.7571428571428571</v>
      </c>
      <c r="I23" s="298">
        <v>9.4</v>
      </c>
      <c r="J23" s="298">
        <v>-1.7</v>
      </c>
      <c r="K23" s="298">
        <v>-0.10000000000000005</v>
      </c>
      <c r="L23" s="299">
        <v>3.8571428571428572</v>
      </c>
      <c r="M23" s="280"/>
      <c r="N23" s="137"/>
    </row>
    <row r="24" spans="1:18" ht="14.1" customHeight="1" thickTop="1" x14ac:dyDescent="0.2">
      <c r="A24" s="176"/>
      <c r="B24" s="142" t="s">
        <v>2</v>
      </c>
      <c r="C24" s="310">
        <f>SUM(C10:C23)</f>
        <v>2843406</v>
      </c>
      <c r="D24" s="144">
        <f>SUM(D10:D23)</f>
        <v>881632.87514686573</v>
      </c>
      <c r="E24" s="144">
        <f>SUM(E10:E23)</f>
        <v>9404314.0107229967</v>
      </c>
      <c r="F24" s="309">
        <f>SUM(F10:F23)</f>
        <v>1</v>
      </c>
      <c r="G24" s="173">
        <f>'9'!H21</f>
        <v>-9.0639434593388205E-2</v>
      </c>
      <c r="H24" s="300">
        <v>3.5607142857142859</v>
      </c>
      <c r="I24" s="301">
        <v>10.199999999999999</v>
      </c>
      <c r="J24" s="301">
        <v>-1.5</v>
      </c>
      <c r="K24" s="301">
        <v>-0.66206896551724137</v>
      </c>
      <c r="L24" s="302">
        <v>4.2227832512315278</v>
      </c>
      <c r="M24" s="126"/>
    </row>
    <row r="25" spans="1:18" ht="14.1" customHeight="1" x14ac:dyDescent="0.2">
      <c r="A25" s="283"/>
      <c r="B25" s="260" t="s">
        <v>96</v>
      </c>
      <c r="C25" s="252"/>
      <c r="D25" s="256">
        <f>'10'!E22+'11'!E22+'12'!E22+'13'!E18</f>
        <v>13345.005399937332</v>
      </c>
      <c r="E25" s="256">
        <f>'10'!F22+'11'!F22+'12'!F22+'13'!F18</f>
        <v>142439.10641000004</v>
      </c>
      <c r="F25" s="259"/>
      <c r="G25" s="887">
        <f>'9'!H22</f>
        <v>-0.34449535925315594</v>
      </c>
      <c r="H25" s="303">
        <v>3.5607142857142859</v>
      </c>
      <c r="I25" s="304">
        <v>10.199999999999999</v>
      </c>
      <c r="J25" s="304">
        <v>-1.5</v>
      </c>
      <c r="K25" s="304">
        <v>-0.66206896551724137</v>
      </c>
      <c r="L25" s="305">
        <v>4.2227832512315278</v>
      </c>
      <c r="M25" s="253"/>
    </row>
    <row r="26" spans="1:18" ht="14.1" customHeight="1" x14ac:dyDescent="0.2">
      <c r="A26" s="318"/>
      <c r="B26" s="314" t="s">
        <v>177</v>
      </c>
      <c r="C26" s="311">
        <f>C24+C25</f>
        <v>2843406</v>
      </c>
      <c r="D26" s="152">
        <f t="shared" ref="D26:E26" si="1">D24+D25</f>
        <v>894977.880546803</v>
      </c>
      <c r="E26" s="315">
        <f t="shared" si="1"/>
        <v>9546753.1171329971</v>
      </c>
      <c r="F26" s="883"/>
      <c r="G26" s="888">
        <f>'9'!H23</f>
        <v>-9.5860431800682169E-2</v>
      </c>
      <c r="H26" s="306">
        <v>3.5607142857142859</v>
      </c>
      <c r="I26" s="307">
        <v>10.199999999999999</v>
      </c>
      <c r="J26" s="307">
        <v>-1.5</v>
      </c>
      <c r="K26" s="307">
        <v>-0.66206896551724137</v>
      </c>
      <c r="L26" s="308">
        <v>4.2227832512315278</v>
      </c>
      <c r="M26" s="316"/>
    </row>
    <row r="27" spans="1:18" ht="15" customHeight="1" x14ac:dyDescent="0.2">
      <c r="A27" s="176"/>
      <c r="B27" s="142"/>
      <c r="C27" s="282"/>
      <c r="D27" s="1102" t="s">
        <v>175</v>
      </c>
      <c r="E27" s="1103"/>
      <c r="F27" s="1103"/>
      <c r="G27" s="1104"/>
      <c r="H27" s="1096" t="s">
        <v>173</v>
      </c>
      <c r="I27" s="1097"/>
      <c r="J27" s="1097"/>
      <c r="K27" s="1097"/>
      <c r="L27" s="1098"/>
      <c r="M27" s="126"/>
    </row>
    <row r="28" spans="1:18" ht="15" customHeight="1" x14ac:dyDescent="0.2">
      <c r="A28" s="126"/>
      <c r="B28" s="281"/>
      <c r="C28" s="141"/>
      <c r="D28" s="1105"/>
      <c r="E28" s="1106"/>
      <c r="F28" s="1106"/>
      <c r="G28" s="1107"/>
      <c r="H28" s="1099" t="s">
        <v>174</v>
      </c>
      <c r="I28" s="1100"/>
      <c r="J28" s="1100"/>
      <c r="K28" s="1100"/>
      <c r="L28" s="1101"/>
      <c r="M28" s="126"/>
    </row>
    <row r="29" spans="1:18" ht="30" customHeight="1" x14ac:dyDescent="0.2">
      <c r="A29" s="126"/>
      <c r="B29" s="281"/>
      <c r="C29" s="141"/>
      <c r="D29" s="141"/>
      <c r="E29" s="141"/>
      <c r="F29" s="141"/>
      <c r="G29" s="141"/>
      <c r="H29" s="141"/>
      <c r="I29" s="141"/>
      <c r="J29" s="141"/>
      <c r="K29" s="141"/>
      <c r="L29" s="251"/>
      <c r="M29" s="126"/>
    </row>
    <row r="30" spans="1:18" ht="15" customHeight="1" x14ac:dyDescent="0.2">
      <c r="A30" s="176"/>
      <c r="B30" s="392"/>
      <c r="C30" s="392"/>
      <c r="D30" s="141"/>
      <c r="E30" s="495"/>
      <c r="F30" s="496"/>
      <c r="G30" s="496"/>
      <c r="H30" s="141"/>
      <c r="I30" s="142"/>
      <c r="J30" s="392"/>
      <c r="K30" s="141"/>
      <c r="L30" s="141"/>
      <c r="M30" s="155"/>
    </row>
    <row r="31" spans="1:18" ht="18" customHeight="1" x14ac:dyDescent="0.2">
      <c r="A31" s="176"/>
      <c r="B31" s="141"/>
      <c r="C31" s="141"/>
      <c r="D31" s="141"/>
      <c r="E31" s="495"/>
      <c r="F31" s="496"/>
      <c r="G31" s="496"/>
      <c r="H31" s="141"/>
      <c r="I31" s="141"/>
      <c r="J31" s="141"/>
      <c r="K31" s="141"/>
      <c r="L31" s="251"/>
      <c r="M31" s="155"/>
    </row>
    <row r="32" spans="1:18" ht="15" customHeight="1" x14ac:dyDescent="0.25">
      <c r="A32" s="176"/>
      <c r="B32" s="1094" t="s">
        <v>197</v>
      </c>
      <c r="C32" s="1048"/>
      <c r="D32" s="1048"/>
      <c r="E32" s="1048"/>
      <c r="F32" s="1048"/>
      <c r="G32" s="1048" t="s">
        <v>198</v>
      </c>
      <c r="H32" s="1048"/>
      <c r="I32" s="1048"/>
      <c r="J32" s="1048"/>
      <c r="K32" s="1048"/>
      <c r="L32" s="1051"/>
      <c r="M32" s="155"/>
    </row>
    <row r="33" spans="1:13" ht="15" customHeight="1" x14ac:dyDescent="0.2">
      <c r="A33" s="176"/>
      <c r="C33" s="497" t="str">
        <f>G5</f>
        <v>únor</v>
      </c>
      <c r="D33" s="498">
        <f>H5</f>
        <v>2016</v>
      </c>
      <c r="I33" s="497" t="str">
        <f>G5</f>
        <v>únor</v>
      </c>
      <c r="J33" s="498">
        <f>H5</f>
        <v>2016</v>
      </c>
      <c r="M33" s="281"/>
    </row>
    <row r="34" spans="1:13" ht="15" customHeight="1" x14ac:dyDescent="0.2">
      <c r="A34" s="176"/>
      <c r="B34" s="141"/>
      <c r="C34" s="141"/>
      <c r="D34" s="141"/>
      <c r="E34" s="141"/>
      <c r="F34" s="141"/>
      <c r="G34" s="141"/>
      <c r="H34" s="141"/>
      <c r="I34" s="141"/>
      <c r="J34" s="141"/>
      <c r="K34" s="141"/>
      <c r="L34" s="251"/>
      <c r="M34" s="155"/>
    </row>
    <row r="35" spans="1:13" ht="15" customHeight="1" x14ac:dyDescent="0.2">
      <c r="A35" s="176"/>
      <c r="B35" s="141"/>
      <c r="C35" s="141"/>
      <c r="D35" s="141"/>
      <c r="E35" s="141"/>
      <c r="F35" s="141"/>
      <c r="G35" s="141"/>
      <c r="H35" s="141"/>
      <c r="I35" s="141"/>
      <c r="J35" s="141"/>
      <c r="K35" s="141"/>
      <c r="L35" s="251"/>
      <c r="M35" s="155"/>
    </row>
    <row r="36" spans="1:13" ht="15" customHeight="1" x14ac:dyDescent="0.2">
      <c r="A36" s="176"/>
      <c r="B36" s="141"/>
      <c r="C36" s="141"/>
      <c r="D36" s="141"/>
      <c r="E36" s="141"/>
      <c r="F36" s="141"/>
      <c r="G36" s="141"/>
      <c r="H36" s="141"/>
      <c r="I36" s="141"/>
      <c r="J36" s="141"/>
      <c r="K36" s="141"/>
      <c r="L36" s="251"/>
      <c r="M36" s="155"/>
    </row>
    <row r="37" spans="1:13" ht="15" customHeight="1" x14ac:dyDescent="0.2">
      <c r="A37" s="176"/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251"/>
      <c r="M37" s="155"/>
    </row>
    <row r="38" spans="1:13" ht="15" customHeight="1" x14ac:dyDescent="0.2">
      <c r="A38" s="176"/>
      <c r="B38" s="141"/>
      <c r="C38" s="141"/>
      <c r="D38" s="141"/>
      <c r="E38" s="141"/>
      <c r="F38" s="141"/>
      <c r="G38" s="141"/>
      <c r="H38" s="141"/>
      <c r="I38" s="141"/>
      <c r="J38" s="141"/>
      <c r="K38" s="141"/>
      <c r="L38" s="251"/>
      <c r="M38" s="155"/>
    </row>
    <row r="39" spans="1:13" ht="15" customHeight="1" x14ac:dyDescent="0.2">
      <c r="A39" s="176"/>
      <c r="B39" s="141"/>
      <c r="C39" s="141"/>
      <c r="D39" s="141"/>
      <c r="E39" s="141"/>
      <c r="F39" s="141"/>
      <c r="G39" s="141"/>
      <c r="H39" s="141"/>
      <c r="I39" s="141"/>
      <c r="J39" s="141"/>
      <c r="K39" s="141"/>
      <c r="L39" s="251"/>
      <c r="M39" s="155"/>
    </row>
    <row r="40" spans="1:13" ht="15" customHeight="1" x14ac:dyDescent="0.2">
      <c r="A40" s="176"/>
      <c r="B40" s="141"/>
      <c r="C40" s="141"/>
      <c r="D40" s="141"/>
      <c r="E40" s="141"/>
      <c r="F40" s="141"/>
      <c r="G40" s="141"/>
      <c r="H40" s="141"/>
      <c r="I40" s="141"/>
      <c r="J40" s="141"/>
      <c r="K40" s="141"/>
      <c r="L40" s="251"/>
      <c r="M40" s="155"/>
    </row>
    <row r="41" spans="1:13" ht="15" customHeight="1" x14ac:dyDescent="0.2">
      <c r="A41" s="176"/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251"/>
      <c r="M41" s="155"/>
    </row>
    <row r="42" spans="1:13" ht="15" customHeight="1" x14ac:dyDescent="0.2">
      <c r="A42" s="176"/>
      <c r="B42" s="141"/>
      <c r="C42" s="141"/>
      <c r="D42" s="141"/>
      <c r="E42" s="141"/>
      <c r="F42" s="141"/>
      <c r="G42" s="141"/>
      <c r="H42" s="141"/>
      <c r="I42" s="141"/>
      <c r="J42" s="141"/>
      <c r="K42" s="141"/>
      <c r="L42" s="251"/>
      <c r="M42" s="155"/>
    </row>
    <row r="43" spans="1:13" ht="15" customHeight="1" x14ac:dyDescent="0.2">
      <c r="A43" s="176"/>
      <c r="B43" s="141"/>
      <c r="C43" s="141"/>
      <c r="D43" s="141"/>
      <c r="E43" s="141"/>
      <c r="F43" s="141"/>
      <c r="G43" s="141"/>
      <c r="H43" s="141"/>
      <c r="I43" s="141"/>
      <c r="J43" s="141"/>
      <c r="K43" s="141"/>
      <c r="L43" s="251"/>
      <c r="M43" s="155"/>
    </row>
    <row r="44" spans="1:13" ht="15" customHeight="1" x14ac:dyDescent="0.2">
      <c r="A44" s="176"/>
      <c r="B44" s="141"/>
      <c r="C44" s="141"/>
      <c r="D44" s="141"/>
      <c r="E44" s="141"/>
      <c r="F44" s="141"/>
      <c r="G44" s="141"/>
      <c r="H44" s="141"/>
      <c r="I44" s="141"/>
      <c r="J44" s="141"/>
      <c r="K44" s="141"/>
      <c r="L44" s="251"/>
      <c r="M44" s="155"/>
    </row>
    <row r="45" spans="1:13" ht="15" customHeight="1" x14ac:dyDescent="0.2">
      <c r="A45" s="176"/>
      <c r="B45" s="126"/>
      <c r="F45" s="126"/>
      <c r="G45" s="126"/>
      <c r="H45" s="126"/>
      <c r="I45" s="126"/>
      <c r="J45" s="126"/>
      <c r="K45" s="126"/>
      <c r="L45" s="176"/>
      <c r="M45" s="155"/>
    </row>
    <row r="46" spans="1:13" ht="15" customHeight="1" x14ac:dyDescent="0.2">
      <c r="A46" s="176"/>
      <c r="B46" s="126"/>
      <c r="F46" s="126"/>
      <c r="G46" s="126"/>
      <c r="H46" s="126"/>
      <c r="I46" s="126"/>
      <c r="J46" s="126"/>
      <c r="K46" s="126"/>
      <c r="L46" s="176"/>
      <c r="M46" s="155"/>
    </row>
    <row r="47" spans="1:13" ht="15" customHeight="1" x14ac:dyDescent="0.2">
      <c r="A47" s="176"/>
      <c r="B47" s="126"/>
      <c r="F47" s="126"/>
      <c r="G47" s="126"/>
      <c r="H47" s="126"/>
      <c r="I47" s="126"/>
      <c r="J47" s="126"/>
      <c r="K47" s="126"/>
      <c r="L47" s="176"/>
      <c r="M47" s="155"/>
    </row>
    <row r="48" spans="1:13" ht="15" customHeight="1" x14ac:dyDescent="0.2">
      <c r="A48" s="176"/>
      <c r="B48" s="126"/>
      <c r="F48" s="126"/>
      <c r="G48" s="126"/>
      <c r="H48" s="126"/>
      <c r="I48" s="126"/>
      <c r="J48" s="126"/>
      <c r="K48" s="126"/>
      <c r="L48" s="176"/>
      <c r="M48" s="155"/>
    </row>
    <row r="49" spans="1:13" ht="15" customHeight="1" x14ac:dyDescent="0.2">
      <c r="A49" s="176"/>
      <c r="B49" s="126"/>
      <c r="F49" s="126"/>
      <c r="G49" s="126"/>
      <c r="H49" s="126"/>
      <c r="I49" s="126"/>
      <c r="J49" s="126"/>
      <c r="K49" s="126"/>
      <c r="L49" s="176"/>
      <c r="M49" s="155"/>
    </row>
    <row r="50" spans="1:13" ht="15" customHeight="1" x14ac:dyDescent="0.2">
      <c r="A50" s="176"/>
      <c r="B50" s="126"/>
      <c r="F50" s="126"/>
      <c r="G50" s="126"/>
      <c r="H50" s="126"/>
      <c r="I50" s="126"/>
      <c r="J50" s="126"/>
      <c r="K50" s="126"/>
      <c r="L50" s="176"/>
      <c r="M50" s="155"/>
    </row>
    <row r="51" spans="1:13" ht="15" customHeight="1" x14ac:dyDescent="0.2">
      <c r="A51" s="176"/>
      <c r="B51" s="126"/>
      <c r="F51" s="126"/>
      <c r="G51" s="126"/>
      <c r="H51" s="126"/>
      <c r="I51" s="126"/>
      <c r="J51" s="126"/>
      <c r="K51" s="126"/>
      <c r="L51" s="176"/>
      <c r="M51" s="155"/>
    </row>
    <row r="52" spans="1:13" ht="15" customHeight="1" x14ac:dyDescent="0.2">
      <c r="A52" s="176"/>
      <c r="B52" s="126"/>
      <c r="F52" s="253"/>
      <c r="G52" s="253"/>
      <c r="H52" s="253"/>
      <c r="I52" s="253"/>
      <c r="J52" s="253"/>
      <c r="K52" s="253"/>
      <c r="L52" s="283"/>
      <c r="M52" s="155"/>
    </row>
    <row r="53" spans="1:13" ht="15" customHeight="1" x14ac:dyDescent="0.2">
      <c r="A53" s="270"/>
      <c r="B53" s="258"/>
      <c r="C53" s="258"/>
      <c r="D53" s="258"/>
      <c r="E53" s="258"/>
      <c r="F53" s="258"/>
      <c r="G53" s="258"/>
      <c r="H53" s="258"/>
      <c r="I53" s="258"/>
      <c r="J53" s="258"/>
      <c r="K53" s="258"/>
      <c r="L53" s="258"/>
      <c r="M53" s="269"/>
    </row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  <row r="60" spans="1:13" ht="15" customHeight="1" x14ac:dyDescent="0.2"/>
  </sheetData>
  <mergeCells count="11">
    <mergeCell ref="H27:L27"/>
    <mergeCell ref="H28:L28"/>
    <mergeCell ref="D27:G28"/>
    <mergeCell ref="G32:L32"/>
    <mergeCell ref="B32:F32"/>
    <mergeCell ref="C8:C9"/>
    <mergeCell ref="K1:M1"/>
    <mergeCell ref="B3:L3"/>
    <mergeCell ref="B5:C5"/>
    <mergeCell ref="H7:L7"/>
    <mergeCell ref="D7:G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&amp;C27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view="pageBreakPreview" topLeftCell="A13" zoomScaleNormal="100" zoomScaleSheetLayoutView="100" workbookViewId="0">
      <selection activeCell="P44" sqref="P44"/>
    </sheetView>
  </sheetViews>
  <sheetFormatPr defaultRowHeight="12.75" x14ac:dyDescent="0.2"/>
  <cols>
    <col min="1" max="1" width="1.7109375" style="121" customWidth="1"/>
    <col min="2" max="2" width="16.28515625" style="121" customWidth="1"/>
    <col min="3" max="3" width="10.140625" style="121" customWidth="1"/>
    <col min="4" max="7" width="7.7109375" style="121" customWidth="1"/>
    <col min="8" max="11" width="6.7109375" style="121" customWidth="1"/>
    <col min="12" max="12" width="6.85546875" style="121" customWidth="1"/>
    <col min="13" max="13" width="1.7109375" style="121" customWidth="1"/>
    <col min="14" max="15" width="9.140625" style="121"/>
    <col min="16" max="16" width="11.140625" style="121" customWidth="1"/>
    <col min="17" max="16384" width="9.140625" style="121"/>
  </cols>
  <sheetData>
    <row r="1" spans="1:13" ht="13.5" x14ac:dyDescent="0.25">
      <c r="K1" s="1068" t="s">
        <v>287</v>
      </c>
      <c r="L1" s="1068"/>
      <c r="M1" s="1068"/>
    </row>
    <row r="2" spans="1:13" ht="6.75" customHeight="1" x14ac:dyDescent="0.2"/>
    <row r="3" spans="1:13" ht="30" customHeight="1" x14ac:dyDescent="0.2">
      <c r="B3" s="1081" t="s">
        <v>176</v>
      </c>
      <c r="C3" s="1081"/>
      <c r="D3" s="1081"/>
      <c r="E3" s="1081"/>
      <c r="F3" s="1081"/>
      <c r="G3" s="1081"/>
      <c r="H3" s="1081"/>
      <c r="I3" s="1081"/>
      <c r="J3" s="1081"/>
      <c r="K3" s="1081"/>
      <c r="L3" s="1081"/>
      <c r="M3" s="122"/>
    </row>
    <row r="4" spans="1:13" ht="15.95" customHeight="1" x14ac:dyDescent="0.2">
      <c r="B4" s="122"/>
      <c r="C4" s="177"/>
      <c r="D4" s="499"/>
      <c r="E4" s="170"/>
      <c r="F4" s="125"/>
      <c r="G4" s="125"/>
      <c r="H4" s="125"/>
      <c r="I4" s="125"/>
      <c r="J4" s="126"/>
      <c r="K4" s="126"/>
      <c r="L4" s="126"/>
    </row>
    <row r="5" spans="1:13" ht="15" customHeight="1" x14ac:dyDescent="0.2">
      <c r="B5" s="1088"/>
      <c r="C5" s="1089"/>
      <c r="D5" s="500"/>
      <c r="E5" s="501"/>
      <c r="F5" s="253"/>
      <c r="G5" s="504" t="str">
        <f>T!J22</f>
        <v>březen</v>
      </c>
      <c r="H5" s="508">
        <f>T!G17</f>
        <v>2016</v>
      </c>
      <c r="I5" s="502"/>
      <c r="J5" s="501"/>
      <c r="K5" s="501"/>
      <c r="L5" s="503"/>
      <c r="M5" s="126"/>
    </row>
    <row r="6" spans="1:13" ht="24.95" customHeight="1" x14ac:dyDescent="0.2">
      <c r="D6" s="269"/>
      <c r="H6" s="269"/>
      <c r="I6" s="258"/>
      <c r="J6" s="258"/>
      <c r="K6" s="258"/>
      <c r="L6" s="270"/>
      <c r="M6" s="126"/>
    </row>
    <row r="7" spans="1:13" ht="24.95" customHeight="1" x14ac:dyDescent="0.25">
      <c r="B7" s="131"/>
      <c r="C7" s="131"/>
      <c r="D7" s="1095" t="s">
        <v>41</v>
      </c>
      <c r="E7" s="1090"/>
      <c r="F7" s="1090"/>
      <c r="G7" s="1091"/>
      <c r="H7" s="1095" t="s">
        <v>167</v>
      </c>
      <c r="I7" s="1090"/>
      <c r="J7" s="1090"/>
      <c r="K7" s="1090"/>
      <c r="L7" s="1091"/>
      <c r="M7" s="155"/>
    </row>
    <row r="8" spans="1:13" ht="14.1" customHeight="1" x14ac:dyDescent="0.25">
      <c r="B8" s="169"/>
      <c r="C8" s="1077" t="s">
        <v>168</v>
      </c>
      <c r="D8" s="277"/>
      <c r="E8" s="277"/>
      <c r="F8" s="389" t="s">
        <v>170</v>
      </c>
      <c r="G8" s="753" t="s">
        <v>246</v>
      </c>
      <c r="H8" s="271" t="s">
        <v>40</v>
      </c>
      <c r="I8" s="272" t="s">
        <v>74</v>
      </c>
      <c r="J8" s="272" t="s">
        <v>75</v>
      </c>
      <c r="K8" s="272" t="s">
        <v>171</v>
      </c>
      <c r="L8" s="273" t="s">
        <v>172</v>
      </c>
      <c r="M8" s="126"/>
    </row>
    <row r="9" spans="1:13" ht="14.1" customHeight="1" x14ac:dyDescent="0.25">
      <c r="A9" s="283"/>
      <c r="B9" s="390" t="s">
        <v>169</v>
      </c>
      <c r="C9" s="1078"/>
      <c r="D9" s="390" t="s">
        <v>154</v>
      </c>
      <c r="E9" s="390" t="s">
        <v>1</v>
      </c>
      <c r="F9" s="390" t="s">
        <v>69</v>
      </c>
      <c r="G9" s="755" t="s">
        <v>69</v>
      </c>
      <c r="H9" s="274" t="s">
        <v>12</v>
      </c>
      <c r="I9" s="275" t="s">
        <v>12</v>
      </c>
      <c r="J9" s="275" t="s">
        <v>12</v>
      </c>
      <c r="K9" s="275" t="s">
        <v>12</v>
      </c>
      <c r="L9" s="276" t="s">
        <v>12</v>
      </c>
      <c r="M9" s="253"/>
    </row>
    <row r="10" spans="1:13" ht="14.1" customHeight="1" x14ac:dyDescent="0.2">
      <c r="A10" s="176"/>
      <c r="B10" s="257" t="s">
        <v>14</v>
      </c>
      <c r="C10" s="180">
        <f>'19'!D24</f>
        <v>106994</v>
      </c>
      <c r="D10" s="181">
        <f>'19'!E24</f>
        <v>31668.880000000001</v>
      </c>
      <c r="E10" s="181">
        <f>'19'!F24</f>
        <v>338058.34097000002</v>
      </c>
      <c r="F10" s="877">
        <f>E10/$E$24</f>
        <v>3.5885734165827465E-2</v>
      </c>
      <c r="G10" s="877">
        <f>'19'!H24</f>
        <v>4.9200705742464913E-2</v>
      </c>
      <c r="H10" s="284">
        <v>3.4419354838709677</v>
      </c>
      <c r="I10" s="285">
        <v>12.1</v>
      </c>
      <c r="J10" s="285">
        <v>-0.8</v>
      </c>
      <c r="K10" s="285">
        <v>3.0999999999999988</v>
      </c>
      <c r="L10" s="286">
        <v>0.34193548387096895</v>
      </c>
      <c r="M10" s="126"/>
    </row>
    <row r="11" spans="1:13" ht="14.1" customHeight="1" x14ac:dyDescent="0.2">
      <c r="A11" s="283"/>
      <c r="B11" s="260" t="s">
        <v>15</v>
      </c>
      <c r="C11" s="261">
        <f>'19'!D51</f>
        <v>386532</v>
      </c>
      <c r="D11" s="262">
        <f>'19'!E51</f>
        <v>127371.59999999999</v>
      </c>
      <c r="E11" s="262">
        <f>'19'!F51</f>
        <v>1361268.1832700004</v>
      </c>
      <c r="F11" s="263">
        <f t="shared" ref="F11:F23" si="0">E11/$E$24</f>
        <v>0.14450200522507209</v>
      </c>
      <c r="G11" s="878">
        <f>'19'!H51</f>
        <v>4.3509464135905944E-2</v>
      </c>
      <c r="H11" s="287">
        <v>5.1935483870967731</v>
      </c>
      <c r="I11" s="288">
        <v>14.8</v>
      </c>
      <c r="J11" s="288">
        <v>1.4</v>
      </c>
      <c r="K11" s="288">
        <v>4.2000000000000011</v>
      </c>
      <c r="L11" s="289">
        <v>0.99354838709677207</v>
      </c>
      <c r="M11" s="253"/>
    </row>
    <row r="12" spans="1:13" ht="14.1" customHeight="1" x14ac:dyDescent="0.2">
      <c r="A12" s="176"/>
      <c r="B12" s="142" t="s">
        <v>16</v>
      </c>
      <c r="C12" s="135">
        <f>'20'!D24</f>
        <v>85749</v>
      </c>
      <c r="D12" s="136">
        <f>'20'!E24</f>
        <v>24517.300000000003</v>
      </c>
      <c r="E12" s="136">
        <f>'20'!F24</f>
        <v>262025.98855000004</v>
      </c>
      <c r="F12" s="877">
        <f t="shared" si="0"/>
        <v>2.7814710746858616E-2</v>
      </c>
      <c r="G12" s="263">
        <f>'20'!H24</f>
        <v>7.4655585800009666E-2</v>
      </c>
      <c r="H12" s="290">
        <v>2.0000000000000004</v>
      </c>
      <c r="I12" s="291">
        <v>8.5</v>
      </c>
      <c r="J12" s="291">
        <v>-2.4</v>
      </c>
      <c r="K12" s="291">
        <v>2.7000000000000015</v>
      </c>
      <c r="L12" s="292">
        <v>-0.70000000000000107</v>
      </c>
      <c r="M12" s="126"/>
    </row>
    <row r="13" spans="1:13" ht="14.1" customHeight="1" x14ac:dyDescent="0.2">
      <c r="A13" s="283"/>
      <c r="B13" s="260" t="s">
        <v>17</v>
      </c>
      <c r="C13" s="261">
        <f>'20'!D51</f>
        <v>118380</v>
      </c>
      <c r="D13" s="262">
        <f>'20'!E51</f>
        <v>37101.599999999999</v>
      </c>
      <c r="E13" s="262">
        <f>'20'!F51</f>
        <v>396518.01256000006</v>
      </c>
      <c r="F13" s="263">
        <f t="shared" si="0"/>
        <v>4.2091373784364457E-2</v>
      </c>
      <c r="G13" s="878">
        <f>'20'!H51</f>
        <v>5.4978801811869281E-2</v>
      </c>
      <c r="H13" s="287">
        <v>3.3580645161290326</v>
      </c>
      <c r="I13" s="288">
        <v>9.8000000000000007</v>
      </c>
      <c r="J13" s="288">
        <v>-0.7</v>
      </c>
      <c r="K13" s="288">
        <v>2.5999999999999992</v>
      </c>
      <c r="L13" s="289">
        <v>0.75806451612903336</v>
      </c>
      <c r="M13" s="253"/>
    </row>
    <row r="14" spans="1:13" ht="14.1" customHeight="1" x14ac:dyDescent="0.2">
      <c r="A14" s="176"/>
      <c r="B14" s="142" t="s">
        <v>18</v>
      </c>
      <c r="C14" s="135">
        <f>'21'!D24</f>
        <v>92896</v>
      </c>
      <c r="D14" s="136">
        <f>'21'!E24</f>
        <v>40080.1</v>
      </c>
      <c r="E14" s="136">
        <f>'21'!F24</f>
        <v>428349.82818000001</v>
      </c>
      <c r="F14" s="877">
        <f t="shared" si="0"/>
        <v>4.5470400227188783E-2</v>
      </c>
      <c r="G14" s="263">
        <f>'21'!H24</f>
        <v>7.2233814874264279E-2</v>
      </c>
      <c r="H14" s="290">
        <v>3.2096774193548381</v>
      </c>
      <c r="I14" s="291">
        <v>8.9</v>
      </c>
      <c r="J14" s="291">
        <v>-1.3</v>
      </c>
      <c r="K14" s="291">
        <v>2.7999999999999985</v>
      </c>
      <c r="L14" s="292">
        <v>0.40967741935483959</v>
      </c>
      <c r="M14" s="126"/>
    </row>
    <row r="15" spans="1:13" ht="14.1" customHeight="1" x14ac:dyDescent="0.2">
      <c r="A15" s="283"/>
      <c r="B15" s="260" t="s">
        <v>19</v>
      </c>
      <c r="C15" s="261">
        <f>'21'!D51</f>
        <v>385077</v>
      </c>
      <c r="D15" s="262">
        <f>'21'!E51</f>
        <v>100895.34</v>
      </c>
      <c r="E15" s="262">
        <f>'21'!F51</f>
        <v>1078108.0739199999</v>
      </c>
      <c r="F15" s="263">
        <f t="shared" si="0"/>
        <v>0.11444385496217856</v>
      </c>
      <c r="G15" s="878">
        <f>'21'!H51</f>
        <v>5.8392556838383965E-2</v>
      </c>
      <c r="H15" s="287">
        <v>3.9225806451612906</v>
      </c>
      <c r="I15" s="288">
        <v>11.1</v>
      </c>
      <c r="J15" s="288">
        <v>-0.6</v>
      </c>
      <c r="K15" s="288">
        <v>2.9000000000000008</v>
      </c>
      <c r="L15" s="289">
        <v>1.0225806451612898</v>
      </c>
      <c r="M15" s="253"/>
    </row>
    <row r="16" spans="1:13" ht="14.1" customHeight="1" x14ac:dyDescent="0.2">
      <c r="A16" s="176"/>
      <c r="B16" s="142" t="s">
        <v>20</v>
      </c>
      <c r="C16" s="135">
        <f>'22'!D24</f>
        <v>187599</v>
      </c>
      <c r="D16" s="136">
        <f>'22'!E24</f>
        <v>52766.3</v>
      </c>
      <c r="E16" s="136">
        <f>'22'!F24</f>
        <v>563932.95356000005</v>
      </c>
      <c r="F16" s="877">
        <f t="shared" si="0"/>
        <v>5.9862886390370039E-2</v>
      </c>
      <c r="G16" s="263">
        <f>'22'!H24</f>
        <v>9.0136230099538486E-2</v>
      </c>
      <c r="H16" s="290">
        <v>3.7322580645161287</v>
      </c>
      <c r="I16" s="291">
        <v>11.3</v>
      </c>
      <c r="J16" s="291">
        <v>-0.4</v>
      </c>
      <c r="K16" s="291">
        <v>2.5</v>
      </c>
      <c r="L16" s="292">
        <v>1.2322580645161287</v>
      </c>
      <c r="M16" s="126"/>
    </row>
    <row r="17" spans="1:18" ht="14.1" customHeight="1" x14ac:dyDescent="0.2">
      <c r="A17" s="283"/>
      <c r="B17" s="260" t="s">
        <v>21</v>
      </c>
      <c r="C17" s="261">
        <f>'22'!D51</f>
        <v>136494</v>
      </c>
      <c r="D17" s="262">
        <f>'22'!E51</f>
        <v>39983.5</v>
      </c>
      <c r="E17" s="262">
        <f>'22'!F51</f>
        <v>427318.02748000005</v>
      </c>
      <c r="F17" s="263">
        <f t="shared" si="0"/>
        <v>4.5360872015205993E-2</v>
      </c>
      <c r="G17" s="878">
        <f>'22'!H51</f>
        <v>-1.2804274346268607E-2</v>
      </c>
      <c r="H17" s="287">
        <v>3.4903225806451612</v>
      </c>
      <c r="I17" s="288">
        <v>11.1</v>
      </c>
      <c r="J17" s="288">
        <v>-0.9</v>
      </c>
      <c r="K17" s="288">
        <v>3.5999999999999979</v>
      </c>
      <c r="L17" s="289">
        <v>-0.10967741935483666</v>
      </c>
      <c r="M17" s="253"/>
    </row>
    <row r="18" spans="1:18" ht="14.1" customHeight="1" x14ac:dyDescent="0.2">
      <c r="A18" s="176"/>
      <c r="B18" s="142" t="s">
        <v>22</v>
      </c>
      <c r="C18" s="135">
        <f>'23'!D24</f>
        <v>159492</v>
      </c>
      <c r="D18" s="136">
        <f>'23'!E24</f>
        <v>42007.200000000004</v>
      </c>
      <c r="E18" s="136">
        <f>'23'!F24</f>
        <v>448946.26137999998</v>
      </c>
      <c r="F18" s="877">
        <f t="shared" si="0"/>
        <v>4.765676286642629E-2</v>
      </c>
      <c r="G18" s="263">
        <f>'23'!H24</f>
        <v>3.5486447312633687E-2</v>
      </c>
      <c r="H18" s="290">
        <v>3.5322580645161281</v>
      </c>
      <c r="I18" s="291">
        <v>11.6</v>
      </c>
      <c r="J18" s="291">
        <v>-1.1000000000000001</v>
      </c>
      <c r="K18" s="291">
        <v>3.4000000000000017</v>
      </c>
      <c r="L18" s="292">
        <v>0.13225806451612643</v>
      </c>
      <c r="M18" s="126"/>
    </row>
    <row r="19" spans="1:18" ht="14.1" customHeight="1" x14ac:dyDescent="0.2">
      <c r="A19" s="283"/>
      <c r="B19" s="260" t="s">
        <v>3</v>
      </c>
      <c r="C19" s="261">
        <f>'23'!D51</f>
        <v>428514</v>
      </c>
      <c r="D19" s="262">
        <f>'23'!E51</f>
        <v>109536.12615625451</v>
      </c>
      <c r="E19" s="262">
        <f>'23'!F51</f>
        <v>1171229.5802059344</v>
      </c>
      <c r="F19" s="263">
        <f t="shared" si="0"/>
        <v>0.12432893459106731</v>
      </c>
      <c r="G19" s="878">
        <f>'23'!H51</f>
        <v>7.8023579756503814E-2</v>
      </c>
      <c r="H19" s="287">
        <v>5.1322580645161286</v>
      </c>
      <c r="I19" s="288">
        <v>10.9</v>
      </c>
      <c r="J19" s="288">
        <v>0.3</v>
      </c>
      <c r="K19" s="288">
        <v>4.599999999999997</v>
      </c>
      <c r="L19" s="289">
        <v>0.53225806451613167</v>
      </c>
      <c r="M19" s="253"/>
    </row>
    <row r="20" spans="1:18" ht="14.1" customHeight="1" x14ac:dyDescent="0.2">
      <c r="A20" s="176"/>
      <c r="B20" s="142" t="s">
        <v>23</v>
      </c>
      <c r="C20" s="143">
        <f>'24'!D24</f>
        <v>254687</v>
      </c>
      <c r="D20" s="144">
        <f>'24'!E24</f>
        <v>108694.997</v>
      </c>
      <c r="E20" s="144">
        <f>'24'!F24</f>
        <v>1161541.1524499999</v>
      </c>
      <c r="F20" s="877">
        <f t="shared" si="0"/>
        <v>0.12330048387473033</v>
      </c>
      <c r="G20" s="173">
        <f>'24'!H24</f>
        <v>-4.061755044906701E-3</v>
      </c>
      <c r="H20" s="293">
        <v>4.112903225806452</v>
      </c>
      <c r="I20" s="294">
        <v>11.2</v>
      </c>
      <c r="J20" s="291">
        <v>-0.3</v>
      </c>
      <c r="K20" s="291">
        <v>4.2999999999999989</v>
      </c>
      <c r="L20" s="292">
        <v>-0.18709677419354698</v>
      </c>
      <c r="M20" s="264"/>
      <c r="N20" s="137"/>
      <c r="P20" s="137"/>
      <c r="Q20" s="137"/>
      <c r="R20" s="137"/>
    </row>
    <row r="21" spans="1:18" ht="14.1" customHeight="1" x14ac:dyDescent="0.2">
      <c r="A21" s="283"/>
      <c r="B21" s="260" t="s">
        <v>24</v>
      </c>
      <c r="C21" s="255">
        <f>'24'!D51</f>
        <v>226211</v>
      </c>
      <c r="D21" s="256">
        <f>'24'!E51</f>
        <v>79286.828999999998</v>
      </c>
      <c r="E21" s="256">
        <f>'24'!F51</f>
        <v>847346.52793999971</v>
      </c>
      <c r="F21" s="263">
        <f t="shared" si="0"/>
        <v>8.994794259695596E-2</v>
      </c>
      <c r="G21" s="884">
        <f>'24'!H51</f>
        <v>-4.002474750272958E-2</v>
      </c>
      <c r="H21" s="295">
        <v>3.9483870967741934</v>
      </c>
      <c r="I21" s="296">
        <v>9.3000000000000007</v>
      </c>
      <c r="J21" s="288">
        <v>-1.1000000000000001</v>
      </c>
      <c r="K21" s="288">
        <v>4.2999999999999989</v>
      </c>
      <c r="L21" s="289">
        <v>-0.35161290322580552</v>
      </c>
      <c r="M21" s="265"/>
      <c r="N21" s="137"/>
      <c r="P21" s="137"/>
      <c r="Q21" s="137"/>
      <c r="R21" s="137"/>
    </row>
    <row r="22" spans="1:18" ht="14.1" customHeight="1" x14ac:dyDescent="0.2">
      <c r="A22" s="176"/>
      <c r="B22" s="142" t="s">
        <v>25</v>
      </c>
      <c r="C22" s="143">
        <f>'25'!D24</f>
        <v>114914</v>
      </c>
      <c r="D22" s="144">
        <f>'25'!E24</f>
        <v>39564.008999999998</v>
      </c>
      <c r="E22" s="144">
        <f>'25'!F24</f>
        <v>422775.17793000001</v>
      </c>
      <c r="F22" s="877">
        <f t="shared" si="0"/>
        <v>4.4878637230408545E-2</v>
      </c>
      <c r="G22" s="173">
        <f>'25'!H24</f>
        <v>3.8730536310547202E-2</v>
      </c>
      <c r="H22" s="293">
        <v>3.0774193548387094</v>
      </c>
      <c r="I22" s="294">
        <v>12.3</v>
      </c>
      <c r="J22" s="291">
        <v>-0.9</v>
      </c>
      <c r="K22" s="291">
        <v>2.5</v>
      </c>
      <c r="L22" s="292">
        <v>0.57741935483870943</v>
      </c>
      <c r="M22" s="264"/>
      <c r="N22" s="137"/>
      <c r="P22" s="137"/>
      <c r="Q22" s="137"/>
      <c r="R22" s="137"/>
    </row>
    <row r="23" spans="1:18" ht="14.1" customHeight="1" thickBot="1" x14ac:dyDescent="0.25">
      <c r="A23" s="317"/>
      <c r="B23" s="313" t="s">
        <v>26</v>
      </c>
      <c r="C23" s="278">
        <f>'25'!D51</f>
        <v>158869</v>
      </c>
      <c r="D23" s="279">
        <f>'25'!E51</f>
        <v>47999.9</v>
      </c>
      <c r="E23" s="279">
        <f>'25'!F51</f>
        <v>512992.22535499989</v>
      </c>
      <c r="F23" s="882">
        <f t="shared" si="0"/>
        <v>5.4455401323345677E-2</v>
      </c>
      <c r="G23" s="885">
        <f>'25'!H51</f>
        <v>6.9021041941346215E-2</v>
      </c>
      <c r="H23" s="297">
        <v>3.774193548387097</v>
      </c>
      <c r="I23" s="298">
        <v>13.5</v>
      </c>
      <c r="J23" s="298">
        <v>-0.2</v>
      </c>
      <c r="K23" s="298">
        <v>3.9000000000000021</v>
      </c>
      <c r="L23" s="299">
        <v>-0.12580645161290516</v>
      </c>
      <c r="M23" s="280"/>
      <c r="N23" s="137"/>
    </row>
    <row r="24" spans="1:18" ht="14.1" customHeight="1" thickTop="1" x14ac:dyDescent="0.2">
      <c r="A24" s="176"/>
      <c r="B24" s="142" t="s">
        <v>2</v>
      </c>
      <c r="C24" s="310">
        <f>SUM(C10:C23)</f>
        <v>2842408</v>
      </c>
      <c r="D24" s="144">
        <f>SUM(D10:D23)</f>
        <v>881473.68115625449</v>
      </c>
      <c r="E24" s="144">
        <f>SUM(E10:E23)</f>
        <v>9420410.3337509334</v>
      </c>
      <c r="F24" s="309">
        <f>SUM(F10:F23)</f>
        <v>1</v>
      </c>
      <c r="G24" s="173">
        <f>'9'!H28</f>
        <v>3.8570419383642633E-2</v>
      </c>
      <c r="H24" s="300">
        <v>3.7806451612903227</v>
      </c>
      <c r="I24" s="301">
        <v>12.4</v>
      </c>
      <c r="J24" s="301">
        <v>-0.3</v>
      </c>
      <c r="K24" s="301">
        <v>3.3032258064516129</v>
      </c>
      <c r="L24" s="302">
        <v>0.47741935483870979</v>
      </c>
      <c r="M24" s="126"/>
    </row>
    <row r="25" spans="1:18" ht="14.1" customHeight="1" x14ac:dyDescent="0.2">
      <c r="A25" s="283"/>
      <c r="B25" s="260" t="s">
        <v>96</v>
      </c>
      <c r="C25" s="252"/>
      <c r="D25" s="256">
        <f>'10'!E29+'11'!E29+'12'!E29+'13'!E23</f>
        <v>13454.228536660818</v>
      </c>
      <c r="E25" s="256">
        <f>'10'!F29+'11'!F29+'12'!F29+'13'!F23</f>
        <v>143879.05645000003</v>
      </c>
      <c r="F25" s="259"/>
      <c r="G25" s="887">
        <f>'9'!H29</f>
        <v>-0.19894024471577357</v>
      </c>
      <c r="H25" s="303">
        <v>3.7806451612903227</v>
      </c>
      <c r="I25" s="304">
        <v>12.4</v>
      </c>
      <c r="J25" s="304">
        <v>-0.3</v>
      </c>
      <c r="K25" s="304">
        <v>3.3032258064516129</v>
      </c>
      <c r="L25" s="305">
        <v>0.47741935483870979</v>
      </c>
      <c r="M25" s="253"/>
    </row>
    <row r="26" spans="1:18" ht="14.1" customHeight="1" x14ac:dyDescent="0.2">
      <c r="A26" s="318"/>
      <c r="B26" s="314" t="s">
        <v>177</v>
      </c>
      <c r="C26" s="311">
        <f>C24+C25</f>
        <v>2842408</v>
      </c>
      <c r="D26" s="152">
        <f t="shared" ref="D26:E26" si="1">D24+D25</f>
        <v>894927.90969291527</v>
      </c>
      <c r="E26" s="315">
        <f t="shared" si="1"/>
        <v>9564289.3902009334</v>
      </c>
      <c r="F26" s="883"/>
      <c r="G26" s="888">
        <f>'9'!H30</f>
        <v>3.3961561230851346E-2</v>
      </c>
      <c r="H26" s="306">
        <v>3.7806451612903227</v>
      </c>
      <c r="I26" s="307">
        <v>12.4</v>
      </c>
      <c r="J26" s="307">
        <v>-0.3</v>
      </c>
      <c r="K26" s="307">
        <v>3.3032258064516129</v>
      </c>
      <c r="L26" s="308">
        <v>0.47741935483870979</v>
      </c>
      <c r="M26" s="316"/>
    </row>
    <row r="27" spans="1:18" ht="15" customHeight="1" x14ac:dyDescent="0.2">
      <c r="A27" s="176"/>
      <c r="B27" s="142"/>
      <c r="C27" s="282"/>
      <c r="D27" s="1102" t="s">
        <v>175</v>
      </c>
      <c r="E27" s="1103"/>
      <c r="F27" s="1103"/>
      <c r="G27" s="1104"/>
      <c r="H27" s="1096" t="s">
        <v>173</v>
      </c>
      <c r="I27" s="1097"/>
      <c r="J27" s="1097"/>
      <c r="K27" s="1097"/>
      <c r="L27" s="1098"/>
      <c r="M27" s="126"/>
    </row>
    <row r="28" spans="1:18" ht="15" customHeight="1" x14ac:dyDescent="0.2">
      <c r="A28" s="126"/>
      <c r="B28" s="281"/>
      <c r="C28" s="141"/>
      <c r="D28" s="1105"/>
      <c r="E28" s="1106"/>
      <c r="F28" s="1106"/>
      <c r="G28" s="1107"/>
      <c r="H28" s="1099" t="s">
        <v>174</v>
      </c>
      <c r="I28" s="1100"/>
      <c r="J28" s="1100"/>
      <c r="K28" s="1100"/>
      <c r="L28" s="1101"/>
      <c r="M28" s="126"/>
    </row>
    <row r="29" spans="1:18" ht="30" customHeight="1" x14ac:dyDescent="0.2">
      <c r="A29" s="126"/>
      <c r="B29" s="281"/>
      <c r="C29" s="141"/>
      <c r="D29" s="141"/>
      <c r="E29" s="141"/>
      <c r="F29" s="141"/>
      <c r="G29" s="141"/>
      <c r="H29" s="141"/>
      <c r="I29" s="141"/>
      <c r="J29" s="141"/>
      <c r="K29" s="141"/>
      <c r="L29" s="251"/>
      <c r="M29" s="126"/>
    </row>
    <row r="30" spans="1:18" ht="15" customHeight="1" x14ac:dyDescent="0.2">
      <c r="A30" s="176"/>
      <c r="B30" s="392"/>
      <c r="C30" s="392"/>
      <c r="D30" s="141"/>
      <c r="E30" s="495"/>
      <c r="F30" s="496"/>
      <c r="G30" s="496"/>
      <c r="H30" s="141"/>
      <c r="I30" s="142"/>
      <c r="J30" s="392"/>
      <c r="K30" s="141"/>
      <c r="L30" s="141"/>
      <c r="M30" s="155"/>
    </row>
    <row r="31" spans="1:18" ht="18" customHeight="1" x14ac:dyDescent="0.2">
      <c r="A31" s="176"/>
      <c r="B31" s="141"/>
      <c r="C31" s="141"/>
      <c r="D31" s="141"/>
      <c r="E31" s="495"/>
      <c r="F31" s="496"/>
      <c r="G31" s="496"/>
      <c r="H31" s="141"/>
      <c r="I31" s="141"/>
      <c r="J31" s="141"/>
      <c r="K31" s="141"/>
      <c r="L31" s="251"/>
      <c r="M31" s="155"/>
    </row>
    <row r="32" spans="1:18" ht="15" customHeight="1" x14ac:dyDescent="0.25">
      <c r="A32" s="176"/>
      <c r="B32" s="1094" t="s">
        <v>197</v>
      </c>
      <c r="C32" s="1048"/>
      <c r="D32" s="1048"/>
      <c r="E32" s="1048"/>
      <c r="F32" s="1048"/>
      <c r="G32" s="1048" t="s">
        <v>198</v>
      </c>
      <c r="H32" s="1048"/>
      <c r="I32" s="1048"/>
      <c r="J32" s="1048"/>
      <c r="K32" s="1048"/>
      <c r="L32" s="1051"/>
      <c r="M32" s="155"/>
    </row>
    <row r="33" spans="1:13" ht="15" customHeight="1" x14ac:dyDescent="0.2">
      <c r="A33" s="176"/>
      <c r="C33" s="497" t="str">
        <f>G5</f>
        <v>březen</v>
      </c>
      <c r="D33" s="498">
        <f>H5</f>
        <v>2016</v>
      </c>
      <c r="I33" s="497" t="str">
        <f>G5</f>
        <v>březen</v>
      </c>
      <c r="J33" s="498">
        <f>H5</f>
        <v>2016</v>
      </c>
      <c r="M33" s="281"/>
    </row>
    <row r="34" spans="1:13" ht="15" customHeight="1" x14ac:dyDescent="0.2">
      <c r="A34" s="176"/>
      <c r="B34" s="141"/>
      <c r="C34" s="141"/>
      <c r="D34" s="141"/>
      <c r="E34" s="141"/>
      <c r="F34" s="141"/>
      <c r="G34" s="141"/>
      <c r="H34" s="141"/>
      <c r="I34" s="141"/>
      <c r="J34" s="141"/>
      <c r="K34" s="141"/>
      <c r="L34" s="251"/>
      <c r="M34" s="155"/>
    </row>
    <row r="35" spans="1:13" ht="15" customHeight="1" x14ac:dyDescent="0.2">
      <c r="A35" s="176"/>
      <c r="B35" s="141"/>
      <c r="C35" s="141"/>
      <c r="D35" s="141"/>
      <c r="E35" s="141"/>
      <c r="F35" s="141"/>
      <c r="G35" s="141"/>
      <c r="H35" s="141"/>
      <c r="I35" s="141"/>
      <c r="J35" s="141"/>
      <c r="K35" s="141"/>
      <c r="L35" s="251"/>
      <c r="M35" s="155"/>
    </row>
    <row r="36" spans="1:13" ht="15" customHeight="1" x14ac:dyDescent="0.2">
      <c r="A36" s="176"/>
      <c r="B36" s="141"/>
      <c r="C36" s="141"/>
      <c r="D36" s="141"/>
      <c r="E36" s="141"/>
      <c r="F36" s="141"/>
      <c r="G36" s="141"/>
      <c r="H36" s="141"/>
      <c r="I36" s="141"/>
      <c r="J36" s="141"/>
      <c r="K36" s="141"/>
      <c r="L36" s="251"/>
      <c r="M36" s="155"/>
    </row>
    <row r="37" spans="1:13" ht="15" customHeight="1" x14ac:dyDescent="0.2">
      <c r="A37" s="176"/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251"/>
      <c r="M37" s="155"/>
    </row>
    <row r="38" spans="1:13" ht="15" customHeight="1" x14ac:dyDescent="0.2">
      <c r="A38" s="176"/>
      <c r="B38" s="141"/>
      <c r="C38" s="141"/>
      <c r="D38" s="141"/>
      <c r="E38" s="141"/>
      <c r="F38" s="141"/>
      <c r="G38" s="141"/>
      <c r="H38" s="141"/>
      <c r="I38" s="141"/>
      <c r="J38" s="141"/>
      <c r="K38" s="141"/>
      <c r="L38" s="251"/>
      <c r="M38" s="155"/>
    </row>
    <row r="39" spans="1:13" ht="15" customHeight="1" x14ac:dyDescent="0.2">
      <c r="A39" s="176"/>
      <c r="B39" s="141"/>
      <c r="C39" s="141"/>
      <c r="D39" s="141"/>
      <c r="E39" s="141"/>
      <c r="F39" s="141"/>
      <c r="G39" s="141"/>
      <c r="H39" s="141"/>
      <c r="I39" s="141"/>
      <c r="J39" s="141"/>
      <c r="K39" s="141"/>
      <c r="L39" s="251"/>
      <c r="M39" s="155"/>
    </row>
    <row r="40" spans="1:13" ht="15" customHeight="1" x14ac:dyDescent="0.2">
      <c r="A40" s="176"/>
      <c r="B40" s="141"/>
      <c r="C40" s="141"/>
      <c r="D40" s="141"/>
      <c r="E40" s="141"/>
      <c r="F40" s="141"/>
      <c r="G40" s="141"/>
      <c r="H40" s="141"/>
      <c r="I40" s="141"/>
      <c r="J40" s="141"/>
      <c r="K40" s="141"/>
      <c r="L40" s="251"/>
      <c r="M40" s="155"/>
    </row>
    <row r="41" spans="1:13" ht="15" customHeight="1" x14ac:dyDescent="0.2">
      <c r="A41" s="176"/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251"/>
      <c r="M41" s="155"/>
    </row>
    <row r="42" spans="1:13" ht="15" customHeight="1" x14ac:dyDescent="0.2">
      <c r="A42" s="176"/>
      <c r="B42" s="141"/>
      <c r="C42" s="141"/>
      <c r="D42" s="141"/>
      <c r="E42" s="141"/>
      <c r="F42" s="141"/>
      <c r="G42" s="141"/>
      <c r="H42" s="141"/>
      <c r="I42" s="141"/>
      <c r="J42" s="141"/>
      <c r="K42" s="141"/>
      <c r="L42" s="251"/>
      <c r="M42" s="155"/>
    </row>
    <row r="43" spans="1:13" ht="15" customHeight="1" x14ac:dyDescent="0.2">
      <c r="A43" s="176"/>
      <c r="B43" s="141"/>
      <c r="C43" s="141"/>
      <c r="D43" s="141"/>
      <c r="E43" s="141"/>
      <c r="F43" s="141"/>
      <c r="G43" s="141"/>
      <c r="H43" s="141"/>
      <c r="I43" s="141"/>
      <c r="J43" s="141"/>
      <c r="K43" s="141"/>
      <c r="L43" s="251"/>
      <c r="M43" s="155"/>
    </row>
    <row r="44" spans="1:13" ht="15" customHeight="1" x14ac:dyDescent="0.2">
      <c r="A44" s="176"/>
      <c r="B44" s="141"/>
      <c r="C44" s="141"/>
      <c r="D44" s="141"/>
      <c r="E44" s="141"/>
      <c r="F44" s="141"/>
      <c r="G44" s="141"/>
      <c r="H44" s="141"/>
      <c r="I44" s="141"/>
      <c r="J44" s="141"/>
      <c r="K44" s="141"/>
      <c r="L44" s="251"/>
      <c r="M44" s="155"/>
    </row>
    <row r="45" spans="1:13" ht="15" customHeight="1" x14ac:dyDescent="0.2">
      <c r="A45" s="176"/>
      <c r="B45" s="126"/>
      <c r="F45" s="126"/>
      <c r="G45" s="126"/>
      <c r="H45" s="126"/>
      <c r="I45" s="126"/>
      <c r="J45" s="126"/>
      <c r="K45" s="126"/>
      <c r="L45" s="176"/>
      <c r="M45" s="155"/>
    </row>
    <row r="46" spans="1:13" ht="15" customHeight="1" x14ac:dyDescent="0.2">
      <c r="A46" s="176"/>
      <c r="B46" s="126"/>
      <c r="F46" s="126"/>
      <c r="G46" s="126"/>
      <c r="H46" s="126"/>
      <c r="I46" s="126"/>
      <c r="J46" s="126"/>
      <c r="K46" s="126"/>
      <c r="L46" s="176"/>
      <c r="M46" s="155"/>
    </row>
    <row r="47" spans="1:13" ht="15" customHeight="1" x14ac:dyDescent="0.2">
      <c r="A47" s="176"/>
      <c r="B47" s="126"/>
      <c r="F47" s="126"/>
      <c r="G47" s="126"/>
      <c r="H47" s="126"/>
      <c r="I47" s="126"/>
      <c r="J47" s="126"/>
      <c r="K47" s="126"/>
      <c r="L47" s="176"/>
      <c r="M47" s="155"/>
    </row>
    <row r="48" spans="1:13" ht="15" customHeight="1" x14ac:dyDescent="0.2">
      <c r="A48" s="176"/>
      <c r="B48" s="126"/>
      <c r="F48" s="126"/>
      <c r="G48" s="126"/>
      <c r="H48" s="126"/>
      <c r="I48" s="126"/>
      <c r="J48" s="126"/>
      <c r="K48" s="126"/>
      <c r="L48" s="176"/>
      <c r="M48" s="155"/>
    </row>
    <row r="49" spans="1:13" ht="15" customHeight="1" x14ac:dyDescent="0.2">
      <c r="A49" s="176"/>
      <c r="B49" s="126"/>
      <c r="F49" s="126"/>
      <c r="G49" s="126"/>
      <c r="H49" s="126"/>
      <c r="I49" s="126"/>
      <c r="J49" s="126"/>
      <c r="K49" s="126"/>
      <c r="L49" s="176"/>
      <c r="M49" s="155"/>
    </row>
    <row r="50" spans="1:13" ht="15" customHeight="1" x14ac:dyDescent="0.2">
      <c r="A50" s="176"/>
      <c r="B50" s="126"/>
      <c r="F50" s="126"/>
      <c r="G50" s="126"/>
      <c r="H50" s="126"/>
      <c r="I50" s="126"/>
      <c r="J50" s="126"/>
      <c r="K50" s="126"/>
      <c r="L50" s="176"/>
      <c r="M50" s="155"/>
    </row>
    <row r="51" spans="1:13" ht="15" customHeight="1" x14ac:dyDescent="0.2">
      <c r="A51" s="176"/>
      <c r="B51" s="126"/>
      <c r="F51" s="126"/>
      <c r="G51" s="126"/>
      <c r="H51" s="126"/>
      <c r="I51" s="126"/>
      <c r="J51" s="126"/>
      <c r="K51" s="126"/>
      <c r="L51" s="176"/>
      <c r="M51" s="155"/>
    </row>
    <row r="52" spans="1:13" ht="15" customHeight="1" x14ac:dyDescent="0.2">
      <c r="A52" s="176"/>
      <c r="B52" s="126"/>
      <c r="F52" s="253"/>
      <c r="G52" s="253"/>
      <c r="H52" s="253"/>
      <c r="I52" s="253"/>
      <c r="J52" s="253"/>
      <c r="K52" s="253"/>
      <c r="L52" s="283"/>
      <c r="M52" s="155"/>
    </row>
    <row r="53" spans="1:13" ht="15" customHeight="1" x14ac:dyDescent="0.2">
      <c r="A53" s="270"/>
      <c r="B53" s="258"/>
      <c r="C53" s="258"/>
      <c r="D53" s="258"/>
      <c r="E53" s="258"/>
      <c r="F53" s="258"/>
      <c r="G53" s="258"/>
      <c r="H53" s="258"/>
      <c r="I53" s="258"/>
      <c r="J53" s="258"/>
      <c r="K53" s="258"/>
      <c r="L53" s="258"/>
      <c r="M53" s="269"/>
    </row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  <row r="60" spans="1:13" ht="15" customHeight="1" x14ac:dyDescent="0.2"/>
  </sheetData>
  <mergeCells count="11">
    <mergeCell ref="H27:L27"/>
    <mergeCell ref="H28:L28"/>
    <mergeCell ref="D27:G28"/>
    <mergeCell ref="G32:L32"/>
    <mergeCell ref="B32:F32"/>
    <mergeCell ref="C8:C9"/>
    <mergeCell ref="K1:M1"/>
    <mergeCell ref="B3:L3"/>
    <mergeCell ref="B5:C5"/>
    <mergeCell ref="H7:L7"/>
    <mergeCell ref="D7:G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&amp;C28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D45"/>
  <sheetViews>
    <sheetView view="pageBreakPreview" zoomScaleNormal="100" zoomScaleSheetLayoutView="100" workbookViewId="0"/>
  </sheetViews>
  <sheetFormatPr defaultRowHeight="12.75" x14ac:dyDescent="0.25"/>
  <cols>
    <col min="1" max="1" width="12.5703125" style="529" customWidth="1"/>
    <col min="2" max="2" width="2.7109375" style="643" customWidth="1"/>
    <col min="3" max="3" width="65.5703125" style="529" customWidth="1"/>
    <col min="4" max="4" width="13.5703125" style="529" customWidth="1"/>
    <col min="5" max="5" width="9.140625" style="529"/>
    <col min="6" max="6" width="11.7109375" style="529" customWidth="1"/>
    <col min="7" max="8" width="9.140625" style="529"/>
    <col min="9" max="9" width="11.7109375" style="529" customWidth="1"/>
    <col min="10" max="16384" width="9.140625" style="529"/>
  </cols>
  <sheetData>
    <row r="1" spans="1:4" ht="12.75" customHeight="1" x14ac:dyDescent="0.25">
      <c r="B1" s="658"/>
      <c r="C1" s="638"/>
      <c r="D1" s="638"/>
    </row>
    <row r="2" spans="1:4" ht="12.75" customHeight="1" x14ac:dyDescent="0.25">
      <c r="A2" s="638"/>
      <c r="B2" s="658"/>
      <c r="C2" s="638"/>
      <c r="D2" s="638"/>
    </row>
    <row r="3" spans="1:4" ht="12.75" customHeight="1" x14ac:dyDescent="0.25">
      <c r="A3" s="638"/>
      <c r="B3" s="658"/>
      <c r="C3" s="639" t="s">
        <v>346</v>
      </c>
      <c r="D3" s="638"/>
    </row>
    <row r="4" spans="1:4" ht="12.75" customHeight="1" x14ac:dyDescent="0.25">
      <c r="A4" s="929" t="s">
        <v>257</v>
      </c>
      <c r="B4" s="928"/>
      <c r="C4" s="930" t="s">
        <v>258</v>
      </c>
      <c r="D4" s="657"/>
    </row>
    <row r="5" spans="1:4" ht="18" customHeight="1" x14ac:dyDescent="0.25">
      <c r="A5" s="142" t="s">
        <v>51</v>
      </c>
      <c r="B5" s="659" t="s">
        <v>39</v>
      </c>
      <c r="C5" s="660" t="s">
        <v>4</v>
      </c>
      <c r="D5" s="660"/>
    </row>
    <row r="6" spans="1:4" ht="18" customHeight="1" x14ac:dyDescent="0.25">
      <c r="A6" s="142" t="s">
        <v>9</v>
      </c>
      <c r="B6" s="659" t="s">
        <v>39</v>
      </c>
      <c r="C6" s="660" t="s">
        <v>67</v>
      </c>
      <c r="D6" s="660"/>
    </row>
    <row r="7" spans="1:4" ht="18" customHeight="1" x14ac:dyDescent="0.25">
      <c r="A7" s="142" t="s">
        <v>78</v>
      </c>
      <c r="B7" s="659" t="s">
        <v>39</v>
      </c>
      <c r="C7" s="660" t="s">
        <v>79</v>
      </c>
      <c r="D7" s="660"/>
    </row>
    <row r="8" spans="1:4" ht="18" customHeight="1" x14ac:dyDescent="0.25">
      <c r="A8" s="142" t="s">
        <v>44</v>
      </c>
      <c r="B8" s="659" t="s">
        <v>39</v>
      </c>
      <c r="C8" s="141" t="s">
        <v>320</v>
      </c>
      <c r="D8" s="660"/>
    </row>
    <row r="9" spans="1:4" ht="18" customHeight="1" x14ac:dyDescent="0.25">
      <c r="A9" s="142" t="s">
        <v>70</v>
      </c>
      <c r="B9" s="659" t="s">
        <v>39</v>
      </c>
      <c r="C9" s="660" t="s">
        <v>71</v>
      </c>
      <c r="D9" s="515"/>
    </row>
    <row r="10" spans="1:4" ht="18" customHeight="1" x14ac:dyDescent="0.25">
      <c r="A10" s="142" t="s">
        <v>295</v>
      </c>
      <c r="B10" s="659" t="s">
        <v>39</v>
      </c>
      <c r="C10" s="660" t="s">
        <v>318</v>
      </c>
      <c r="D10" s="660"/>
    </row>
    <row r="11" spans="1:4" ht="18" customHeight="1" x14ac:dyDescent="0.25">
      <c r="A11" s="142" t="s">
        <v>60</v>
      </c>
      <c r="B11" s="659" t="s">
        <v>39</v>
      </c>
      <c r="C11" s="660" t="s">
        <v>61</v>
      </c>
      <c r="D11" s="660"/>
    </row>
    <row r="12" spans="1:4" ht="18" customHeight="1" x14ac:dyDescent="0.25">
      <c r="A12" s="142" t="s">
        <v>80</v>
      </c>
      <c r="B12" s="659" t="s">
        <v>39</v>
      </c>
      <c r="C12" s="660" t="s">
        <v>81</v>
      </c>
      <c r="D12" s="660"/>
    </row>
    <row r="13" spans="1:4" ht="18" customHeight="1" x14ac:dyDescent="0.25">
      <c r="A13" s="142" t="s">
        <v>56</v>
      </c>
      <c r="B13" s="659" t="s">
        <v>39</v>
      </c>
      <c r="C13" s="660" t="s">
        <v>57</v>
      </c>
      <c r="D13" s="660"/>
    </row>
    <row r="14" spans="1:4" ht="18" customHeight="1" x14ac:dyDescent="0.25">
      <c r="A14" s="142" t="s">
        <v>156</v>
      </c>
      <c r="B14" s="659" t="s">
        <v>39</v>
      </c>
      <c r="C14" s="660" t="s">
        <v>317</v>
      </c>
      <c r="D14" s="515"/>
    </row>
    <row r="15" spans="1:4" ht="18" customHeight="1" x14ac:dyDescent="0.25">
      <c r="A15" s="142" t="s">
        <v>8</v>
      </c>
      <c r="B15" s="659" t="s">
        <v>39</v>
      </c>
      <c r="C15" s="660" t="s">
        <v>64</v>
      </c>
      <c r="D15" s="515"/>
    </row>
    <row r="16" spans="1:4" ht="18" customHeight="1" x14ac:dyDescent="0.25">
      <c r="A16" s="142" t="s">
        <v>243</v>
      </c>
      <c r="B16" s="659" t="s">
        <v>39</v>
      </c>
      <c r="C16" s="515" t="s">
        <v>316</v>
      </c>
      <c r="D16" s="515"/>
    </row>
    <row r="17" spans="1:4" ht="18" customHeight="1" x14ac:dyDescent="0.25">
      <c r="A17" s="142" t="s">
        <v>246</v>
      </c>
      <c r="B17" s="659" t="s">
        <v>39</v>
      </c>
      <c r="C17" s="660" t="s">
        <v>247</v>
      </c>
      <c r="D17" s="515"/>
    </row>
    <row r="18" spans="1:4" ht="18" customHeight="1" x14ac:dyDescent="0.25">
      <c r="A18" s="142" t="s">
        <v>296</v>
      </c>
      <c r="B18" s="659" t="s">
        <v>39</v>
      </c>
      <c r="C18" s="515" t="s">
        <v>315</v>
      </c>
      <c r="D18" s="660"/>
    </row>
    <row r="19" spans="1:4" ht="18" customHeight="1" x14ac:dyDescent="0.25">
      <c r="A19" s="142" t="s">
        <v>68</v>
      </c>
      <c r="B19" s="659" t="s">
        <v>39</v>
      </c>
      <c r="C19" s="660" t="s">
        <v>142</v>
      </c>
      <c r="D19" s="660"/>
    </row>
    <row r="20" spans="1:4" ht="18" customHeight="1" x14ac:dyDescent="0.25">
      <c r="A20" s="142" t="s">
        <v>72</v>
      </c>
      <c r="B20" s="659" t="s">
        <v>39</v>
      </c>
      <c r="C20" s="660" t="s">
        <v>73</v>
      </c>
      <c r="D20" s="660"/>
    </row>
    <row r="21" spans="1:4" ht="18" customHeight="1" x14ac:dyDescent="0.25">
      <c r="A21" s="142" t="s">
        <v>42</v>
      </c>
      <c r="B21" s="659" t="s">
        <v>39</v>
      </c>
      <c r="C21" s="141" t="s">
        <v>319</v>
      </c>
      <c r="D21" s="660"/>
    </row>
    <row r="22" spans="1:4" ht="18" customHeight="1" x14ac:dyDescent="0.25">
      <c r="A22" s="142" t="s">
        <v>63</v>
      </c>
      <c r="B22" s="659" t="s">
        <v>39</v>
      </c>
      <c r="C22" s="660" t="s">
        <v>62</v>
      </c>
      <c r="D22" s="660"/>
    </row>
    <row r="23" spans="1:4" ht="18" customHeight="1" x14ac:dyDescent="0.25">
      <c r="A23" s="142" t="s">
        <v>53</v>
      </c>
      <c r="B23" s="659" t="s">
        <v>39</v>
      </c>
      <c r="C23" s="665" t="s">
        <v>52</v>
      </c>
      <c r="D23" s="515"/>
    </row>
    <row r="24" spans="1:4" ht="18" customHeight="1" x14ac:dyDescent="0.25">
      <c r="A24" s="142" t="s">
        <v>55</v>
      </c>
      <c r="B24" s="659" t="s">
        <v>39</v>
      </c>
      <c r="C24" s="660" t="s">
        <v>54</v>
      </c>
      <c r="D24" s="660"/>
    </row>
    <row r="25" spans="1:4" ht="18" customHeight="1" x14ac:dyDescent="0.25">
      <c r="A25" s="142" t="s">
        <v>43</v>
      </c>
      <c r="B25" s="659" t="s">
        <v>39</v>
      </c>
      <c r="C25" s="141" t="s">
        <v>321</v>
      </c>
      <c r="D25" s="660"/>
    </row>
    <row r="26" spans="1:4" ht="18" customHeight="1" x14ac:dyDescent="0.25">
      <c r="A26" s="142" t="s">
        <v>155</v>
      </c>
      <c r="B26" s="659" t="s">
        <v>39</v>
      </c>
      <c r="C26" s="660" t="s">
        <v>322</v>
      </c>
      <c r="D26" s="515"/>
    </row>
    <row r="27" spans="1:4" ht="18" customHeight="1" x14ac:dyDescent="0.25">
      <c r="A27" s="142" t="s">
        <v>7</v>
      </c>
      <c r="B27" s="659" t="s">
        <v>39</v>
      </c>
      <c r="C27" s="660" t="s">
        <v>66</v>
      </c>
      <c r="D27" s="664"/>
    </row>
    <row r="28" spans="1:4" ht="18" customHeight="1" x14ac:dyDescent="0.25">
      <c r="A28" s="142" t="s">
        <v>6</v>
      </c>
      <c r="B28" s="659" t="s">
        <v>39</v>
      </c>
      <c r="C28" s="660" t="s">
        <v>65</v>
      </c>
      <c r="D28" s="637"/>
    </row>
    <row r="29" spans="1:4" ht="18" customHeight="1" x14ac:dyDescent="0.25">
      <c r="A29" s="142" t="s">
        <v>76</v>
      </c>
      <c r="B29" s="659" t="s">
        <v>39</v>
      </c>
      <c r="C29" s="660" t="s">
        <v>77</v>
      </c>
      <c r="D29" s="637"/>
    </row>
    <row r="30" spans="1:4" ht="18" customHeight="1" x14ac:dyDescent="0.25">
      <c r="A30" s="142" t="s">
        <v>97</v>
      </c>
      <c r="B30" s="659" t="s">
        <v>39</v>
      </c>
      <c r="C30" s="660" t="s">
        <v>95</v>
      </c>
      <c r="D30" s="637"/>
    </row>
    <row r="31" spans="1:4" ht="18" customHeight="1" x14ac:dyDescent="0.25">
      <c r="A31" s="142" t="s">
        <v>59</v>
      </c>
      <c r="B31" s="659" t="s">
        <v>39</v>
      </c>
      <c r="C31" s="660" t="s">
        <v>58</v>
      </c>
      <c r="D31" s="637"/>
    </row>
    <row r="32" spans="1:4" ht="18" customHeight="1" x14ac:dyDescent="0.25">
      <c r="A32" s="142"/>
      <c r="B32" s="659"/>
      <c r="C32" s="141"/>
      <c r="D32" s="637"/>
    </row>
    <row r="33" spans="1:4" ht="18" customHeight="1" x14ac:dyDescent="0.25">
      <c r="A33" s="142"/>
      <c r="B33" s="938"/>
      <c r="C33" s="141"/>
      <c r="D33" s="637"/>
    </row>
    <row r="34" spans="1:4" ht="18" customHeight="1" x14ac:dyDescent="0.25">
      <c r="B34" s="951"/>
    </row>
    <row r="35" spans="1:4" ht="18" customHeight="1" x14ac:dyDescent="0.25">
      <c r="A35" s="929" t="s">
        <v>259</v>
      </c>
      <c r="B35" s="933"/>
      <c r="C35" s="964" t="s">
        <v>258</v>
      </c>
      <c r="D35" s="964"/>
    </row>
    <row r="36" spans="1:4" ht="18" customHeight="1" x14ac:dyDescent="0.25">
      <c r="A36" s="897" t="s">
        <v>260</v>
      </c>
      <c r="B36" s="659" t="s">
        <v>39</v>
      </c>
      <c r="C36" s="949" t="s">
        <v>314</v>
      </c>
      <c r="D36" s="940"/>
    </row>
    <row r="37" spans="1:4" ht="18" customHeight="1" x14ac:dyDescent="0.25">
      <c r="A37" s="897" t="s">
        <v>335</v>
      </c>
      <c r="B37" s="659" t="s">
        <v>39</v>
      </c>
      <c r="C37" s="950" t="s">
        <v>336</v>
      </c>
      <c r="D37" s="939"/>
    </row>
    <row r="38" spans="1:4" ht="18" customHeight="1" x14ac:dyDescent="0.25">
      <c r="A38" s="142" t="s">
        <v>98</v>
      </c>
      <c r="B38" s="659" t="s">
        <v>39</v>
      </c>
      <c r="C38" s="965" t="s">
        <v>345</v>
      </c>
      <c r="D38" s="939"/>
    </row>
    <row r="39" spans="1:4" ht="12" customHeight="1" x14ac:dyDescent="0.25">
      <c r="B39" s="529"/>
      <c r="C39" s="965"/>
      <c r="D39" s="637"/>
    </row>
    <row r="40" spans="1:4" ht="18" customHeight="1" x14ac:dyDescent="0.25">
      <c r="A40" s="897" t="s">
        <v>261</v>
      </c>
      <c r="B40" s="659" t="s">
        <v>39</v>
      </c>
      <c r="C40" s="950" t="s">
        <v>323</v>
      </c>
      <c r="D40" s="931"/>
    </row>
    <row r="41" spans="1:4" ht="18" customHeight="1" x14ac:dyDescent="0.25">
      <c r="B41" s="659"/>
      <c r="D41" s="931"/>
    </row>
    <row r="42" spans="1:4" ht="30" customHeight="1" x14ac:dyDescent="0.25">
      <c r="A42" s="142"/>
      <c r="B42" s="932"/>
      <c r="C42" s="660"/>
      <c r="D42" s="931"/>
    </row>
    <row r="43" spans="1:4" ht="30" customHeight="1" x14ac:dyDescent="0.25">
      <c r="B43" s="932"/>
    </row>
    <row r="44" spans="1:4" ht="30" customHeight="1" x14ac:dyDescent="0.25">
      <c r="B44" s="932"/>
    </row>
    <row r="45" spans="1:4" ht="30" customHeight="1" x14ac:dyDescent="0.25">
      <c r="B45" s="529"/>
    </row>
  </sheetData>
  <sortState ref="I26:I28">
    <sortCondition ref="I26"/>
  </sortState>
  <mergeCells count="2">
    <mergeCell ref="C35:D35"/>
    <mergeCell ref="C38:C39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view="pageBreakPreview" topLeftCell="A16" zoomScaleNormal="100" zoomScaleSheetLayoutView="100" workbookViewId="0">
      <selection activeCell="P42" sqref="P42"/>
    </sheetView>
  </sheetViews>
  <sheetFormatPr defaultRowHeight="12.75" x14ac:dyDescent="0.2"/>
  <cols>
    <col min="1" max="1" width="1.7109375" style="121" customWidth="1"/>
    <col min="2" max="2" width="16.28515625" style="121" customWidth="1"/>
    <col min="3" max="3" width="10.140625" style="121" customWidth="1"/>
    <col min="4" max="7" width="7.7109375" style="121" customWidth="1"/>
    <col min="8" max="11" width="6.7109375" style="121" customWidth="1"/>
    <col min="12" max="12" width="6.85546875" style="121" customWidth="1"/>
    <col min="13" max="13" width="1.7109375" style="121" customWidth="1"/>
    <col min="14" max="15" width="9.140625" style="121"/>
    <col min="16" max="16" width="11.140625" style="121" customWidth="1"/>
    <col min="17" max="16384" width="9.140625" style="121"/>
  </cols>
  <sheetData>
    <row r="1" spans="1:13" ht="13.5" x14ac:dyDescent="0.25">
      <c r="K1" s="1068" t="s">
        <v>288</v>
      </c>
      <c r="L1" s="1068"/>
      <c r="M1" s="1068"/>
    </row>
    <row r="2" spans="1:13" ht="6.75" customHeight="1" x14ac:dyDescent="0.2"/>
    <row r="3" spans="1:13" ht="30" customHeight="1" x14ac:dyDescent="0.2">
      <c r="B3" s="1081" t="s">
        <v>176</v>
      </c>
      <c r="C3" s="1081"/>
      <c r="D3" s="1081"/>
      <c r="E3" s="1081"/>
      <c r="F3" s="1081"/>
      <c r="G3" s="1081"/>
      <c r="H3" s="1081"/>
      <c r="I3" s="1081"/>
      <c r="J3" s="1081"/>
      <c r="K3" s="1081"/>
      <c r="L3" s="1081"/>
      <c r="M3" s="122"/>
    </row>
    <row r="4" spans="1:13" ht="15.95" customHeight="1" x14ac:dyDescent="0.2">
      <c r="B4" s="122"/>
      <c r="C4" s="177"/>
      <c r="D4" s="499"/>
      <c r="E4" s="170"/>
      <c r="F4" s="125"/>
      <c r="G4" s="125"/>
      <c r="H4" s="125"/>
      <c r="I4" s="125"/>
      <c r="J4" s="126"/>
      <c r="K4" s="126"/>
      <c r="L4" s="126"/>
    </row>
    <row r="5" spans="1:13" ht="15" customHeight="1" x14ac:dyDescent="0.2">
      <c r="B5" s="1088"/>
      <c r="C5" s="1089"/>
      <c r="D5" s="500"/>
      <c r="E5" s="501"/>
      <c r="F5" s="253"/>
      <c r="G5" s="507" t="str">
        <f>T!E17</f>
        <v>I. čtvrtletí</v>
      </c>
      <c r="H5" s="508">
        <f>T!G17</f>
        <v>2016</v>
      </c>
      <c r="I5" s="502"/>
      <c r="J5" s="501"/>
      <c r="K5" s="501"/>
      <c r="L5" s="503"/>
      <c r="M5" s="126"/>
    </row>
    <row r="6" spans="1:13" ht="24.95" customHeight="1" x14ac:dyDescent="0.2">
      <c r="D6" s="269"/>
      <c r="H6" s="269"/>
      <c r="I6" s="258"/>
      <c r="J6" s="258"/>
      <c r="K6" s="258"/>
      <c r="L6" s="270"/>
      <c r="M6" s="126"/>
    </row>
    <row r="7" spans="1:13" ht="24.95" customHeight="1" x14ac:dyDescent="0.25">
      <c r="B7" s="131"/>
      <c r="C7" s="131"/>
      <c r="D7" s="1095" t="s">
        <v>41</v>
      </c>
      <c r="E7" s="1090"/>
      <c r="F7" s="1090"/>
      <c r="G7" s="1091"/>
      <c r="H7" s="1095" t="s">
        <v>167</v>
      </c>
      <c r="I7" s="1090"/>
      <c r="J7" s="1090"/>
      <c r="K7" s="1090"/>
      <c r="L7" s="1091"/>
      <c r="M7" s="155"/>
    </row>
    <row r="8" spans="1:13" ht="14.1" customHeight="1" x14ac:dyDescent="0.25">
      <c r="B8" s="169"/>
      <c r="C8" s="1077" t="s">
        <v>168</v>
      </c>
      <c r="D8" s="277"/>
      <c r="E8" s="277"/>
      <c r="F8" s="389" t="s">
        <v>170</v>
      </c>
      <c r="G8" s="753" t="s">
        <v>246</v>
      </c>
      <c r="H8" s="271" t="s">
        <v>40</v>
      </c>
      <c r="I8" s="272" t="s">
        <v>74</v>
      </c>
      <c r="J8" s="272" t="s">
        <v>75</v>
      </c>
      <c r="K8" s="272" t="s">
        <v>171</v>
      </c>
      <c r="L8" s="273" t="s">
        <v>172</v>
      </c>
      <c r="M8" s="126"/>
    </row>
    <row r="9" spans="1:13" ht="14.1" customHeight="1" x14ac:dyDescent="0.25">
      <c r="A9" s="283"/>
      <c r="B9" s="390" t="s">
        <v>169</v>
      </c>
      <c r="C9" s="1078"/>
      <c r="D9" s="390" t="s">
        <v>154</v>
      </c>
      <c r="E9" s="390" t="s">
        <v>1</v>
      </c>
      <c r="F9" s="390" t="s">
        <v>69</v>
      </c>
      <c r="G9" s="755" t="s">
        <v>69</v>
      </c>
      <c r="H9" s="274" t="s">
        <v>12</v>
      </c>
      <c r="I9" s="275" t="s">
        <v>12</v>
      </c>
      <c r="J9" s="275" t="s">
        <v>12</v>
      </c>
      <c r="K9" s="275" t="s">
        <v>12</v>
      </c>
      <c r="L9" s="276" t="s">
        <v>12</v>
      </c>
      <c r="M9" s="253"/>
    </row>
    <row r="10" spans="1:13" ht="14.1" customHeight="1" x14ac:dyDescent="0.2">
      <c r="A10" s="176"/>
      <c r="B10" s="257" t="s">
        <v>14</v>
      </c>
      <c r="C10" s="180">
        <f>'19'!D29</f>
        <v>106994</v>
      </c>
      <c r="D10" s="181">
        <f>'19'!E29</f>
        <v>103193.33</v>
      </c>
      <c r="E10" s="181">
        <f>'19'!F29</f>
        <v>1100621.90909</v>
      </c>
      <c r="F10" s="877">
        <f>E10/$E$24</f>
        <v>3.5159948209530514E-2</v>
      </c>
      <c r="G10" s="877">
        <f>'19'!H29</f>
        <v>1.5042625299668499E-2</v>
      </c>
      <c r="H10" s="284">
        <f>AVERAGE('26'!H10,'27'!H10,'28'!H10)</f>
        <v>1.9008448540706604</v>
      </c>
      <c r="I10" s="666">
        <f>MAX('26'!I10,'27'!I10,'28'!I10)</f>
        <v>12.1</v>
      </c>
      <c r="J10" s="666">
        <f>MIN('26'!J10,'27'!J10,'28'!J10)</f>
        <v>-12.9</v>
      </c>
      <c r="K10" s="666">
        <f>AVERAGE('26'!K10,'27'!K10,'28'!K10)</f>
        <v>0.13333333333333316</v>
      </c>
      <c r="L10" s="286">
        <f>H10-K10</f>
        <v>1.7675115207373273</v>
      </c>
      <c r="M10" s="126"/>
    </row>
    <row r="11" spans="1:13" ht="14.1" customHeight="1" x14ac:dyDescent="0.2">
      <c r="A11" s="283"/>
      <c r="B11" s="260" t="s">
        <v>15</v>
      </c>
      <c r="C11" s="261">
        <f>'19'!D56</f>
        <v>386532</v>
      </c>
      <c r="D11" s="262">
        <f>'19'!E56</f>
        <v>428820.7</v>
      </c>
      <c r="E11" s="262">
        <f>'19'!F56</f>
        <v>4577594.5040000007</v>
      </c>
      <c r="F11" s="263">
        <f t="shared" ref="F11:F23" si="0">E11/$E$24</f>
        <v>0.14623367421237707</v>
      </c>
      <c r="G11" s="878">
        <f>'19'!H56</f>
        <v>-3.6133537248143987E-3</v>
      </c>
      <c r="H11" s="290">
        <f>AVERAGE('26'!H11,'27'!H11,'28'!H11)</f>
        <v>2.9875192012288783</v>
      </c>
      <c r="I11" s="667">
        <f>MAX('26'!I11,'27'!I11,'28'!I11)</f>
        <v>14.8</v>
      </c>
      <c r="J11" s="667">
        <f>MIN('26'!J11,'27'!J11,'28'!J11)</f>
        <v>-8.6999999999999993</v>
      </c>
      <c r="K11" s="667">
        <f>AVERAGE('26'!K11,'27'!K11,'28'!K11)</f>
        <v>0.80000000000000016</v>
      </c>
      <c r="L11" s="292">
        <f t="shared" ref="L11:L26" si="1">H11-K11</f>
        <v>2.187519201228878</v>
      </c>
      <c r="M11" s="253"/>
    </row>
    <row r="12" spans="1:13" ht="14.1" customHeight="1" x14ac:dyDescent="0.2">
      <c r="A12" s="176"/>
      <c r="B12" s="142" t="s">
        <v>16</v>
      </c>
      <c r="C12" s="135">
        <f>'20'!D29</f>
        <v>85749</v>
      </c>
      <c r="D12" s="136">
        <f>'20'!E29</f>
        <v>78220.899999999994</v>
      </c>
      <c r="E12" s="136">
        <f>'20'!F29</f>
        <v>835018.80818000005</v>
      </c>
      <c r="F12" s="877">
        <f t="shared" si="0"/>
        <v>2.6675116865397544E-2</v>
      </c>
      <c r="G12" s="263">
        <f>'20'!H29</f>
        <v>2.7756463149928263E-2</v>
      </c>
      <c r="H12" s="284">
        <f>AVERAGE('26'!H12,'27'!H12,'28'!H12)</f>
        <v>0.6100614439324118</v>
      </c>
      <c r="I12" s="666">
        <f>MAX('26'!I12,'27'!I12,'28'!I12)</f>
        <v>8.5</v>
      </c>
      <c r="J12" s="666">
        <f>MIN('26'!J12,'27'!J12,'28'!J12)</f>
        <v>-12.1</v>
      </c>
      <c r="K12" s="666">
        <f>AVERAGE('26'!K12,'27'!K12,'28'!K12)</f>
        <v>-0.133333333333333</v>
      </c>
      <c r="L12" s="286">
        <f t="shared" si="1"/>
        <v>0.74339477726574477</v>
      </c>
      <c r="M12" s="126"/>
    </row>
    <row r="13" spans="1:13" ht="14.1" customHeight="1" x14ac:dyDescent="0.2">
      <c r="A13" s="283"/>
      <c r="B13" s="260" t="s">
        <v>17</v>
      </c>
      <c r="C13" s="261">
        <f>'20'!D56</f>
        <v>118380</v>
      </c>
      <c r="D13" s="262">
        <f>'20'!E56</f>
        <v>123124.8</v>
      </c>
      <c r="E13" s="262">
        <f>'20'!F56</f>
        <v>1314347.6678900002</v>
      </c>
      <c r="F13" s="263">
        <f t="shared" si="0"/>
        <v>4.1987530459518363E-2</v>
      </c>
      <c r="G13" s="878">
        <f>'20'!H56</f>
        <v>1.9117643407157107E-2</v>
      </c>
      <c r="H13" s="290">
        <f>AVERAGE('26'!H13,'27'!H13,'28'!H13)</f>
        <v>1.4152457757296464</v>
      </c>
      <c r="I13" s="667">
        <f>MAX('26'!I13,'27'!I13,'28'!I13)</f>
        <v>9.8000000000000007</v>
      </c>
      <c r="J13" s="667">
        <f>MIN('26'!J13,'27'!J13,'28'!J13)</f>
        <v>-10.4</v>
      </c>
      <c r="K13" s="667">
        <f>AVERAGE('26'!K13,'27'!K13,'28'!K13)</f>
        <v>-0.26666666666666661</v>
      </c>
      <c r="L13" s="292">
        <f t="shared" si="1"/>
        <v>1.681912442396313</v>
      </c>
      <c r="M13" s="253"/>
    </row>
    <row r="14" spans="1:13" ht="14.1" customHeight="1" x14ac:dyDescent="0.2">
      <c r="A14" s="176"/>
      <c r="B14" s="142" t="s">
        <v>18</v>
      </c>
      <c r="C14" s="135">
        <f>'21'!D29</f>
        <v>92896</v>
      </c>
      <c r="D14" s="136">
        <f>'21'!E29</f>
        <v>132790</v>
      </c>
      <c r="E14" s="136">
        <f>'21'!F29</f>
        <v>1417522.3615300003</v>
      </c>
      <c r="F14" s="877">
        <f t="shared" si="0"/>
        <v>4.5283500542392614E-2</v>
      </c>
      <c r="G14" s="263">
        <f>'21'!H29</f>
        <v>3.5258346814274852E-2</v>
      </c>
      <c r="H14" s="284">
        <f>AVERAGE('26'!H14,'27'!H14,'28'!H14)</f>
        <v>1.4976574500768052</v>
      </c>
      <c r="I14" s="666">
        <f>MAX('26'!I14,'27'!I14,'28'!I14)</f>
        <v>8.9</v>
      </c>
      <c r="J14" s="666">
        <f>MIN('26'!J14,'27'!J14,'28'!J14)</f>
        <v>-10.1</v>
      </c>
      <c r="K14" s="666">
        <f>AVERAGE('26'!K14,'27'!K14,'28'!K14)</f>
        <v>0.13333333333333272</v>
      </c>
      <c r="L14" s="286">
        <f t="shared" si="1"/>
        <v>1.3643241167434725</v>
      </c>
      <c r="M14" s="126"/>
    </row>
    <row r="15" spans="1:13" ht="14.1" customHeight="1" x14ac:dyDescent="0.2">
      <c r="A15" s="283"/>
      <c r="B15" s="260" t="s">
        <v>19</v>
      </c>
      <c r="C15" s="261">
        <f>'21'!D56</f>
        <v>385077</v>
      </c>
      <c r="D15" s="262">
        <f>'21'!E56</f>
        <v>325779.587</v>
      </c>
      <c r="E15" s="262">
        <f>'21'!F56</f>
        <v>3477092.8263599998</v>
      </c>
      <c r="F15" s="263">
        <f t="shared" si="0"/>
        <v>0.11107756686002032</v>
      </c>
      <c r="G15" s="878">
        <f>'21'!H56</f>
        <v>4.6812517073624597E-2</v>
      </c>
      <c r="H15" s="290">
        <f>AVERAGE('26'!H15,'27'!H15,'28'!H15)</f>
        <v>2.0960445468509987</v>
      </c>
      <c r="I15" s="667">
        <f>MAX('26'!I15,'27'!I15,'28'!I15)</f>
        <v>11.2</v>
      </c>
      <c r="J15" s="667">
        <f>MIN('26'!J15,'27'!J15,'28'!J15)</f>
        <v>-13.7</v>
      </c>
      <c r="K15" s="667">
        <f>AVERAGE('26'!K15,'27'!K15,'28'!K15)</f>
        <v>6.6666666666667165E-2</v>
      </c>
      <c r="L15" s="292">
        <f t="shared" si="1"/>
        <v>2.0293778801843314</v>
      </c>
      <c r="M15" s="253"/>
    </row>
    <row r="16" spans="1:13" ht="14.1" customHeight="1" x14ac:dyDescent="0.2">
      <c r="A16" s="176"/>
      <c r="B16" s="142" t="s">
        <v>20</v>
      </c>
      <c r="C16" s="135">
        <f>'22'!D29</f>
        <v>187599</v>
      </c>
      <c r="D16" s="136">
        <f>'22'!E29</f>
        <v>175271</v>
      </c>
      <c r="E16" s="136">
        <f>'22'!F29</f>
        <v>1871002.3248100001</v>
      </c>
      <c r="F16" s="877">
        <f t="shared" si="0"/>
        <v>5.9770157487253409E-2</v>
      </c>
      <c r="G16" s="263">
        <f>'22'!H29</f>
        <v>6.7544150833071942E-2</v>
      </c>
      <c r="H16" s="284">
        <f>AVERAGE('26'!H16,'27'!H16,'28'!H16)</f>
        <v>1.7158218125960059</v>
      </c>
      <c r="I16" s="666">
        <f>MAX('26'!I16,'27'!I16,'28'!I16)</f>
        <v>11.3</v>
      </c>
      <c r="J16" s="666">
        <f>MIN('26'!J16,'27'!J16,'28'!J16)</f>
        <v>-9.9</v>
      </c>
      <c r="K16" s="666">
        <f>AVERAGE('26'!K16,'27'!K16,'28'!K16)</f>
        <v>-0.40000000000000008</v>
      </c>
      <c r="L16" s="286">
        <f t="shared" si="1"/>
        <v>2.115821812596006</v>
      </c>
      <c r="M16" s="126"/>
    </row>
    <row r="17" spans="1:18" ht="14.1" customHeight="1" x14ac:dyDescent="0.2">
      <c r="A17" s="283"/>
      <c r="B17" s="260" t="s">
        <v>21</v>
      </c>
      <c r="C17" s="261">
        <f>'22'!D56</f>
        <v>136494</v>
      </c>
      <c r="D17" s="262">
        <f>'22'!E56</f>
        <v>136529</v>
      </c>
      <c r="E17" s="262">
        <f>'22'!F56</f>
        <v>1457415.7297500002</v>
      </c>
      <c r="F17" s="263">
        <f t="shared" si="0"/>
        <v>4.6557915260957178E-2</v>
      </c>
      <c r="G17" s="878">
        <f>'22'!H56</f>
        <v>2.9451905024015443E-2</v>
      </c>
      <c r="H17" s="290">
        <f>AVERAGE('26'!H17,'27'!H17,'28'!H17)</f>
        <v>1.7799539170506911</v>
      </c>
      <c r="I17" s="667">
        <f>MAX('26'!I17,'27'!I17,'28'!I17)</f>
        <v>11.1</v>
      </c>
      <c r="J17" s="667">
        <f>MIN('26'!J17,'27'!J17,'28'!J17)</f>
        <v>-11.3</v>
      </c>
      <c r="K17" s="667">
        <f>AVERAGE('26'!K17,'27'!K17,'28'!K17)</f>
        <v>0.56666666666666565</v>
      </c>
      <c r="L17" s="292">
        <f t="shared" si="1"/>
        <v>1.2132872503840253</v>
      </c>
      <c r="M17" s="253"/>
    </row>
    <row r="18" spans="1:18" ht="14.1" customHeight="1" x14ac:dyDescent="0.2">
      <c r="A18" s="176"/>
      <c r="B18" s="142" t="s">
        <v>22</v>
      </c>
      <c r="C18" s="135">
        <f>'23'!D29</f>
        <v>159492</v>
      </c>
      <c r="D18" s="136">
        <f>'23'!E29</f>
        <v>140352.5</v>
      </c>
      <c r="E18" s="136">
        <f>'23'!F29</f>
        <v>1498243.4520999999</v>
      </c>
      <c r="F18" s="877">
        <f t="shared" si="0"/>
        <v>4.7862178415709347E-2</v>
      </c>
      <c r="G18" s="263">
        <f>'23'!H29</f>
        <v>1.8161914966314609E-2</v>
      </c>
      <c r="H18" s="284">
        <f>AVERAGE('26'!H18,'27'!H18,'28'!H18)</f>
        <v>2.0649769585253455</v>
      </c>
      <c r="I18" s="666">
        <f>MAX('26'!I18,'27'!I18,'28'!I18)</f>
        <v>11.6</v>
      </c>
      <c r="J18" s="666">
        <f>MIN('26'!J18,'27'!J18,'28'!J18)</f>
        <v>-13</v>
      </c>
      <c r="K18" s="666">
        <f>AVERAGE('26'!K18,'27'!K18,'28'!K18)</f>
        <v>0.40000000000000036</v>
      </c>
      <c r="L18" s="286">
        <f t="shared" si="1"/>
        <v>1.6649769585253451</v>
      </c>
      <c r="M18" s="126"/>
    </row>
    <row r="19" spans="1:18" ht="14.1" customHeight="1" x14ac:dyDescent="0.2">
      <c r="A19" s="283"/>
      <c r="B19" s="260" t="s">
        <v>3</v>
      </c>
      <c r="C19" s="261">
        <f>'23'!D56</f>
        <v>428514</v>
      </c>
      <c r="D19" s="262">
        <f>'23'!E56</f>
        <v>365728.78644029004</v>
      </c>
      <c r="E19" s="262">
        <f>'23'!F56</f>
        <v>3901567.3205480846</v>
      </c>
      <c r="F19" s="263">
        <f t="shared" si="0"/>
        <v>0.1246376287747058</v>
      </c>
      <c r="G19" s="878">
        <f>'23'!H56</f>
        <v>1.8839272388633671E-2</v>
      </c>
      <c r="H19" s="290">
        <f>AVERAGE('26'!H19,'27'!H19,'28'!H19)</f>
        <v>3.5449692780337938</v>
      </c>
      <c r="I19" s="667">
        <f>MAX('26'!I19,'27'!I19,'28'!I19)</f>
        <v>11.5</v>
      </c>
      <c r="J19" s="667">
        <f>MIN('26'!J19,'27'!J19,'28'!J19)</f>
        <v>-8.6999999999999993</v>
      </c>
      <c r="K19" s="667">
        <f>AVERAGE('26'!K19,'27'!K19,'28'!K19)</f>
        <v>1.5666666666666655</v>
      </c>
      <c r="L19" s="292">
        <f t="shared" si="1"/>
        <v>1.9783026113671283</v>
      </c>
      <c r="M19" s="253"/>
    </row>
    <row r="20" spans="1:18" ht="14.1" customHeight="1" x14ac:dyDescent="0.2">
      <c r="A20" s="176"/>
      <c r="B20" s="142" t="s">
        <v>23</v>
      </c>
      <c r="C20" s="143">
        <f>'24'!D29</f>
        <v>254687</v>
      </c>
      <c r="D20" s="144">
        <f>'24'!E29</f>
        <v>349852.53399999999</v>
      </c>
      <c r="E20" s="144">
        <f>'24'!F29</f>
        <v>3734385.1569700004</v>
      </c>
      <c r="F20" s="877">
        <f t="shared" si="0"/>
        <v>0.11929690625735853</v>
      </c>
      <c r="G20" s="173">
        <f>'24'!H29</f>
        <v>-2.0224997279418334E-2</v>
      </c>
      <c r="H20" s="284">
        <f>AVERAGE('26'!H20,'27'!H20,'28'!H20)</f>
        <v>2.5479262672811065</v>
      </c>
      <c r="I20" s="666">
        <f>MAX('26'!I20,'27'!I20,'28'!I20)</f>
        <v>11.2</v>
      </c>
      <c r="J20" s="666">
        <f>MIN('26'!J20,'27'!J20,'28'!J20)</f>
        <v>-10.7</v>
      </c>
      <c r="K20" s="666">
        <f>AVERAGE('26'!K20,'27'!K20,'28'!K20)</f>
        <v>1.1666666666666663</v>
      </c>
      <c r="L20" s="286">
        <f t="shared" si="1"/>
        <v>1.3812596006144402</v>
      </c>
      <c r="M20" s="264"/>
      <c r="N20" s="137"/>
      <c r="P20" s="137"/>
      <c r="Q20" s="137"/>
      <c r="R20" s="137"/>
    </row>
    <row r="21" spans="1:18" ht="14.1" customHeight="1" x14ac:dyDescent="0.2">
      <c r="A21" s="283"/>
      <c r="B21" s="260" t="s">
        <v>24</v>
      </c>
      <c r="C21" s="255">
        <f>'24'!D56</f>
        <v>226211</v>
      </c>
      <c r="D21" s="256">
        <f>'24'!E56</f>
        <v>281097.31100000005</v>
      </c>
      <c r="E21" s="256">
        <f>'24'!F56</f>
        <v>2999478.0429100003</v>
      </c>
      <c r="F21" s="263">
        <f t="shared" si="0"/>
        <v>9.5819910337361619E-2</v>
      </c>
      <c r="G21" s="884">
        <f>'24'!H56</f>
        <v>2.355803807834736E-2</v>
      </c>
      <c r="H21" s="290">
        <f>AVERAGE('26'!H21,'27'!H21,'28'!H21)</f>
        <v>2.2602534562211982</v>
      </c>
      <c r="I21" s="667">
        <f>MAX('26'!I21,'27'!I21,'28'!I21)</f>
        <v>10.4</v>
      </c>
      <c r="J21" s="667">
        <f>MIN('26'!J21,'27'!J21,'28'!J21)</f>
        <v>-10.1</v>
      </c>
      <c r="K21" s="667">
        <f>AVERAGE('26'!K21,'27'!K21,'28'!K21)</f>
        <v>1.2999999999999996</v>
      </c>
      <c r="L21" s="292">
        <f t="shared" si="1"/>
        <v>0.96025345622119862</v>
      </c>
      <c r="M21" s="265"/>
      <c r="N21" s="137"/>
      <c r="P21" s="137"/>
      <c r="Q21" s="137"/>
      <c r="R21" s="137"/>
    </row>
    <row r="22" spans="1:18" ht="14.1" customHeight="1" x14ac:dyDescent="0.2">
      <c r="A22" s="176"/>
      <c r="B22" s="142" t="s">
        <v>25</v>
      </c>
      <c r="C22" s="143">
        <f>'25'!D29</f>
        <v>114914</v>
      </c>
      <c r="D22" s="144">
        <f>'25'!E29</f>
        <v>131377.81200000001</v>
      </c>
      <c r="E22" s="144">
        <f>'25'!F29</f>
        <v>1402302.87732</v>
      </c>
      <c r="F22" s="877">
        <f t="shared" si="0"/>
        <v>4.4797306080716109E-2</v>
      </c>
      <c r="G22" s="173">
        <f>'25'!H29</f>
        <v>1.3726195479172105E-2</v>
      </c>
      <c r="H22" s="284">
        <f>AVERAGE('26'!H22,'27'!H22,'28'!H22)</f>
        <v>1.3688172043010749</v>
      </c>
      <c r="I22" s="666">
        <f>MAX('26'!I22,'27'!I22,'28'!I22)</f>
        <v>12.3</v>
      </c>
      <c r="J22" s="666">
        <f>MIN('26'!J22,'27'!J22,'28'!J22)</f>
        <v>-10.4</v>
      </c>
      <c r="K22" s="666">
        <f>AVERAGE('26'!K22,'27'!K22,'28'!K22)</f>
        <v>-0.43333333333333329</v>
      </c>
      <c r="L22" s="286">
        <f t="shared" si="1"/>
        <v>1.8021505376344082</v>
      </c>
      <c r="M22" s="264"/>
      <c r="N22" s="137"/>
      <c r="P22" s="137"/>
      <c r="Q22" s="137"/>
      <c r="R22" s="137"/>
    </row>
    <row r="23" spans="1:18" ht="14.1" customHeight="1" thickBot="1" x14ac:dyDescent="0.25">
      <c r="A23" s="317"/>
      <c r="B23" s="313" t="s">
        <v>26</v>
      </c>
      <c r="C23" s="278">
        <f>'25'!D56</f>
        <v>158869</v>
      </c>
      <c r="D23" s="279">
        <f>'25'!E56</f>
        <v>160816.29999999999</v>
      </c>
      <c r="E23" s="279">
        <f>'25'!F56</f>
        <v>1716692.8633049999</v>
      </c>
      <c r="F23" s="882">
        <f t="shared" si="0"/>
        <v>5.4840660236701498E-2</v>
      </c>
      <c r="G23" s="885">
        <f>'25'!H56</f>
        <v>3.4157831986963809E-2</v>
      </c>
      <c r="H23" s="290">
        <f>AVERAGE('26'!H23,'27'!H23,'28'!H23)</f>
        <v>1.8330261136712751</v>
      </c>
      <c r="I23" s="667">
        <f>MAX('26'!I23,'27'!I23,'28'!I23)</f>
        <v>13.5</v>
      </c>
      <c r="J23" s="667">
        <f>MIN('26'!J23,'27'!J23,'28'!J23)</f>
        <v>-10.4</v>
      </c>
      <c r="K23" s="667">
        <f>AVERAGE('26'!K23,'27'!K23,'28'!K23)</f>
        <v>0.73333333333333373</v>
      </c>
      <c r="L23" s="292">
        <f t="shared" si="1"/>
        <v>1.0996927803379415</v>
      </c>
      <c r="M23" s="280"/>
      <c r="N23" s="137"/>
    </row>
    <row r="24" spans="1:18" ht="14.1" customHeight="1" thickTop="1" x14ac:dyDescent="0.2">
      <c r="A24" s="176"/>
      <c r="B24" s="142" t="s">
        <v>2</v>
      </c>
      <c r="C24" s="310">
        <f>SUM(C10:C23)</f>
        <v>2842408</v>
      </c>
      <c r="D24" s="144">
        <f>SUM(D10:D23)</f>
        <v>2932954.5604402903</v>
      </c>
      <c r="E24" s="144">
        <f>SUM(E10:E23)</f>
        <v>31303285.844763089</v>
      </c>
      <c r="F24" s="309">
        <f>SUM(F10:F23)</f>
        <v>1</v>
      </c>
      <c r="G24" s="173">
        <f>'9'!H35</f>
        <v>1.8787838401175344E-2</v>
      </c>
      <c r="H24" s="671">
        <f>AVERAGE('26'!H24,'27'!H24,'28'!H24)</f>
        <v>2.0535714285714288</v>
      </c>
      <c r="I24" s="672">
        <f>MAX('26'!I24,'27'!I24,'28'!I24)</f>
        <v>12.4</v>
      </c>
      <c r="J24" s="672">
        <f>MIN('26'!J24,'27'!J24,'28'!J24)</f>
        <v>-10.9</v>
      </c>
      <c r="K24" s="672">
        <f>AVERAGE('26'!K24,'27'!K24,'28'!K24)</f>
        <v>0.22662217278457542</v>
      </c>
      <c r="L24" s="673">
        <f t="shared" si="1"/>
        <v>1.8269492557868534</v>
      </c>
      <c r="M24" s="126"/>
    </row>
    <row r="25" spans="1:18" ht="14.1" customHeight="1" x14ac:dyDescent="0.2">
      <c r="A25" s="283"/>
      <c r="B25" s="260" t="s">
        <v>96</v>
      </c>
      <c r="C25" s="252"/>
      <c r="D25" s="256">
        <f>'10'!E36+'11'!E36+'12'!E36+'13'!E28</f>
        <v>44216.313911969715</v>
      </c>
      <c r="E25" s="256">
        <f>'10'!F36+'11'!F36+'12'!F36+'13'!F28</f>
        <v>472147.45674000005</v>
      </c>
      <c r="F25" s="259"/>
      <c r="G25" s="887">
        <f>'9'!H36</f>
        <v>-0.23519544799603126</v>
      </c>
      <c r="H25" s="290">
        <f>AVERAGE('26'!H25,'27'!H25,'28'!H25)</f>
        <v>2.0535714285714288</v>
      </c>
      <c r="I25" s="667">
        <f>MAX('26'!I25,'27'!I25,'28'!I25)</f>
        <v>12.4</v>
      </c>
      <c r="J25" s="667">
        <f>MIN('26'!J25,'27'!J25,'28'!J25)</f>
        <v>-10.9</v>
      </c>
      <c r="K25" s="667">
        <f>AVERAGE('26'!K25,'27'!K25,'28'!K25)</f>
        <v>0.22662217278457542</v>
      </c>
      <c r="L25" s="292">
        <f t="shared" si="1"/>
        <v>1.8269492557868534</v>
      </c>
      <c r="M25" s="253"/>
    </row>
    <row r="26" spans="1:18" ht="14.1" customHeight="1" x14ac:dyDescent="0.2">
      <c r="A26" s="318"/>
      <c r="B26" s="314" t="s">
        <v>177</v>
      </c>
      <c r="C26" s="311">
        <f>C24+C25</f>
        <v>2842408</v>
      </c>
      <c r="D26" s="152">
        <f t="shared" ref="D26:E26" si="2">D24+D25</f>
        <v>2977170.87435226</v>
      </c>
      <c r="E26" s="315">
        <f t="shared" si="2"/>
        <v>31775433.301503088</v>
      </c>
      <c r="F26" s="883"/>
      <c r="G26" s="888">
        <f>'9'!H37</f>
        <v>1.378771787606725E-2</v>
      </c>
      <c r="H26" s="668">
        <f>AVERAGE('26'!H26,'27'!H26,'28'!H26)</f>
        <v>2.0535714285714288</v>
      </c>
      <c r="I26" s="669">
        <f>MAX('26'!I26,'27'!I26,'28'!I26)</f>
        <v>12.4</v>
      </c>
      <c r="J26" s="669">
        <f>MIN('26'!J26,'27'!J26,'28'!J26)</f>
        <v>-10.9</v>
      </c>
      <c r="K26" s="669">
        <f>AVERAGE('26'!K26,'27'!K26,'28'!K26)</f>
        <v>0.22662217278457542</v>
      </c>
      <c r="L26" s="670">
        <f t="shared" si="1"/>
        <v>1.8269492557868534</v>
      </c>
      <c r="M26" s="316"/>
    </row>
    <row r="27" spans="1:18" ht="15" customHeight="1" x14ac:dyDescent="0.2">
      <c r="A27" s="176"/>
      <c r="B27" s="142"/>
      <c r="C27" s="282"/>
      <c r="D27" s="1102" t="s">
        <v>175</v>
      </c>
      <c r="E27" s="1103"/>
      <c r="F27" s="1103"/>
      <c r="G27" s="1104"/>
      <c r="H27" s="1096" t="s">
        <v>173</v>
      </c>
      <c r="I27" s="1097"/>
      <c r="J27" s="1097"/>
      <c r="K27" s="1097"/>
      <c r="L27" s="1098"/>
      <c r="M27" s="126"/>
    </row>
    <row r="28" spans="1:18" ht="15" customHeight="1" x14ac:dyDescent="0.2">
      <c r="A28" s="126"/>
      <c r="B28" s="281"/>
      <c r="C28" s="141"/>
      <c r="D28" s="1105"/>
      <c r="E28" s="1106"/>
      <c r="F28" s="1106"/>
      <c r="G28" s="1107"/>
      <c r="H28" s="1099" t="s">
        <v>174</v>
      </c>
      <c r="I28" s="1100"/>
      <c r="J28" s="1100"/>
      <c r="K28" s="1100"/>
      <c r="L28" s="1101"/>
      <c r="M28" s="126"/>
    </row>
    <row r="29" spans="1:18" ht="30" customHeight="1" x14ac:dyDescent="0.2">
      <c r="A29" s="126"/>
      <c r="B29" s="281"/>
      <c r="C29" s="141"/>
      <c r="D29" s="141"/>
      <c r="E29" s="141"/>
      <c r="F29" s="141"/>
      <c r="G29" s="141"/>
      <c r="H29" s="141"/>
      <c r="I29" s="141"/>
      <c r="J29" s="141"/>
      <c r="K29" s="141"/>
      <c r="L29" s="251"/>
      <c r="M29" s="126"/>
    </row>
    <row r="30" spans="1:18" ht="15" customHeight="1" x14ac:dyDescent="0.2">
      <c r="A30" s="176"/>
      <c r="B30" s="392"/>
      <c r="C30" s="392"/>
      <c r="D30" s="141"/>
      <c r="E30" s="495"/>
      <c r="F30" s="496"/>
      <c r="G30" s="496"/>
      <c r="H30" s="141"/>
      <c r="I30" s="142"/>
      <c r="J30" s="392"/>
      <c r="K30" s="141"/>
      <c r="L30" s="141"/>
      <c r="M30" s="155"/>
    </row>
    <row r="31" spans="1:18" ht="18" customHeight="1" x14ac:dyDescent="0.2">
      <c r="A31" s="176"/>
      <c r="B31" s="141"/>
      <c r="C31" s="141"/>
      <c r="D31" s="141"/>
      <c r="E31" s="495"/>
      <c r="F31" s="496"/>
      <c r="G31" s="496"/>
      <c r="H31" s="141"/>
      <c r="I31" s="141"/>
      <c r="J31" s="141"/>
      <c r="K31" s="141"/>
      <c r="L31" s="251"/>
      <c r="M31" s="155"/>
    </row>
    <row r="32" spans="1:18" ht="15" customHeight="1" x14ac:dyDescent="0.25">
      <c r="A32" s="176"/>
      <c r="B32" s="1094" t="s">
        <v>197</v>
      </c>
      <c r="C32" s="1048"/>
      <c r="D32" s="1048"/>
      <c r="E32" s="1048"/>
      <c r="F32" s="1048"/>
      <c r="G32" s="1048" t="s">
        <v>198</v>
      </c>
      <c r="H32" s="1048"/>
      <c r="I32" s="1048"/>
      <c r="J32" s="1048"/>
      <c r="K32" s="1048"/>
      <c r="L32" s="1051"/>
      <c r="M32" s="155"/>
    </row>
    <row r="33" spans="1:13" ht="15" customHeight="1" x14ac:dyDescent="0.2">
      <c r="A33" s="176"/>
      <c r="C33" s="509" t="str">
        <f>G5</f>
        <v>I. čtvrtletí</v>
      </c>
      <c r="D33" s="510">
        <f>H5</f>
        <v>2016</v>
      </c>
      <c r="I33" s="497" t="str">
        <f>G5</f>
        <v>I. čtvrtletí</v>
      </c>
      <c r="J33" s="498">
        <f>H5</f>
        <v>2016</v>
      </c>
      <c r="M33" s="281"/>
    </row>
    <row r="34" spans="1:13" ht="15" customHeight="1" x14ac:dyDescent="0.2">
      <c r="A34" s="176"/>
      <c r="B34" s="141"/>
      <c r="C34" s="141"/>
      <c r="D34" s="141"/>
      <c r="E34" s="141"/>
      <c r="F34" s="141"/>
      <c r="G34" s="141"/>
      <c r="H34" s="141"/>
      <c r="I34" s="141"/>
      <c r="J34" s="141"/>
      <c r="K34" s="141"/>
      <c r="L34" s="251"/>
      <c r="M34" s="155"/>
    </row>
    <row r="35" spans="1:13" ht="15" customHeight="1" x14ac:dyDescent="0.2">
      <c r="A35" s="176"/>
      <c r="B35" s="141"/>
      <c r="C35" s="141"/>
      <c r="D35" s="141"/>
      <c r="E35" s="141"/>
      <c r="F35" s="141"/>
      <c r="G35" s="141"/>
      <c r="H35" s="141"/>
      <c r="I35" s="141"/>
      <c r="J35" s="141"/>
      <c r="K35" s="141"/>
      <c r="L35" s="251"/>
      <c r="M35" s="155"/>
    </row>
    <row r="36" spans="1:13" ht="15" customHeight="1" x14ac:dyDescent="0.2">
      <c r="A36" s="176"/>
      <c r="B36" s="141"/>
      <c r="C36" s="141"/>
      <c r="D36" s="141"/>
      <c r="E36" s="141"/>
      <c r="F36" s="141"/>
      <c r="G36" s="141"/>
      <c r="H36" s="141"/>
      <c r="I36" s="141"/>
      <c r="J36" s="141"/>
      <c r="K36" s="141"/>
      <c r="L36" s="251"/>
      <c r="M36" s="155"/>
    </row>
    <row r="37" spans="1:13" ht="15" customHeight="1" x14ac:dyDescent="0.2">
      <c r="A37" s="176"/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251"/>
      <c r="M37" s="155"/>
    </row>
    <row r="38" spans="1:13" ht="15" customHeight="1" x14ac:dyDescent="0.2">
      <c r="A38" s="176"/>
      <c r="B38" s="141"/>
      <c r="C38" s="141"/>
      <c r="D38" s="141"/>
      <c r="E38" s="141"/>
      <c r="F38" s="141"/>
      <c r="G38" s="141"/>
      <c r="H38" s="141"/>
      <c r="I38" s="141"/>
      <c r="J38" s="141"/>
      <c r="K38" s="141"/>
      <c r="L38" s="251"/>
      <c r="M38" s="155"/>
    </row>
    <row r="39" spans="1:13" ht="15" customHeight="1" x14ac:dyDescent="0.2">
      <c r="A39" s="176"/>
      <c r="B39" s="141"/>
      <c r="C39" s="141"/>
      <c r="D39" s="141"/>
      <c r="E39" s="141"/>
      <c r="F39" s="141"/>
      <c r="G39" s="141"/>
      <c r="H39" s="141"/>
      <c r="I39" s="141"/>
      <c r="J39" s="141"/>
      <c r="K39" s="141"/>
      <c r="L39" s="251"/>
      <c r="M39" s="155"/>
    </row>
    <row r="40" spans="1:13" ht="15" customHeight="1" x14ac:dyDescent="0.2">
      <c r="A40" s="176"/>
      <c r="B40" s="141"/>
      <c r="C40" s="141"/>
      <c r="D40" s="141"/>
      <c r="E40" s="141"/>
      <c r="F40" s="141"/>
      <c r="G40" s="141"/>
      <c r="H40" s="141"/>
      <c r="I40" s="141"/>
      <c r="J40" s="141"/>
      <c r="K40" s="141"/>
      <c r="L40" s="251"/>
      <c r="M40" s="155"/>
    </row>
    <row r="41" spans="1:13" ht="15" customHeight="1" x14ac:dyDescent="0.2">
      <c r="A41" s="176"/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251"/>
      <c r="M41" s="155"/>
    </row>
    <row r="42" spans="1:13" ht="15" customHeight="1" x14ac:dyDescent="0.2">
      <c r="A42" s="176"/>
      <c r="B42" s="141"/>
      <c r="C42" s="141"/>
      <c r="D42" s="141"/>
      <c r="E42" s="141"/>
      <c r="F42" s="141"/>
      <c r="G42" s="141"/>
      <c r="H42" s="141"/>
      <c r="I42" s="141"/>
      <c r="J42" s="141"/>
      <c r="K42" s="141"/>
      <c r="L42" s="251"/>
      <c r="M42" s="155"/>
    </row>
    <row r="43" spans="1:13" ht="15" customHeight="1" x14ac:dyDescent="0.2">
      <c r="A43" s="176"/>
      <c r="B43" s="141"/>
      <c r="C43" s="141"/>
      <c r="D43" s="141"/>
      <c r="E43" s="141"/>
      <c r="F43" s="141"/>
      <c r="G43" s="141"/>
      <c r="H43" s="141"/>
      <c r="I43" s="141"/>
      <c r="J43" s="141"/>
      <c r="K43" s="141"/>
      <c r="L43" s="251"/>
      <c r="M43" s="155"/>
    </row>
    <row r="44" spans="1:13" ht="15" customHeight="1" x14ac:dyDescent="0.2">
      <c r="A44" s="176"/>
      <c r="B44" s="141"/>
      <c r="C44" s="141"/>
      <c r="D44" s="141"/>
      <c r="E44" s="141"/>
      <c r="F44" s="141"/>
      <c r="G44" s="141"/>
      <c r="H44" s="141"/>
      <c r="I44" s="141"/>
      <c r="J44" s="141"/>
      <c r="K44" s="141"/>
      <c r="L44" s="251"/>
      <c r="M44" s="155"/>
    </row>
    <row r="45" spans="1:13" ht="15" customHeight="1" x14ac:dyDescent="0.2">
      <c r="A45" s="176"/>
      <c r="B45" s="126"/>
      <c r="F45" s="126"/>
      <c r="G45" s="126"/>
      <c r="H45" s="126"/>
      <c r="I45" s="126"/>
      <c r="J45" s="126"/>
      <c r="K45" s="126"/>
      <c r="L45" s="176"/>
      <c r="M45" s="155"/>
    </row>
    <row r="46" spans="1:13" ht="15" customHeight="1" x14ac:dyDescent="0.2">
      <c r="A46" s="176"/>
      <c r="B46" s="126"/>
      <c r="F46" s="126"/>
      <c r="G46" s="126"/>
      <c r="H46" s="126"/>
      <c r="I46" s="126"/>
      <c r="J46" s="126"/>
      <c r="K46" s="126"/>
      <c r="L46" s="176"/>
      <c r="M46" s="155"/>
    </row>
    <row r="47" spans="1:13" ht="15" customHeight="1" x14ac:dyDescent="0.2">
      <c r="A47" s="176"/>
      <c r="B47" s="126"/>
      <c r="F47" s="126"/>
      <c r="G47" s="126"/>
      <c r="H47" s="126"/>
      <c r="I47" s="126"/>
      <c r="J47" s="126"/>
      <c r="K47" s="126"/>
      <c r="L47" s="176"/>
      <c r="M47" s="155"/>
    </row>
    <row r="48" spans="1:13" ht="15" customHeight="1" x14ac:dyDescent="0.2">
      <c r="A48" s="176"/>
      <c r="B48" s="126"/>
      <c r="F48" s="126"/>
      <c r="G48" s="126"/>
      <c r="H48" s="126"/>
      <c r="I48" s="126"/>
      <c r="J48" s="126"/>
      <c r="K48" s="126"/>
      <c r="L48" s="176"/>
      <c r="M48" s="155"/>
    </row>
    <row r="49" spans="1:13" ht="15" customHeight="1" x14ac:dyDescent="0.2">
      <c r="A49" s="176"/>
      <c r="B49" s="126"/>
      <c r="F49" s="126"/>
      <c r="G49" s="126"/>
      <c r="H49" s="126"/>
      <c r="I49" s="126"/>
      <c r="J49" s="126"/>
      <c r="K49" s="126"/>
      <c r="L49" s="176"/>
      <c r="M49" s="155"/>
    </row>
    <row r="50" spans="1:13" ht="15" customHeight="1" x14ac:dyDescent="0.2">
      <c r="A50" s="176"/>
      <c r="B50" s="126"/>
      <c r="F50" s="126"/>
      <c r="G50" s="126"/>
      <c r="H50" s="126"/>
      <c r="I50" s="126"/>
      <c r="J50" s="126"/>
      <c r="K50" s="126"/>
      <c r="L50" s="176"/>
      <c r="M50" s="155"/>
    </row>
    <row r="51" spans="1:13" ht="15" customHeight="1" x14ac:dyDescent="0.2">
      <c r="A51" s="176"/>
      <c r="B51" s="126"/>
      <c r="F51" s="126"/>
      <c r="G51" s="126"/>
      <c r="H51" s="126"/>
      <c r="I51" s="126"/>
      <c r="J51" s="126"/>
      <c r="K51" s="126"/>
      <c r="L51" s="176"/>
      <c r="M51" s="155"/>
    </row>
    <row r="52" spans="1:13" ht="15" customHeight="1" x14ac:dyDescent="0.2">
      <c r="A52" s="176"/>
      <c r="B52" s="126"/>
      <c r="F52" s="253"/>
      <c r="G52" s="253"/>
      <c r="H52" s="253"/>
      <c r="I52" s="253"/>
      <c r="J52" s="253"/>
      <c r="K52" s="253"/>
      <c r="L52" s="283"/>
      <c r="M52" s="155"/>
    </row>
    <row r="53" spans="1:13" ht="15" customHeight="1" x14ac:dyDescent="0.2">
      <c r="A53" s="270"/>
      <c r="B53" s="258"/>
      <c r="C53" s="258"/>
      <c r="D53" s="258"/>
      <c r="E53" s="258"/>
      <c r="F53" s="258"/>
      <c r="G53" s="258"/>
      <c r="H53" s="258"/>
      <c r="I53" s="258"/>
      <c r="J53" s="258"/>
      <c r="K53" s="258"/>
      <c r="L53" s="258"/>
      <c r="M53" s="269"/>
    </row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  <row r="60" spans="1:13" ht="15" customHeight="1" x14ac:dyDescent="0.2"/>
  </sheetData>
  <mergeCells count="11">
    <mergeCell ref="H27:L27"/>
    <mergeCell ref="H28:L28"/>
    <mergeCell ref="D27:G28"/>
    <mergeCell ref="G32:L32"/>
    <mergeCell ref="B32:F32"/>
    <mergeCell ref="C8:C9"/>
    <mergeCell ref="K1:M1"/>
    <mergeCell ref="B3:L3"/>
    <mergeCell ref="B5:C5"/>
    <mergeCell ref="H7:L7"/>
    <mergeCell ref="D7:G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&amp;C29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view="pageBreakPreview" zoomScaleNormal="100" zoomScaleSheetLayoutView="100" workbookViewId="0">
      <selection activeCell="E12" sqref="E12"/>
    </sheetView>
  </sheetViews>
  <sheetFormatPr defaultRowHeight="12.75" x14ac:dyDescent="0.25"/>
  <cols>
    <col min="1" max="18" width="7.7109375" style="323" customWidth="1"/>
    <col min="19" max="19" width="1.7109375" style="323" customWidth="1"/>
    <col min="20" max="20" width="9.28515625" style="323" bestFit="1" customWidth="1"/>
    <col min="21" max="21" width="11.42578125" style="323" bestFit="1" customWidth="1"/>
    <col min="22" max="260" width="9.140625" style="323"/>
    <col min="261" max="273" width="10.7109375" style="323" customWidth="1"/>
    <col min="274" max="516" width="9.140625" style="323"/>
    <col min="517" max="529" width="10.7109375" style="323" customWidth="1"/>
    <col min="530" max="772" width="9.140625" style="323"/>
    <col min="773" max="785" width="10.7109375" style="323" customWidth="1"/>
    <col min="786" max="1028" width="9.140625" style="323"/>
    <col min="1029" max="1041" width="10.7109375" style="323" customWidth="1"/>
    <col min="1042" max="1284" width="9.140625" style="323"/>
    <col min="1285" max="1297" width="10.7109375" style="323" customWidth="1"/>
    <col min="1298" max="1540" width="9.140625" style="323"/>
    <col min="1541" max="1553" width="10.7109375" style="323" customWidth="1"/>
    <col min="1554" max="1796" width="9.140625" style="323"/>
    <col min="1797" max="1809" width="10.7109375" style="323" customWidth="1"/>
    <col min="1810" max="2052" width="9.140625" style="323"/>
    <col min="2053" max="2065" width="10.7109375" style="323" customWidth="1"/>
    <col min="2066" max="2308" width="9.140625" style="323"/>
    <col min="2309" max="2321" width="10.7109375" style="323" customWidth="1"/>
    <col min="2322" max="2564" width="9.140625" style="323"/>
    <col min="2565" max="2577" width="10.7109375" style="323" customWidth="1"/>
    <col min="2578" max="2820" width="9.140625" style="323"/>
    <col min="2821" max="2833" width="10.7109375" style="323" customWidth="1"/>
    <col min="2834" max="3076" width="9.140625" style="323"/>
    <col min="3077" max="3089" width="10.7109375" style="323" customWidth="1"/>
    <col min="3090" max="3332" width="9.140625" style="323"/>
    <col min="3333" max="3345" width="10.7109375" style="323" customWidth="1"/>
    <col min="3346" max="3588" width="9.140625" style="323"/>
    <col min="3589" max="3601" width="10.7109375" style="323" customWidth="1"/>
    <col min="3602" max="3844" width="9.140625" style="323"/>
    <col min="3845" max="3857" width="10.7109375" style="323" customWidth="1"/>
    <col min="3858" max="4100" width="9.140625" style="323"/>
    <col min="4101" max="4113" width="10.7109375" style="323" customWidth="1"/>
    <col min="4114" max="4356" width="9.140625" style="323"/>
    <col min="4357" max="4369" width="10.7109375" style="323" customWidth="1"/>
    <col min="4370" max="4612" width="9.140625" style="323"/>
    <col min="4613" max="4625" width="10.7109375" style="323" customWidth="1"/>
    <col min="4626" max="4868" width="9.140625" style="323"/>
    <col min="4869" max="4881" width="10.7109375" style="323" customWidth="1"/>
    <col min="4882" max="5124" width="9.140625" style="323"/>
    <col min="5125" max="5137" width="10.7109375" style="323" customWidth="1"/>
    <col min="5138" max="5380" width="9.140625" style="323"/>
    <col min="5381" max="5393" width="10.7109375" style="323" customWidth="1"/>
    <col min="5394" max="5636" width="9.140625" style="323"/>
    <col min="5637" max="5649" width="10.7109375" style="323" customWidth="1"/>
    <col min="5650" max="5892" width="9.140625" style="323"/>
    <col min="5893" max="5905" width="10.7109375" style="323" customWidth="1"/>
    <col min="5906" max="6148" width="9.140625" style="323"/>
    <col min="6149" max="6161" width="10.7109375" style="323" customWidth="1"/>
    <col min="6162" max="6404" width="9.140625" style="323"/>
    <col min="6405" max="6417" width="10.7109375" style="323" customWidth="1"/>
    <col min="6418" max="6660" width="9.140625" style="323"/>
    <col min="6661" max="6673" width="10.7109375" style="323" customWidth="1"/>
    <col min="6674" max="6916" width="9.140625" style="323"/>
    <col min="6917" max="6929" width="10.7109375" style="323" customWidth="1"/>
    <col min="6930" max="7172" width="9.140625" style="323"/>
    <col min="7173" max="7185" width="10.7109375" style="323" customWidth="1"/>
    <col min="7186" max="7428" width="9.140625" style="323"/>
    <col min="7429" max="7441" width="10.7109375" style="323" customWidth="1"/>
    <col min="7442" max="7684" width="9.140625" style="323"/>
    <col min="7685" max="7697" width="10.7109375" style="323" customWidth="1"/>
    <col min="7698" max="7940" width="9.140625" style="323"/>
    <col min="7941" max="7953" width="10.7109375" style="323" customWidth="1"/>
    <col min="7954" max="8196" width="9.140625" style="323"/>
    <col min="8197" max="8209" width="10.7109375" style="323" customWidth="1"/>
    <col min="8210" max="8452" width="9.140625" style="323"/>
    <col min="8453" max="8465" width="10.7109375" style="323" customWidth="1"/>
    <col min="8466" max="8708" width="9.140625" style="323"/>
    <col min="8709" max="8721" width="10.7109375" style="323" customWidth="1"/>
    <col min="8722" max="8964" width="9.140625" style="323"/>
    <col min="8965" max="8977" width="10.7109375" style="323" customWidth="1"/>
    <col min="8978" max="9220" width="9.140625" style="323"/>
    <col min="9221" max="9233" width="10.7109375" style="323" customWidth="1"/>
    <col min="9234" max="9476" width="9.140625" style="323"/>
    <col min="9477" max="9489" width="10.7109375" style="323" customWidth="1"/>
    <col min="9490" max="9732" width="9.140625" style="323"/>
    <col min="9733" max="9745" width="10.7109375" style="323" customWidth="1"/>
    <col min="9746" max="9988" width="9.140625" style="323"/>
    <col min="9989" max="10001" width="10.7109375" style="323" customWidth="1"/>
    <col min="10002" max="10244" width="9.140625" style="323"/>
    <col min="10245" max="10257" width="10.7109375" style="323" customWidth="1"/>
    <col min="10258" max="10500" width="9.140625" style="323"/>
    <col min="10501" max="10513" width="10.7109375" style="323" customWidth="1"/>
    <col min="10514" max="10756" width="9.140625" style="323"/>
    <col min="10757" max="10769" width="10.7109375" style="323" customWidth="1"/>
    <col min="10770" max="11012" width="9.140625" style="323"/>
    <col min="11013" max="11025" width="10.7109375" style="323" customWidth="1"/>
    <col min="11026" max="11268" width="9.140625" style="323"/>
    <col min="11269" max="11281" width="10.7109375" style="323" customWidth="1"/>
    <col min="11282" max="11524" width="9.140625" style="323"/>
    <col min="11525" max="11537" width="10.7109375" style="323" customWidth="1"/>
    <col min="11538" max="11780" width="9.140625" style="323"/>
    <col min="11781" max="11793" width="10.7109375" style="323" customWidth="1"/>
    <col min="11794" max="12036" width="9.140625" style="323"/>
    <col min="12037" max="12049" width="10.7109375" style="323" customWidth="1"/>
    <col min="12050" max="12292" width="9.140625" style="323"/>
    <col min="12293" max="12305" width="10.7109375" style="323" customWidth="1"/>
    <col min="12306" max="12548" width="9.140625" style="323"/>
    <col min="12549" max="12561" width="10.7109375" style="323" customWidth="1"/>
    <col min="12562" max="12804" width="9.140625" style="323"/>
    <col min="12805" max="12817" width="10.7109375" style="323" customWidth="1"/>
    <col min="12818" max="13060" width="9.140625" style="323"/>
    <col min="13061" max="13073" width="10.7109375" style="323" customWidth="1"/>
    <col min="13074" max="13316" width="9.140625" style="323"/>
    <col min="13317" max="13329" width="10.7109375" style="323" customWidth="1"/>
    <col min="13330" max="13572" width="9.140625" style="323"/>
    <col min="13573" max="13585" width="10.7109375" style="323" customWidth="1"/>
    <col min="13586" max="13828" width="9.140625" style="323"/>
    <col min="13829" max="13841" width="10.7109375" style="323" customWidth="1"/>
    <col min="13842" max="14084" width="9.140625" style="323"/>
    <col min="14085" max="14097" width="10.7109375" style="323" customWidth="1"/>
    <col min="14098" max="14340" width="9.140625" style="323"/>
    <col min="14341" max="14353" width="10.7109375" style="323" customWidth="1"/>
    <col min="14354" max="14596" width="9.140625" style="323"/>
    <col min="14597" max="14609" width="10.7109375" style="323" customWidth="1"/>
    <col min="14610" max="14852" width="9.140625" style="323"/>
    <col min="14853" max="14865" width="10.7109375" style="323" customWidth="1"/>
    <col min="14866" max="15108" width="9.140625" style="323"/>
    <col min="15109" max="15121" width="10.7109375" style="323" customWidth="1"/>
    <col min="15122" max="15364" width="9.140625" style="323"/>
    <col min="15365" max="15377" width="10.7109375" style="323" customWidth="1"/>
    <col min="15378" max="15620" width="9.140625" style="323"/>
    <col min="15621" max="15633" width="10.7109375" style="323" customWidth="1"/>
    <col min="15634" max="15876" width="9.140625" style="323"/>
    <col min="15877" max="15889" width="10.7109375" style="323" customWidth="1"/>
    <col min="15890" max="16132" width="9.140625" style="323"/>
    <col min="16133" max="16145" width="10.7109375" style="323" customWidth="1"/>
    <col min="16146" max="16384" width="9.140625" style="323"/>
  </cols>
  <sheetData>
    <row r="1" spans="1:23" ht="13.5" customHeight="1" x14ac:dyDescent="0.25">
      <c r="Q1" s="1001" t="s">
        <v>289</v>
      </c>
      <c r="R1" s="1001"/>
      <c r="S1" s="1001"/>
    </row>
    <row r="2" spans="1:23" ht="20.100000000000001" customHeight="1" x14ac:dyDescent="0.25">
      <c r="A2" s="1000" t="s">
        <v>256</v>
      </c>
      <c r="B2" s="1000"/>
      <c r="C2" s="1000"/>
      <c r="D2" s="1000"/>
      <c r="E2" s="1000"/>
      <c r="F2" s="1000"/>
      <c r="G2" s="1000"/>
      <c r="H2" s="1000"/>
      <c r="I2" s="1000"/>
      <c r="J2" s="1000"/>
      <c r="K2" s="1000"/>
      <c r="L2" s="1000"/>
      <c r="M2" s="1000"/>
      <c r="N2" s="1000"/>
      <c r="O2" s="1000"/>
      <c r="P2" s="1000"/>
      <c r="Q2" s="1000"/>
      <c r="R2" s="1000"/>
      <c r="S2" s="1000"/>
    </row>
    <row r="3" spans="1:23" ht="20.100000000000001" customHeight="1" x14ac:dyDescent="0.25">
      <c r="A3" s="1108"/>
      <c r="B3" s="1108"/>
      <c r="C3" s="1108"/>
      <c r="D3" s="1108"/>
      <c r="E3" s="1108"/>
      <c r="F3" s="1108"/>
      <c r="G3" s="1108"/>
      <c r="H3" s="1108"/>
      <c r="I3" s="1108"/>
      <c r="J3" s="347"/>
      <c r="K3" s="348"/>
      <c r="L3" s="348"/>
      <c r="M3" s="348"/>
      <c r="N3" s="348"/>
      <c r="O3" s="348"/>
      <c r="P3" s="348"/>
      <c r="Q3" s="348"/>
      <c r="R3" s="348"/>
    </row>
    <row r="4" spans="1:23" ht="17.25" customHeight="1" x14ac:dyDescent="0.25">
      <c r="A4" s="381"/>
      <c r="B4" s="1116">
        <v>2016</v>
      </c>
      <c r="C4" s="998"/>
      <c r="D4" s="998"/>
      <c r="E4" s="998"/>
      <c r="F4" s="998"/>
      <c r="G4" s="998"/>
      <c r="H4" s="998"/>
      <c r="I4" s="998"/>
      <c r="J4" s="998"/>
      <c r="K4" s="998"/>
      <c r="L4" s="998"/>
      <c r="M4" s="998"/>
      <c r="N4" s="998"/>
      <c r="O4" s="998"/>
      <c r="P4" s="998"/>
      <c r="Q4" s="998"/>
      <c r="R4" s="998"/>
      <c r="S4" s="344"/>
    </row>
    <row r="5" spans="1:23" ht="50.25" customHeight="1" x14ac:dyDescent="0.25">
      <c r="A5" s="381"/>
      <c r="B5" s="1109" t="s">
        <v>337</v>
      </c>
      <c r="C5" s="1110"/>
      <c r="D5" s="1110"/>
      <c r="E5" s="1110"/>
      <c r="F5" s="1110"/>
      <c r="G5" s="1110"/>
      <c r="H5" s="1110"/>
      <c r="I5" s="1110"/>
      <c r="J5" s="1110"/>
      <c r="K5" s="1110"/>
      <c r="L5" s="1110"/>
      <c r="M5" s="1110"/>
      <c r="N5" s="1110"/>
      <c r="O5" s="1110"/>
      <c r="P5" s="1110"/>
      <c r="Q5" s="1110"/>
      <c r="R5" s="1113"/>
      <c r="S5" s="344"/>
    </row>
    <row r="6" spans="1:23" ht="63" customHeight="1" x14ac:dyDescent="0.25">
      <c r="A6" s="325" t="s">
        <v>164</v>
      </c>
      <c r="B6" s="393" t="s">
        <v>297</v>
      </c>
      <c r="C6" s="395" t="s">
        <v>298</v>
      </c>
      <c r="D6" s="394" t="s">
        <v>299</v>
      </c>
      <c r="E6" s="395" t="s">
        <v>300</v>
      </c>
      <c r="F6" s="394" t="s">
        <v>301</v>
      </c>
      <c r="G6" s="395" t="s">
        <v>302</v>
      </c>
      <c r="H6" s="394" t="s">
        <v>303</v>
      </c>
      <c r="I6" s="395" t="s">
        <v>304</v>
      </c>
      <c r="J6" s="394" t="s">
        <v>305</v>
      </c>
      <c r="K6" s="395" t="s">
        <v>306</v>
      </c>
      <c r="L6" s="394" t="s">
        <v>307</v>
      </c>
      <c r="M6" s="395" t="s">
        <v>308</v>
      </c>
      <c r="N6" s="394" t="s">
        <v>309</v>
      </c>
      <c r="O6" s="413" t="s">
        <v>310</v>
      </c>
      <c r="P6" s="424" t="s">
        <v>311</v>
      </c>
      <c r="Q6" s="419" t="s">
        <v>312</v>
      </c>
      <c r="R6" s="423" t="s">
        <v>313</v>
      </c>
      <c r="S6" s="359"/>
    </row>
    <row r="7" spans="1:23" ht="15" customHeight="1" x14ac:dyDescent="0.25">
      <c r="A7" s="326" t="s">
        <v>27</v>
      </c>
      <c r="B7" s="399">
        <v>40575.634000000005</v>
      </c>
      <c r="C7" s="400">
        <v>173624.8</v>
      </c>
      <c r="D7" s="401">
        <v>29604.199999999997</v>
      </c>
      <c r="E7" s="402">
        <v>49405.4</v>
      </c>
      <c r="F7" s="401">
        <v>52573.7</v>
      </c>
      <c r="G7" s="402">
        <v>125572.113</v>
      </c>
      <c r="H7" s="401">
        <v>70458.299999999988</v>
      </c>
      <c r="I7" s="402">
        <v>55476</v>
      </c>
      <c r="J7" s="401">
        <v>54106.200000000004</v>
      </c>
      <c r="K7" s="400">
        <v>146750.74713716988</v>
      </c>
      <c r="L7" s="403">
        <v>137087.614</v>
      </c>
      <c r="M7" s="402">
        <v>117843.47200000001</v>
      </c>
      <c r="N7" s="401">
        <v>52068.224000000002</v>
      </c>
      <c r="O7" s="414">
        <v>64701.600000000006</v>
      </c>
      <c r="P7" s="401">
        <v>1169848.00413717</v>
      </c>
      <c r="Q7" s="420">
        <v>17417.079975371562</v>
      </c>
      <c r="R7" s="425">
        <v>1187265.0841125415</v>
      </c>
      <c r="S7" s="396"/>
      <c r="T7" s="331"/>
      <c r="U7" s="332"/>
      <c r="V7" s="332"/>
      <c r="W7" s="332"/>
    </row>
    <row r="8" spans="1:23" ht="15" customHeight="1" x14ac:dyDescent="0.25">
      <c r="A8" s="326" t="s">
        <v>28</v>
      </c>
      <c r="B8" s="399">
        <v>30948.815999999999</v>
      </c>
      <c r="C8" s="402">
        <v>127824.29999999999</v>
      </c>
      <c r="D8" s="401">
        <v>24099.4</v>
      </c>
      <c r="E8" s="402">
        <v>36617.800000000003</v>
      </c>
      <c r="F8" s="401">
        <v>40136.199999999997</v>
      </c>
      <c r="G8" s="402">
        <v>99312.134000000005</v>
      </c>
      <c r="H8" s="401">
        <v>52046.399999999994</v>
      </c>
      <c r="I8" s="402">
        <v>41069.5</v>
      </c>
      <c r="J8" s="401">
        <v>44239.1</v>
      </c>
      <c r="K8" s="400">
        <v>109441.91314686558</v>
      </c>
      <c r="L8" s="401">
        <v>104069.92300000001</v>
      </c>
      <c r="M8" s="402">
        <v>83967.01</v>
      </c>
      <c r="N8" s="401">
        <v>39745.578999999998</v>
      </c>
      <c r="O8" s="414">
        <v>48114.799999999996</v>
      </c>
      <c r="P8" s="401">
        <v>881632.87514686573</v>
      </c>
      <c r="Q8" s="420">
        <v>13345.005399937332</v>
      </c>
      <c r="R8" s="425">
        <v>894977.880546803</v>
      </c>
      <c r="S8" s="397"/>
      <c r="T8" s="333"/>
      <c r="U8" s="332"/>
      <c r="V8" s="332"/>
      <c r="W8" s="332"/>
    </row>
    <row r="9" spans="1:23" ht="15" customHeight="1" x14ac:dyDescent="0.25">
      <c r="A9" s="334" t="s">
        <v>29</v>
      </c>
      <c r="B9" s="404">
        <v>31668.880000000001</v>
      </c>
      <c r="C9" s="405">
        <v>127371.59999999999</v>
      </c>
      <c r="D9" s="406">
        <v>24517.300000000003</v>
      </c>
      <c r="E9" s="405">
        <v>37101.599999999999</v>
      </c>
      <c r="F9" s="406">
        <v>40080.1</v>
      </c>
      <c r="G9" s="405">
        <v>100895.34</v>
      </c>
      <c r="H9" s="406">
        <v>52766.3</v>
      </c>
      <c r="I9" s="405">
        <v>39983.5</v>
      </c>
      <c r="J9" s="406">
        <v>42007.200000000004</v>
      </c>
      <c r="K9" s="407">
        <v>109536.12615625451</v>
      </c>
      <c r="L9" s="406">
        <v>108694.997</v>
      </c>
      <c r="M9" s="405">
        <v>79286.828999999998</v>
      </c>
      <c r="N9" s="406">
        <v>39564.008999999998</v>
      </c>
      <c r="O9" s="415">
        <v>47999.9</v>
      </c>
      <c r="P9" s="438">
        <v>881473.68115625449</v>
      </c>
      <c r="Q9" s="421">
        <v>13454.228536660818</v>
      </c>
      <c r="R9" s="426">
        <v>894927.90969291527</v>
      </c>
      <c r="S9" s="398"/>
      <c r="T9" s="339"/>
      <c r="U9" s="332"/>
      <c r="V9" s="332"/>
      <c r="W9" s="332"/>
    </row>
    <row r="10" spans="1:23" ht="15" customHeight="1" x14ac:dyDescent="0.25">
      <c r="A10" s="379" t="s">
        <v>30</v>
      </c>
      <c r="B10" s="399"/>
      <c r="C10" s="402"/>
      <c r="D10" s="401"/>
      <c r="E10" s="402"/>
      <c r="F10" s="401"/>
      <c r="G10" s="402"/>
      <c r="H10" s="401"/>
      <c r="I10" s="402"/>
      <c r="J10" s="401"/>
      <c r="K10" s="400"/>
      <c r="L10" s="401"/>
      <c r="M10" s="402"/>
      <c r="N10" s="401"/>
      <c r="O10" s="414"/>
      <c r="P10" s="801">
        <f t="shared" ref="P10:P18" si="0">SUM(B10:O10)</f>
        <v>0</v>
      </c>
      <c r="Q10" s="420"/>
      <c r="R10" s="820">
        <f t="shared" ref="R10:R18" si="1">SUM(P10:Q10)</f>
        <v>0</v>
      </c>
      <c r="S10" s="397"/>
      <c r="T10" s="333"/>
      <c r="U10" s="332"/>
      <c r="V10" s="332"/>
      <c r="W10" s="332"/>
    </row>
    <row r="11" spans="1:23" ht="15" customHeight="1" x14ac:dyDescent="0.25">
      <c r="A11" s="379" t="s">
        <v>31</v>
      </c>
      <c r="B11" s="399"/>
      <c r="C11" s="402"/>
      <c r="D11" s="401"/>
      <c r="E11" s="402"/>
      <c r="F11" s="401"/>
      <c r="G11" s="402"/>
      <c r="H11" s="401"/>
      <c r="I11" s="402"/>
      <c r="J11" s="401"/>
      <c r="K11" s="400"/>
      <c r="L11" s="401"/>
      <c r="M11" s="402"/>
      <c r="N11" s="401"/>
      <c r="O11" s="414"/>
      <c r="P11" s="801">
        <f t="shared" si="0"/>
        <v>0</v>
      </c>
      <c r="Q11" s="420"/>
      <c r="R11" s="820">
        <f t="shared" si="1"/>
        <v>0</v>
      </c>
      <c r="S11" s="397"/>
      <c r="T11" s="333"/>
      <c r="U11" s="332"/>
      <c r="V11" s="332"/>
      <c r="W11" s="332"/>
    </row>
    <row r="12" spans="1:23" ht="15" customHeight="1" x14ac:dyDescent="0.25">
      <c r="A12" s="380" t="s">
        <v>32</v>
      </c>
      <c r="B12" s="404"/>
      <c r="C12" s="405"/>
      <c r="D12" s="406"/>
      <c r="E12" s="405"/>
      <c r="F12" s="406"/>
      <c r="G12" s="405"/>
      <c r="H12" s="406"/>
      <c r="I12" s="405"/>
      <c r="J12" s="406"/>
      <c r="K12" s="407"/>
      <c r="L12" s="406"/>
      <c r="M12" s="405"/>
      <c r="N12" s="406"/>
      <c r="O12" s="415"/>
      <c r="P12" s="802">
        <f t="shared" si="0"/>
        <v>0</v>
      </c>
      <c r="Q12" s="421"/>
      <c r="R12" s="821">
        <f t="shared" si="1"/>
        <v>0</v>
      </c>
      <c r="S12" s="397"/>
      <c r="T12" s="333"/>
      <c r="U12" s="332"/>
      <c r="V12" s="332"/>
      <c r="W12" s="332"/>
    </row>
    <row r="13" spans="1:23" ht="15" customHeight="1" x14ac:dyDescent="0.25">
      <c r="A13" s="379" t="s">
        <v>33</v>
      </c>
      <c r="B13" s="399"/>
      <c r="C13" s="402"/>
      <c r="D13" s="401"/>
      <c r="E13" s="402"/>
      <c r="F13" s="401"/>
      <c r="G13" s="402"/>
      <c r="H13" s="401"/>
      <c r="I13" s="402"/>
      <c r="J13" s="401"/>
      <c r="K13" s="400"/>
      <c r="L13" s="401"/>
      <c r="M13" s="402"/>
      <c r="N13" s="401"/>
      <c r="O13" s="414"/>
      <c r="P13" s="801">
        <f t="shared" si="0"/>
        <v>0</v>
      </c>
      <c r="Q13" s="420"/>
      <c r="R13" s="820">
        <f t="shared" si="1"/>
        <v>0</v>
      </c>
      <c r="S13" s="397"/>
      <c r="T13" s="333"/>
      <c r="U13" s="332"/>
      <c r="V13" s="332"/>
      <c r="W13" s="332"/>
    </row>
    <row r="14" spans="1:23" ht="15" customHeight="1" x14ac:dyDescent="0.25">
      <c r="A14" s="379" t="s">
        <v>34</v>
      </c>
      <c r="B14" s="399"/>
      <c r="C14" s="402"/>
      <c r="D14" s="401"/>
      <c r="E14" s="402"/>
      <c r="F14" s="401"/>
      <c r="G14" s="402"/>
      <c r="H14" s="401"/>
      <c r="I14" s="402"/>
      <c r="J14" s="401"/>
      <c r="K14" s="400"/>
      <c r="L14" s="401"/>
      <c r="M14" s="402"/>
      <c r="N14" s="401"/>
      <c r="O14" s="414"/>
      <c r="P14" s="801">
        <f t="shared" si="0"/>
        <v>0</v>
      </c>
      <c r="Q14" s="420"/>
      <c r="R14" s="820">
        <f t="shared" si="1"/>
        <v>0</v>
      </c>
      <c r="S14" s="397"/>
      <c r="T14" s="333"/>
      <c r="U14" s="332"/>
      <c r="V14" s="332"/>
      <c r="W14" s="332"/>
    </row>
    <row r="15" spans="1:23" ht="15" customHeight="1" x14ac:dyDescent="0.25">
      <c r="A15" s="380" t="s">
        <v>35</v>
      </c>
      <c r="B15" s="404"/>
      <c r="C15" s="405"/>
      <c r="D15" s="406"/>
      <c r="E15" s="405"/>
      <c r="F15" s="406"/>
      <c r="G15" s="405"/>
      <c r="H15" s="406"/>
      <c r="I15" s="405"/>
      <c r="J15" s="406"/>
      <c r="K15" s="407"/>
      <c r="L15" s="406"/>
      <c r="M15" s="405"/>
      <c r="N15" s="406"/>
      <c r="O15" s="415"/>
      <c r="P15" s="802">
        <f t="shared" si="0"/>
        <v>0</v>
      </c>
      <c r="Q15" s="421"/>
      <c r="R15" s="821">
        <f t="shared" si="1"/>
        <v>0</v>
      </c>
      <c r="S15" s="397"/>
      <c r="T15" s="333"/>
      <c r="U15" s="332"/>
      <c r="V15" s="332"/>
      <c r="W15" s="332"/>
    </row>
    <row r="16" spans="1:23" ht="15" customHeight="1" x14ac:dyDescent="0.25">
      <c r="A16" s="326" t="s">
        <v>36</v>
      </c>
      <c r="B16" s="399"/>
      <c r="C16" s="402"/>
      <c r="D16" s="401"/>
      <c r="E16" s="402"/>
      <c r="F16" s="401"/>
      <c r="G16" s="402"/>
      <c r="H16" s="401"/>
      <c r="I16" s="402"/>
      <c r="J16" s="401"/>
      <c r="K16" s="400"/>
      <c r="L16" s="401"/>
      <c r="M16" s="402"/>
      <c r="N16" s="401"/>
      <c r="O16" s="414"/>
      <c r="P16" s="801">
        <f t="shared" si="0"/>
        <v>0</v>
      </c>
      <c r="Q16" s="420"/>
      <c r="R16" s="820">
        <f t="shared" si="1"/>
        <v>0</v>
      </c>
      <c r="S16" s="397"/>
      <c r="T16" s="333"/>
      <c r="U16" s="332"/>
      <c r="V16" s="332"/>
      <c r="W16" s="332"/>
    </row>
    <row r="17" spans="1:23" ht="15" customHeight="1" x14ac:dyDescent="0.25">
      <c r="A17" s="326" t="s">
        <v>37</v>
      </c>
      <c r="B17" s="399"/>
      <c r="C17" s="402"/>
      <c r="D17" s="401"/>
      <c r="E17" s="402"/>
      <c r="F17" s="401"/>
      <c r="G17" s="402"/>
      <c r="H17" s="401"/>
      <c r="I17" s="402"/>
      <c r="J17" s="401"/>
      <c r="K17" s="400"/>
      <c r="L17" s="401"/>
      <c r="M17" s="402"/>
      <c r="N17" s="401"/>
      <c r="O17" s="414"/>
      <c r="P17" s="801">
        <f t="shared" si="0"/>
        <v>0</v>
      </c>
      <c r="Q17" s="420"/>
      <c r="R17" s="820">
        <f t="shared" si="1"/>
        <v>0</v>
      </c>
      <c r="S17" s="397"/>
      <c r="T17" s="333"/>
      <c r="U17" s="332"/>
      <c r="V17" s="332"/>
      <c r="W17" s="332"/>
    </row>
    <row r="18" spans="1:23" ht="15" customHeight="1" x14ac:dyDescent="0.25">
      <c r="A18" s="334" t="s">
        <v>38</v>
      </c>
      <c r="B18" s="404"/>
      <c r="C18" s="405"/>
      <c r="D18" s="406"/>
      <c r="E18" s="405"/>
      <c r="F18" s="406"/>
      <c r="G18" s="405"/>
      <c r="H18" s="406"/>
      <c r="I18" s="405"/>
      <c r="J18" s="406"/>
      <c r="K18" s="407"/>
      <c r="L18" s="406"/>
      <c r="M18" s="405"/>
      <c r="N18" s="406"/>
      <c r="O18" s="415"/>
      <c r="P18" s="802">
        <f t="shared" si="0"/>
        <v>0</v>
      </c>
      <c r="Q18" s="421"/>
      <c r="R18" s="821">
        <f t="shared" si="1"/>
        <v>0</v>
      </c>
      <c r="S18" s="378"/>
      <c r="T18" s="333"/>
      <c r="U18" s="332"/>
      <c r="V18" s="332"/>
      <c r="W18" s="332"/>
    </row>
    <row r="19" spans="1:23" ht="15" customHeight="1" x14ac:dyDescent="0.25">
      <c r="A19" s="326" t="s">
        <v>151</v>
      </c>
      <c r="B19" s="408">
        <f>SUM(B7:B9)</f>
        <v>103193.33000000002</v>
      </c>
      <c r="C19" s="409">
        <f>SUM(C7:C9)</f>
        <v>428820.69999999995</v>
      </c>
      <c r="D19" s="410">
        <f t="shared" ref="D19:J19" si="2">SUM(D7:D9)</f>
        <v>78220.899999999994</v>
      </c>
      <c r="E19" s="409">
        <f t="shared" si="2"/>
        <v>123124.80000000002</v>
      </c>
      <c r="F19" s="410">
        <f t="shared" si="2"/>
        <v>132790</v>
      </c>
      <c r="G19" s="409">
        <f t="shared" si="2"/>
        <v>325779.587</v>
      </c>
      <c r="H19" s="410">
        <f t="shared" si="2"/>
        <v>175271</v>
      </c>
      <c r="I19" s="409">
        <f t="shared" si="2"/>
        <v>136529</v>
      </c>
      <c r="J19" s="410">
        <f t="shared" si="2"/>
        <v>140352.5</v>
      </c>
      <c r="K19" s="409">
        <f>SUM(K7:K9)</f>
        <v>365728.78644028999</v>
      </c>
      <c r="L19" s="410">
        <f t="shared" ref="L19:R19" si="3">SUM(L7:L9)</f>
        <v>349852.53399999999</v>
      </c>
      <c r="M19" s="409">
        <f t="shared" si="3"/>
        <v>281097.31099999999</v>
      </c>
      <c r="N19" s="410">
        <f t="shared" si="3"/>
        <v>131377.81200000001</v>
      </c>
      <c r="O19" s="416">
        <f t="shared" si="3"/>
        <v>160816.29999999999</v>
      </c>
      <c r="P19" s="418">
        <f t="shared" si="3"/>
        <v>2932954.5604402903</v>
      </c>
      <c r="Q19" s="422">
        <f t="shared" si="3"/>
        <v>44216.313911969715</v>
      </c>
      <c r="R19" s="417">
        <f t="shared" si="3"/>
        <v>2977170.8743522596</v>
      </c>
      <c r="S19" s="344"/>
    </row>
    <row r="20" spans="1:23" ht="15" customHeight="1" x14ac:dyDescent="0.25">
      <c r="A20" s="326" t="s">
        <v>178</v>
      </c>
      <c r="B20" s="766">
        <f>SUM(B10:B12)</f>
        <v>0</v>
      </c>
      <c r="C20" s="814">
        <f>SUM(C10:C12)</f>
        <v>0</v>
      </c>
      <c r="D20" s="767">
        <f t="shared" ref="D20:J20" si="4">SUM(D10:D12)</f>
        <v>0</v>
      </c>
      <c r="E20" s="814">
        <f t="shared" si="4"/>
        <v>0</v>
      </c>
      <c r="F20" s="767">
        <f t="shared" si="4"/>
        <v>0</v>
      </c>
      <c r="G20" s="814">
        <f t="shared" si="4"/>
        <v>0</v>
      </c>
      <c r="H20" s="767">
        <f t="shared" si="4"/>
        <v>0</v>
      </c>
      <c r="I20" s="814">
        <f t="shared" si="4"/>
        <v>0</v>
      </c>
      <c r="J20" s="767">
        <f t="shared" si="4"/>
        <v>0</v>
      </c>
      <c r="K20" s="814">
        <f>SUM(K10:K12)</f>
        <v>0</v>
      </c>
      <c r="L20" s="767">
        <f t="shared" ref="L20:R20" si="5">SUM(L10:L12)</f>
        <v>0</v>
      </c>
      <c r="M20" s="814">
        <f t="shared" si="5"/>
        <v>0</v>
      </c>
      <c r="N20" s="767">
        <f t="shared" si="5"/>
        <v>0</v>
      </c>
      <c r="O20" s="815">
        <f t="shared" si="5"/>
        <v>0</v>
      </c>
      <c r="P20" s="805">
        <f t="shared" si="5"/>
        <v>0</v>
      </c>
      <c r="Q20" s="798">
        <f t="shared" si="5"/>
        <v>0</v>
      </c>
      <c r="R20" s="811">
        <f t="shared" si="5"/>
        <v>0</v>
      </c>
      <c r="S20" s="344"/>
    </row>
    <row r="21" spans="1:23" ht="15" customHeight="1" x14ac:dyDescent="0.25">
      <c r="A21" s="326" t="s">
        <v>222</v>
      </c>
      <c r="B21" s="766">
        <f>SUM(B13:B15)</f>
        <v>0</v>
      </c>
      <c r="C21" s="814">
        <f>SUM(C13:C15)</f>
        <v>0</v>
      </c>
      <c r="D21" s="767">
        <f t="shared" ref="D21:J21" si="6">SUM(D13:D15)</f>
        <v>0</v>
      </c>
      <c r="E21" s="814">
        <f t="shared" si="6"/>
        <v>0</v>
      </c>
      <c r="F21" s="767">
        <f t="shared" si="6"/>
        <v>0</v>
      </c>
      <c r="G21" s="814">
        <f t="shared" si="6"/>
        <v>0</v>
      </c>
      <c r="H21" s="767">
        <f t="shared" si="6"/>
        <v>0</v>
      </c>
      <c r="I21" s="814">
        <f t="shared" si="6"/>
        <v>0</v>
      </c>
      <c r="J21" s="767">
        <f t="shared" si="6"/>
        <v>0</v>
      </c>
      <c r="K21" s="814">
        <f>SUM(K13:K15)</f>
        <v>0</v>
      </c>
      <c r="L21" s="767">
        <f t="shared" ref="L21:R21" si="7">SUM(L13:L15)</f>
        <v>0</v>
      </c>
      <c r="M21" s="814">
        <f t="shared" si="7"/>
        <v>0</v>
      </c>
      <c r="N21" s="767">
        <f t="shared" si="7"/>
        <v>0</v>
      </c>
      <c r="O21" s="815">
        <f t="shared" si="7"/>
        <v>0</v>
      </c>
      <c r="P21" s="805">
        <f t="shared" si="7"/>
        <v>0</v>
      </c>
      <c r="Q21" s="798">
        <f t="shared" si="7"/>
        <v>0</v>
      </c>
      <c r="R21" s="811">
        <f t="shared" si="7"/>
        <v>0</v>
      </c>
      <c r="S21" s="344"/>
    </row>
    <row r="22" spans="1:23" ht="15" customHeight="1" x14ac:dyDescent="0.25">
      <c r="A22" s="380" t="s">
        <v>179</v>
      </c>
      <c r="B22" s="769">
        <f>SUM(B16:B18)</f>
        <v>0</v>
      </c>
      <c r="C22" s="816">
        <f>SUM(C16:C18)</f>
        <v>0</v>
      </c>
      <c r="D22" s="770">
        <f t="shared" ref="D22:J22" si="8">SUM(D16:D18)</f>
        <v>0</v>
      </c>
      <c r="E22" s="816">
        <f t="shared" si="8"/>
        <v>0</v>
      </c>
      <c r="F22" s="770">
        <f t="shared" si="8"/>
        <v>0</v>
      </c>
      <c r="G22" s="816">
        <f t="shared" si="8"/>
        <v>0</v>
      </c>
      <c r="H22" s="770">
        <f t="shared" si="8"/>
        <v>0</v>
      </c>
      <c r="I22" s="816">
        <f t="shared" si="8"/>
        <v>0</v>
      </c>
      <c r="J22" s="770">
        <f t="shared" si="8"/>
        <v>0</v>
      </c>
      <c r="K22" s="816">
        <f>SUM(K16:K18)</f>
        <v>0</v>
      </c>
      <c r="L22" s="770">
        <f t="shared" ref="L22:R22" si="9">SUM(L16:L18)</f>
        <v>0</v>
      </c>
      <c r="M22" s="816">
        <f t="shared" si="9"/>
        <v>0</v>
      </c>
      <c r="N22" s="770">
        <f t="shared" si="9"/>
        <v>0</v>
      </c>
      <c r="O22" s="817">
        <f t="shared" si="9"/>
        <v>0</v>
      </c>
      <c r="P22" s="806">
        <f t="shared" si="9"/>
        <v>0</v>
      </c>
      <c r="Q22" s="803">
        <f t="shared" si="9"/>
        <v>0</v>
      </c>
      <c r="R22" s="812">
        <f t="shared" si="9"/>
        <v>0</v>
      </c>
      <c r="S22" s="359"/>
    </row>
    <row r="23" spans="1:23" ht="15" customHeight="1" x14ac:dyDescent="0.25">
      <c r="A23" s="326" t="s">
        <v>180</v>
      </c>
      <c r="B23" s="778">
        <f>SUM(B7:B12)</f>
        <v>103193.33000000002</v>
      </c>
      <c r="C23" s="796">
        <f>SUM(C7:C12)</f>
        <v>428820.69999999995</v>
      </c>
      <c r="D23" s="779">
        <f t="shared" ref="D23:J23" si="10">SUM(D7:D12)</f>
        <v>78220.899999999994</v>
      </c>
      <c r="E23" s="796">
        <f t="shared" si="10"/>
        <v>123124.80000000002</v>
      </c>
      <c r="F23" s="779">
        <f t="shared" si="10"/>
        <v>132790</v>
      </c>
      <c r="G23" s="796">
        <f t="shared" si="10"/>
        <v>325779.587</v>
      </c>
      <c r="H23" s="779">
        <f t="shared" si="10"/>
        <v>175271</v>
      </c>
      <c r="I23" s="796">
        <f t="shared" si="10"/>
        <v>136529</v>
      </c>
      <c r="J23" s="779">
        <f t="shared" si="10"/>
        <v>140352.5</v>
      </c>
      <c r="K23" s="796">
        <f>SUM(K7:K12)</f>
        <v>365728.78644028999</v>
      </c>
      <c r="L23" s="779">
        <f t="shared" ref="L23:R23" si="11">SUM(L7:L12)</f>
        <v>349852.53399999999</v>
      </c>
      <c r="M23" s="796">
        <f t="shared" si="11"/>
        <v>281097.31099999999</v>
      </c>
      <c r="N23" s="779">
        <f t="shared" si="11"/>
        <v>131377.81200000001</v>
      </c>
      <c r="O23" s="797">
        <f t="shared" si="11"/>
        <v>160816.29999999999</v>
      </c>
      <c r="P23" s="779">
        <f t="shared" si="11"/>
        <v>2932954.5604402903</v>
      </c>
      <c r="Q23" s="798">
        <f t="shared" si="11"/>
        <v>44216.313911969715</v>
      </c>
      <c r="R23" s="811">
        <f t="shared" si="11"/>
        <v>2977170.8743522596</v>
      </c>
      <c r="S23" s="344"/>
    </row>
    <row r="24" spans="1:23" ht="15" customHeight="1" x14ac:dyDescent="0.25">
      <c r="A24" s="326" t="s">
        <v>181</v>
      </c>
      <c r="B24" s="778">
        <f>SUM(B13:B18)</f>
        <v>0</v>
      </c>
      <c r="C24" s="796">
        <f>SUM(C13:C18)</f>
        <v>0</v>
      </c>
      <c r="D24" s="779">
        <f t="shared" ref="D24:J24" si="12">SUM(D13:D18)</f>
        <v>0</v>
      </c>
      <c r="E24" s="796">
        <f t="shared" si="12"/>
        <v>0</v>
      </c>
      <c r="F24" s="779">
        <f t="shared" si="12"/>
        <v>0</v>
      </c>
      <c r="G24" s="796">
        <f t="shared" si="12"/>
        <v>0</v>
      </c>
      <c r="H24" s="779">
        <f t="shared" si="12"/>
        <v>0</v>
      </c>
      <c r="I24" s="796">
        <f t="shared" si="12"/>
        <v>0</v>
      </c>
      <c r="J24" s="779">
        <f t="shared" si="12"/>
        <v>0</v>
      </c>
      <c r="K24" s="796">
        <f>SUM(K13:K18)</f>
        <v>0</v>
      </c>
      <c r="L24" s="779">
        <f t="shared" ref="L24:R24" si="13">SUM(L13:L18)</f>
        <v>0</v>
      </c>
      <c r="M24" s="796">
        <f t="shared" si="13"/>
        <v>0</v>
      </c>
      <c r="N24" s="779">
        <f t="shared" si="13"/>
        <v>0</v>
      </c>
      <c r="O24" s="797">
        <f t="shared" si="13"/>
        <v>0</v>
      </c>
      <c r="P24" s="779">
        <f t="shared" si="13"/>
        <v>0</v>
      </c>
      <c r="Q24" s="798">
        <f t="shared" si="13"/>
        <v>0</v>
      </c>
      <c r="R24" s="811">
        <f t="shared" si="13"/>
        <v>0</v>
      </c>
      <c r="S24" s="344"/>
    </row>
    <row r="25" spans="1:23" ht="15" customHeight="1" x14ac:dyDescent="0.25">
      <c r="A25" s="365" t="s">
        <v>166</v>
      </c>
      <c r="B25" s="772">
        <f>SUM(B7:B18)</f>
        <v>103193.33000000002</v>
      </c>
      <c r="C25" s="818">
        <f>SUM(C7:C18)</f>
        <v>428820.69999999995</v>
      </c>
      <c r="D25" s="773">
        <f t="shared" ref="D25:J25" si="14">SUM(D7:D18)</f>
        <v>78220.899999999994</v>
      </c>
      <c r="E25" s="818">
        <f t="shared" si="14"/>
        <v>123124.80000000002</v>
      </c>
      <c r="F25" s="773">
        <f t="shared" si="14"/>
        <v>132790</v>
      </c>
      <c r="G25" s="818">
        <f t="shared" si="14"/>
        <v>325779.587</v>
      </c>
      <c r="H25" s="773">
        <f t="shared" si="14"/>
        <v>175271</v>
      </c>
      <c r="I25" s="818">
        <f t="shared" si="14"/>
        <v>136529</v>
      </c>
      <c r="J25" s="773">
        <f t="shared" si="14"/>
        <v>140352.5</v>
      </c>
      <c r="K25" s="818">
        <f>SUM(K7:K18)</f>
        <v>365728.78644028999</v>
      </c>
      <c r="L25" s="773">
        <f t="shared" ref="L25:R25" si="15">SUM(L7:L18)</f>
        <v>349852.53399999999</v>
      </c>
      <c r="M25" s="818">
        <f t="shared" si="15"/>
        <v>281097.31099999999</v>
      </c>
      <c r="N25" s="773">
        <f t="shared" si="15"/>
        <v>131377.81200000001</v>
      </c>
      <c r="O25" s="819">
        <f t="shared" si="15"/>
        <v>160816.29999999999</v>
      </c>
      <c r="P25" s="807">
        <f t="shared" si="15"/>
        <v>2932954.5604402903</v>
      </c>
      <c r="Q25" s="804">
        <f t="shared" si="15"/>
        <v>44216.313911969715</v>
      </c>
      <c r="R25" s="813">
        <f t="shared" si="15"/>
        <v>2977170.8743522596</v>
      </c>
      <c r="S25" s="360"/>
    </row>
    <row r="26" spans="1:23" ht="9.75" customHeight="1" x14ac:dyDescent="0.25">
      <c r="B26" s="344"/>
      <c r="P26" s="358"/>
      <c r="R26" s="357"/>
      <c r="S26" s="344"/>
    </row>
    <row r="28" spans="1:23" ht="12" customHeight="1" x14ac:dyDescent="0.25">
      <c r="A28" s="345"/>
      <c r="B28" s="345"/>
      <c r="C28" s="345"/>
      <c r="H28" s="345"/>
      <c r="I28" s="345"/>
      <c r="J28" s="345"/>
      <c r="K28" s="345"/>
      <c r="O28" s="345"/>
      <c r="P28" s="345"/>
      <c r="Q28" s="345"/>
      <c r="R28" s="345"/>
    </row>
    <row r="29" spans="1:23" ht="12" customHeight="1" x14ac:dyDescent="0.25">
      <c r="E29" s="346"/>
      <c r="F29" s="346"/>
      <c r="G29" s="346"/>
      <c r="H29" s="346"/>
      <c r="L29" s="346"/>
      <c r="M29" s="346"/>
      <c r="N29" s="346"/>
    </row>
    <row r="30" spans="1:23" ht="12" customHeight="1" x14ac:dyDescent="0.25">
      <c r="E30" s="346"/>
      <c r="F30" s="346"/>
      <c r="G30" s="346"/>
      <c r="L30" s="346"/>
      <c r="M30" s="346"/>
      <c r="N30" s="346"/>
    </row>
    <row r="31" spans="1:23" ht="12" customHeight="1" x14ac:dyDescent="0.25">
      <c r="E31" s="346"/>
      <c r="F31" s="346"/>
      <c r="G31" s="346"/>
      <c r="L31" s="346"/>
      <c r="M31" s="346"/>
      <c r="N31" s="346"/>
    </row>
    <row r="32" spans="1:23" ht="12" customHeight="1" x14ac:dyDescent="0.25">
      <c r="E32" s="346"/>
      <c r="F32" s="346"/>
      <c r="G32" s="346"/>
      <c r="L32" s="346"/>
      <c r="M32" s="346"/>
      <c r="N32" s="346"/>
    </row>
    <row r="33" spans="5:14" ht="12" customHeight="1" x14ac:dyDescent="0.25">
      <c r="E33" s="346"/>
      <c r="F33" s="346"/>
      <c r="G33" s="346"/>
      <c r="L33" s="346"/>
      <c r="M33" s="346"/>
      <c r="N33" s="346"/>
    </row>
    <row r="34" spans="5:14" ht="12" customHeight="1" x14ac:dyDescent="0.25">
      <c r="E34" s="346"/>
      <c r="F34" s="346"/>
      <c r="G34" s="346"/>
      <c r="L34" s="346"/>
      <c r="M34" s="346"/>
      <c r="N34" s="346"/>
    </row>
    <row r="35" spans="5:14" ht="12" customHeight="1" x14ac:dyDescent="0.25">
      <c r="E35" s="346"/>
      <c r="F35" s="346"/>
      <c r="G35" s="346"/>
      <c r="L35" s="346"/>
      <c r="M35" s="346"/>
      <c r="N35" s="346"/>
    </row>
    <row r="36" spans="5:14" ht="12" customHeight="1" x14ac:dyDescent="0.25">
      <c r="E36" s="346"/>
      <c r="F36" s="346"/>
      <c r="G36" s="346"/>
      <c r="L36" s="346"/>
      <c r="M36" s="346"/>
      <c r="N36" s="346"/>
    </row>
    <row r="37" spans="5:14" ht="12" customHeight="1" x14ac:dyDescent="0.25">
      <c r="E37" s="346"/>
      <c r="F37" s="346"/>
      <c r="G37" s="346"/>
      <c r="L37" s="346"/>
      <c r="M37" s="346"/>
      <c r="N37" s="346"/>
    </row>
    <row r="38" spans="5:14" ht="12" customHeight="1" x14ac:dyDescent="0.25">
      <c r="E38" s="346"/>
      <c r="F38" s="346"/>
      <c r="G38" s="346"/>
      <c r="L38" s="346"/>
      <c r="M38" s="346"/>
      <c r="N38" s="346"/>
    </row>
    <row r="39" spans="5:14" ht="12" customHeight="1" x14ac:dyDescent="0.25">
      <c r="E39" s="346"/>
      <c r="F39" s="346"/>
      <c r="G39" s="346"/>
      <c r="L39" s="346"/>
      <c r="M39" s="346"/>
      <c r="N39" s="346"/>
    </row>
    <row r="40" spans="5:14" ht="12" customHeight="1" x14ac:dyDescent="0.25">
      <c r="E40" s="346"/>
      <c r="F40" s="346"/>
      <c r="G40" s="346"/>
      <c r="L40" s="346"/>
      <c r="M40" s="346"/>
      <c r="N40" s="346"/>
    </row>
    <row r="41" spans="5:14" ht="12" customHeight="1" x14ac:dyDescent="0.25"/>
    <row r="42" spans="5:14" ht="12" customHeight="1" x14ac:dyDescent="0.25"/>
    <row r="43" spans="5:14" ht="12" customHeight="1" x14ac:dyDescent="0.25"/>
    <row r="44" spans="5:14" ht="12" customHeight="1" x14ac:dyDescent="0.25"/>
    <row r="45" spans="5:14" ht="12" customHeight="1" x14ac:dyDescent="0.25"/>
  </sheetData>
  <mergeCells count="5">
    <mergeCell ref="Q1:S1"/>
    <mergeCell ref="B5:R5"/>
    <mergeCell ref="A2:S2"/>
    <mergeCell ref="A3:I3"/>
    <mergeCell ref="B4:R4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&amp;C30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view="pageBreakPreview" zoomScaleNormal="100" zoomScaleSheetLayoutView="100" workbookViewId="0">
      <selection activeCell="B7" sqref="B7"/>
    </sheetView>
  </sheetViews>
  <sheetFormatPr defaultRowHeight="12.75" x14ac:dyDescent="0.25"/>
  <cols>
    <col min="1" max="18" width="7.7109375" style="323" customWidth="1"/>
    <col min="19" max="19" width="1.7109375" style="323" customWidth="1"/>
    <col min="20" max="20" width="9.28515625" style="323" bestFit="1" customWidth="1"/>
    <col min="21" max="21" width="11.42578125" style="323" bestFit="1" customWidth="1"/>
    <col min="22" max="260" width="9.140625" style="323"/>
    <col min="261" max="273" width="10.7109375" style="323" customWidth="1"/>
    <col min="274" max="516" width="9.140625" style="323"/>
    <col min="517" max="529" width="10.7109375" style="323" customWidth="1"/>
    <col min="530" max="772" width="9.140625" style="323"/>
    <col min="773" max="785" width="10.7109375" style="323" customWidth="1"/>
    <col min="786" max="1028" width="9.140625" style="323"/>
    <col min="1029" max="1041" width="10.7109375" style="323" customWidth="1"/>
    <col min="1042" max="1284" width="9.140625" style="323"/>
    <col min="1285" max="1297" width="10.7109375" style="323" customWidth="1"/>
    <col min="1298" max="1540" width="9.140625" style="323"/>
    <col min="1541" max="1553" width="10.7109375" style="323" customWidth="1"/>
    <col min="1554" max="1796" width="9.140625" style="323"/>
    <col min="1797" max="1809" width="10.7109375" style="323" customWidth="1"/>
    <col min="1810" max="2052" width="9.140625" style="323"/>
    <col min="2053" max="2065" width="10.7109375" style="323" customWidth="1"/>
    <col min="2066" max="2308" width="9.140625" style="323"/>
    <col min="2309" max="2321" width="10.7109375" style="323" customWidth="1"/>
    <col min="2322" max="2564" width="9.140625" style="323"/>
    <col min="2565" max="2577" width="10.7109375" style="323" customWidth="1"/>
    <col min="2578" max="2820" width="9.140625" style="323"/>
    <col min="2821" max="2833" width="10.7109375" style="323" customWidth="1"/>
    <col min="2834" max="3076" width="9.140625" style="323"/>
    <col min="3077" max="3089" width="10.7109375" style="323" customWidth="1"/>
    <col min="3090" max="3332" width="9.140625" style="323"/>
    <col min="3333" max="3345" width="10.7109375" style="323" customWidth="1"/>
    <col min="3346" max="3588" width="9.140625" style="323"/>
    <col min="3589" max="3601" width="10.7109375" style="323" customWidth="1"/>
    <col min="3602" max="3844" width="9.140625" style="323"/>
    <col min="3845" max="3857" width="10.7109375" style="323" customWidth="1"/>
    <col min="3858" max="4100" width="9.140625" style="323"/>
    <col min="4101" max="4113" width="10.7109375" style="323" customWidth="1"/>
    <col min="4114" max="4356" width="9.140625" style="323"/>
    <col min="4357" max="4369" width="10.7109375" style="323" customWidth="1"/>
    <col min="4370" max="4612" width="9.140625" style="323"/>
    <col min="4613" max="4625" width="10.7109375" style="323" customWidth="1"/>
    <col min="4626" max="4868" width="9.140625" style="323"/>
    <col min="4869" max="4881" width="10.7109375" style="323" customWidth="1"/>
    <col min="4882" max="5124" width="9.140625" style="323"/>
    <col min="5125" max="5137" width="10.7109375" style="323" customWidth="1"/>
    <col min="5138" max="5380" width="9.140625" style="323"/>
    <col min="5381" max="5393" width="10.7109375" style="323" customWidth="1"/>
    <col min="5394" max="5636" width="9.140625" style="323"/>
    <col min="5637" max="5649" width="10.7109375" style="323" customWidth="1"/>
    <col min="5650" max="5892" width="9.140625" style="323"/>
    <col min="5893" max="5905" width="10.7109375" style="323" customWidth="1"/>
    <col min="5906" max="6148" width="9.140625" style="323"/>
    <col min="6149" max="6161" width="10.7109375" style="323" customWidth="1"/>
    <col min="6162" max="6404" width="9.140625" style="323"/>
    <col min="6405" max="6417" width="10.7109375" style="323" customWidth="1"/>
    <col min="6418" max="6660" width="9.140625" style="323"/>
    <col min="6661" max="6673" width="10.7109375" style="323" customWidth="1"/>
    <col min="6674" max="6916" width="9.140625" style="323"/>
    <col min="6917" max="6929" width="10.7109375" style="323" customWidth="1"/>
    <col min="6930" max="7172" width="9.140625" style="323"/>
    <col min="7173" max="7185" width="10.7109375" style="323" customWidth="1"/>
    <col min="7186" max="7428" width="9.140625" style="323"/>
    <col min="7429" max="7441" width="10.7109375" style="323" customWidth="1"/>
    <col min="7442" max="7684" width="9.140625" style="323"/>
    <col min="7685" max="7697" width="10.7109375" style="323" customWidth="1"/>
    <col min="7698" max="7940" width="9.140625" style="323"/>
    <col min="7941" max="7953" width="10.7109375" style="323" customWidth="1"/>
    <col min="7954" max="8196" width="9.140625" style="323"/>
    <col min="8197" max="8209" width="10.7109375" style="323" customWidth="1"/>
    <col min="8210" max="8452" width="9.140625" style="323"/>
    <col min="8453" max="8465" width="10.7109375" style="323" customWidth="1"/>
    <col min="8466" max="8708" width="9.140625" style="323"/>
    <col min="8709" max="8721" width="10.7109375" style="323" customWidth="1"/>
    <col min="8722" max="8964" width="9.140625" style="323"/>
    <col min="8965" max="8977" width="10.7109375" style="323" customWidth="1"/>
    <col min="8978" max="9220" width="9.140625" style="323"/>
    <col min="9221" max="9233" width="10.7109375" style="323" customWidth="1"/>
    <col min="9234" max="9476" width="9.140625" style="323"/>
    <col min="9477" max="9489" width="10.7109375" style="323" customWidth="1"/>
    <col min="9490" max="9732" width="9.140625" style="323"/>
    <col min="9733" max="9745" width="10.7109375" style="323" customWidth="1"/>
    <col min="9746" max="9988" width="9.140625" style="323"/>
    <col min="9989" max="10001" width="10.7109375" style="323" customWidth="1"/>
    <col min="10002" max="10244" width="9.140625" style="323"/>
    <col min="10245" max="10257" width="10.7109375" style="323" customWidth="1"/>
    <col min="10258" max="10500" width="9.140625" style="323"/>
    <col min="10501" max="10513" width="10.7109375" style="323" customWidth="1"/>
    <col min="10514" max="10756" width="9.140625" style="323"/>
    <col min="10757" max="10769" width="10.7109375" style="323" customWidth="1"/>
    <col min="10770" max="11012" width="9.140625" style="323"/>
    <col min="11013" max="11025" width="10.7109375" style="323" customWidth="1"/>
    <col min="11026" max="11268" width="9.140625" style="323"/>
    <col min="11269" max="11281" width="10.7109375" style="323" customWidth="1"/>
    <col min="11282" max="11524" width="9.140625" style="323"/>
    <col min="11525" max="11537" width="10.7109375" style="323" customWidth="1"/>
    <col min="11538" max="11780" width="9.140625" style="323"/>
    <col min="11781" max="11793" width="10.7109375" style="323" customWidth="1"/>
    <col min="11794" max="12036" width="9.140625" style="323"/>
    <col min="12037" max="12049" width="10.7109375" style="323" customWidth="1"/>
    <col min="12050" max="12292" width="9.140625" style="323"/>
    <col min="12293" max="12305" width="10.7109375" style="323" customWidth="1"/>
    <col min="12306" max="12548" width="9.140625" style="323"/>
    <col min="12549" max="12561" width="10.7109375" style="323" customWidth="1"/>
    <col min="12562" max="12804" width="9.140625" style="323"/>
    <col min="12805" max="12817" width="10.7109375" style="323" customWidth="1"/>
    <col min="12818" max="13060" width="9.140625" style="323"/>
    <col min="13061" max="13073" width="10.7109375" style="323" customWidth="1"/>
    <col min="13074" max="13316" width="9.140625" style="323"/>
    <col min="13317" max="13329" width="10.7109375" style="323" customWidth="1"/>
    <col min="13330" max="13572" width="9.140625" style="323"/>
    <col min="13573" max="13585" width="10.7109375" style="323" customWidth="1"/>
    <col min="13586" max="13828" width="9.140625" style="323"/>
    <col min="13829" max="13841" width="10.7109375" style="323" customWidth="1"/>
    <col min="13842" max="14084" width="9.140625" style="323"/>
    <col min="14085" max="14097" width="10.7109375" style="323" customWidth="1"/>
    <col min="14098" max="14340" width="9.140625" style="323"/>
    <col min="14341" max="14353" width="10.7109375" style="323" customWidth="1"/>
    <col min="14354" max="14596" width="9.140625" style="323"/>
    <col min="14597" max="14609" width="10.7109375" style="323" customWidth="1"/>
    <col min="14610" max="14852" width="9.140625" style="323"/>
    <col min="14853" max="14865" width="10.7109375" style="323" customWidth="1"/>
    <col min="14866" max="15108" width="9.140625" style="323"/>
    <col min="15109" max="15121" width="10.7109375" style="323" customWidth="1"/>
    <col min="15122" max="15364" width="9.140625" style="323"/>
    <col min="15365" max="15377" width="10.7109375" style="323" customWidth="1"/>
    <col min="15378" max="15620" width="9.140625" style="323"/>
    <col min="15621" max="15633" width="10.7109375" style="323" customWidth="1"/>
    <col min="15634" max="15876" width="9.140625" style="323"/>
    <col min="15877" max="15889" width="10.7109375" style="323" customWidth="1"/>
    <col min="15890" max="16132" width="9.140625" style="323"/>
    <col min="16133" max="16145" width="10.7109375" style="323" customWidth="1"/>
    <col min="16146" max="16384" width="9.140625" style="323"/>
  </cols>
  <sheetData>
    <row r="1" spans="1:23" ht="13.5" customHeight="1" x14ac:dyDescent="0.25">
      <c r="Q1" s="1001" t="s">
        <v>290</v>
      </c>
      <c r="R1" s="1001"/>
      <c r="S1" s="1001"/>
    </row>
    <row r="2" spans="1:23" ht="20.100000000000001" customHeight="1" x14ac:dyDescent="0.25">
      <c r="A2" s="1000" t="s">
        <v>256</v>
      </c>
      <c r="B2" s="1000"/>
      <c r="C2" s="1000"/>
      <c r="D2" s="1000"/>
      <c r="E2" s="1000"/>
      <c r="F2" s="1000"/>
      <c r="G2" s="1000"/>
      <c r="H2" s="1000"/>
      <c r="I2" s="1000"/>
      <c r="J2" s="1000"/>
      <c r="K2" s="1000"/>
      <c r="L2" s="1000"/>
      <c r="M2" s="1000"/>
      <c r="N2" s="1000"/>
      <c r="O2" s="1000"/>
      <c r="P2" s="1000"/>
      <c r="Q2" s="1000"/>
      <c r="R2" s="1000"/>
      <c r="S2" s="1000"/>
    </row>
    <row r="3" spans="1:23" ht="20.100000000000001" customHeight="1" x14ac:dyDescent="0.25">
      <c r="A3" s="1108"/>
      <c r="B3" s="1108"/>
      <c r="C3" s="1108"/>
      <c r="D3" s="1108"/>
      <c r="E3" s="1108"/>
      <c r="F3" s="1108"/>
      <c r="G3" s="1108"/>
      <c r="H3" s="1108"/>
      <c r="I3" s="1108"/>
      <c r="J3" s="347"/>
      <c r="K3" s="348"/>
      <c r="L3" s="348"/>
      <c r="M3" s="348"/>
      <c r="N3" s="348"/>
      <c r="O3" s="348"/>
      <c r="P3" s="348"/>
      <c r="Q3" s="348"/>
      <c r="R3" s="348"/>
    </row>
    <row r="4" spans="1:23" ht="17.25" customHeight="1" x14ac:dyDescent="0.25">
      <c r="A4" s="381"/>
      <c r="B4" s="1116">
        <v>2016</v>
      </c>
      <c r="C4" s="998"/>
      <c r="D4" s="998"/>
      <c r="E4" s="998"/>
      <c r="F4" s="998"/>
      <c r="G4" s="998"/>
      <c r="H4" s="998"/>
      <c r="I4" s="998"/>
      <c r="J4" s="998"/>
      <c r="K4" s="998"/>
      <c r="L4" s="998"/>
      <c r="M4" s="998"/>
      <c r="N4" s="998"/>
      <c r="O4" s="998"/>
      <c r="P4" s="998"/>
      <c r="Q4" s="998"/>
      <c r="R4" s="999"/>
      <c r="S4" s="344"/>
    </row>
    <row r="5" spans="1:23" ht="50.25" customHeight="1" x14ac:dyDescent="0.25">
      <c r="A5" s="381"/>
      <c r="B5" s="1109" t="s">
        <v>338</v>
      </c>
      <c r="C5" s="1110"/>
      <c r="D5" s="1110"/>
      <c r="E5" s="1110"/>
      <c r="F5" s="1110"/>
      <c r="G5" s="1110"/>
      <c r="H5" s="1110"/>
      <c r="I5" s="1110"/>
      <c r="J5" s="1110"/>
      <c r="K5" s="1110"/>
      <c r="L5" s="1110"/>
      <c r="M5" s="1110"/>
      <c r="N5" s="1110"/>
      <c r="O5" s="1110"/>
      <c r="P5" s="1110"/>
      <c r="Q5" s="1110"/>
      <c r="R5" s="1113"/>
      <c r="S5" s="344"/>
    </row>
    <row r="6" spans="1:23" ht="63" customHeight="1" x14ac:dyDescent="0.25">
      <c r="A6" s="325" t="s">
        <v>164</v>
      </c>
      <c r="B6" s="393" t="s">
        <v>297</v>
      </c>
      <c r="C6" s="395" t="s">
        <v>298</v>
      </c>
      <c r="D6" s="394" t="s">
        <v>299</v>
      </c>
      <c r="E6" s="395" t="s">
        <v>300</v>
      </c>
      <c r="F6" s="394" t="s">
        <v>301</v>
      </c>
      <c r="G6" s="395" t="s">
        <v>302</v>
      </c>
      <c r="H6" s="394" t="s">
        <v>303</v>
      </c>
      <c r="I6" s="395" t="s">
        <v>304</v>
      </c>
      <c r="J6" s="394" t="s">
        <v>305</v>
      </c>
      <c r="K6" s="395" t="s">
        <v>306</v>
      </c>
      <c r="L6" s="394" t="s">
        <v>307</v>
      </c>
      <c r="M6" s="395" t="s">
        <v>308</v>
      </c>
      <c r="N6" s="394" t="s">
        <v>309</v>
      </c>
      <c r="O6" s="413" t="s">
        <v>310</v>
      </c>
      <c r="P6" s="424" t="s">
        <v>311</v>
      </c>
      <c r="Q6" s="419" t="s">
        <v>312</v>
      </c>
      <c r="R6" s="429" t="s">
        <v>313</v>
      </c>
      <c r="S6" s="359"/>
    </row>
    <row r="7" spans="1:23" ht="15" customHeight="1" x14ac:dyDescent="0.25">
      <c r="A7" s="326" t="s">
        <v>27</v>
      </c>
      <c r="B7" s="399">
        <v>432501.59164</v>
      </c>
      <c r="C7" s="400">
        <v>1852544.6227200003</v>
      </c>
      <c r="D7" s="401">
        <v>315871.97788999998</v>
      </c>
      <c r="E7" s="402">
        <v>527147.17880999995</v>
      </c>
      <c r="F7" s="401">
        <v>560951.07123000012</v>
      </c>
      <c r="G7" s="402">
        <v>1339592.98911</v>
      </c>
      <c r="H7" s="401">
        <v>751777.23352000001</v>
      </c>
      <c r="I7" s="402">
        <v>591919.84137000004</v>
      </c>
      <c r="J7" s="401">
        <v>577302.59118999995</v>
      </c>
      <c r="K7" s="400">
        <v>1564023.9438191545</v>
      </c>
      <c r="L7" s="403">
        <v>1462608.6642700001</v>
      </c>
      <c r="M7" s="402">
        <v>1256467.5653200001</v>
      </c>
      <c r="N7" s="401">
        <v>555497.52240999998</v>
      </c>
      <c r="O7" s="414">
        <v>690354.70699000009</v>
      </c>
      <c r="P7" s="401">
        <v>12478561.500289157</v>
      </c>
      <c r="Q7" s="420">
        <v>185829.29387999998</v>
      </c>
      <c r="R7" s="430">
        <v>12664390.794169158</v>
      </c>
      <c r="S7" s="396"/>
      <c r="T7" s="331"/>
      <c r="U7" s="332"/>
      <c r="V7" s="332"/>
      <c r="W7" s="332"/>
    </row>
    <row r="8" spans="1:23" ht="15" customHeight="1" x14ac:dyDescent="0.25">
      <c r="A8" s="326" t="s">
        <v>28</v>
      </c>
      <c r="B8" s="399">
        <v>330061.97647999995</v>
      </c>
      <c r="C8" s="402">
        <v>1363781.6980100002</v>
      </c>
      <c r="D8" s="401">
        <v>257120.84174</v>
      </c>
      <c r="E8" s="402">
        <v>390682.47652000014</v>
      </c>
      <c r="F8" s="401">
        <v>428221.4621200001</v>
      </c>
      <c r="G8" s="402">
        <v>1059391.76333</v>
      </c>
      <c r="H8" s="401">
        <v>555292.13773000007</v>
      </c>
      <c r="I8" s="402">
        <v>438177.86090000009</v>
      </c>
      <c r="J8" s="401">
        <v>471994.59953000012</v>
      </c>
      <c r="K8" s="400">
        <v>1166313.7965229955</v>
      </c>
      <c r="L8" s="401">
        <v>1110235.3402500004</v>
      </c>
      <c r="M8" s="402">
        <v>895663.9496500002</v>
      </c>
      <c r="N8" s="401">
        <v>424030.17697999999</v>
      </c>
      <c r="O8" s="414">
        <v>513345.93095999997</v>
      </c>
      <c r="P8" s="401">
        <v>9404314.0107229967</v>
      </c>
      <c r="Q8" s="420">
        <v>142439.10641000004</v>
      </c>
      <c r="R8" s="430">
        <v>9546753.1171329971</v>
      </c>
      <c r="S8" s="397"/>
      <c r="T8" s="333"/>
      <c r="U8" s="332"/>
      <c r="V8" s="332"/>
      <c r="W8" s="332"/>
    </row>
    <row r="9" spans="1:23" ht="15" customHeight="1" x14ac:dyDescent="0.25">
      <c r="A9" s="334" t="s">
        <v>29</v>
      </c>
      <c r="B9" s="404">
        <v>338058.34097000002</v>
      </c>
      <c r="C9" s="405">
        <v>1361268.1832700004</v>
      </c>
      <c r="D9" s="406">
        <v>262025.98855000004</v>
      </c>
      <c r="E9" s="405">
        <v>396518.01256000006</v>
      </c>
      <c r="F9" s="406">
        <v>428349.82818000001</v>
      </c>
      <c r="G9" s="405">
        <v>1078108.0739199999</v>
      </c>
      <c r="H9" s="406">
        <v>563932.95356000005</v>
      </c>
      <c r="I9" s="405">
        <v>427318.02748000005</v>
      </c>
      <c r="J9" s="406">
        <v>448946.26137999998</v>
      </c>
      <c r="K9" s="407">
        <v>1171229.5802059344</v>
      </c>
      <c r="L9" s="406">
        <v>1161541.1524499999</v>
      </c>
      <c r="M9" s="405">
        <v>847346.52793999971</v>
      </c>
      <c r="N9" s="406">
        <v>422775.17793000001</v>
      </c>
      <c r="O9" s="415">
        <v>512992.22535499989</v>
      </c>
      <c r="P9" s="438">
        <v>9420410.3337509334</v>
      </c>
      <c r="Q9" s="421">
        <v>143879.05645000003</v>
      </c>
      <c r="R9" s="431">
        <v>9564289.3902009334</v>
      </c>
      <c r="S9" s="398"/>
      <c r="T9" s="339"/>
      <c r="U9" s="332"/>
      <c r="V9" s="332"/>
      <c r="W9" s="332"/>
    </row>
    <row r="10" spans="1:23" ht="15" customHeight="1" x14ac:dyDescent="0.25">
      <c r="A10" s="379" t="s">
        <v>30</v>
      </c>
      <c r="B10" s="399"/>
      <c r="C10" s="402"/>
      <c r="D10" s="401"/>
      <c r="E10" s="402"/>
      <c r="F10" s="401"/>
      <c r="G10" s="402"/>
      <c r="H10" s="401"/>
      <c r="I10" s="402"/>
      <c r="J10" s="401"/>
      <c r="K10" s="400"/>
      <c r="L10" s="401"/>
      <c r="M10" s="402"/>
      <c r="N10" s="401"/>
      <c r="O10" s="414"/>
      <c r="P10" s="801">
        <f t="shared" ref="P10:P18" si="0">SUM(B10:O10)</f>
        <v>0</v>
      </c>
      <c r="Q10" s="420"/>
      <c r="R10" s="799">
        <f t="shared" ref="R10:R18" si="1">SUM(P10:Q10)</f>
        <v>0</v>
      </c>
      <c r="S10" s="397"/>
      <c r="T10" s="333"/>
      <c r="U10" s="332"/>
      <c r="V10" s="332"/>
      <c r="W10" s="332"/>
    </row>
    <row r="11" spans="1:23" ht="15" customHeight="1" x14ac:dyDescent="0.25">
      <c r="A11" s="379" t="s">
        <v>31</v>
      </c>
      <c r="B11" s="399"/>
      <c r="C11" s="402"/>
      <c r="D11" s="401"/>
      <c r="E11" s="402"/>
      <c r="F11" s="401"/>
      <c r="G11" s="402"/>
      <c r="H11" s="401"/>
      <c r="I11" s="402"/>
      <c r="J11" s="401"/>
      <c r="K11" s="400"/>
      <c r="L11" s="401"/>
      <c r="M11" s="402"/>
      <c r="N11" s="401"/>
      <c r="O11" s="414"/>
      <c r="P11" s="801">
        <f t="shared" si="0"/>
        <v>0</v>
      </c>
      <c r="Q11" s="420"/>
      <c r="R11" s="799">
        <f t="shared" si="1"/>
        <v>0</v>
      </c>
      <c r="S11" s="397"/>
      <c r="T11" s="333"/>
      <c r="U11" s="332"/>
      <c r="V11" s="332"/>
      <c r="W11" s="332"/>
    </row>
    <row r="12" spans="1:23" ht="15" customHeight="1" x14ac:dyDescent="0.25">
      <c r="A12" s="380" t="s">
        <v>32</v>
      </c>
      <c r="B12" s="404"/>
      <c r="C12" s="405"/>
      <c r="D12" s="406"/>
      <c r="E12" s="405"/>
      <c r="F12" s="406"/>
      <c r="G12" s="405"/>
      <c r="H12" s="406"/>
      <c r="I12" s="405"/>
      <c r="J12" s="406"/>
      <c r="K12" s="407"/>
      <c r="L12" s="406"/>
      <c r="M12" s="405"/>
      <c r="N12" s="406"/>
      <c r="O12" s="415"/>
      <c r="P12" s="802">
        <f t="shared" si="0"/>
        <v>0</v>
      </c>
      <c r="Q12" s="421"/>
      <c r="R12" s="800">
        <f t="shared" si="1"/>
        <v>0</v>
      </c>
      <c r="S12" s="397"/>
      <c r="T12" s="333"/>
      <c r="U12" s="332"/>
      <c r="V12" s="332"/>
      <c r="W12" s="332"/>
    </row>
    <row r="13" spans="1:23" ht="15" customHeight="1" x14ac:dyDescent="0.25">
      <c r="A13" s="379" t="s">
        <v>33</v>
      </c>
      <c r="B13" s="399"/>
      <c r="C13" s="402"/>
      <c r="D13" s="401"/>
      <c r="E13" s="402"/>
      <c r="F13" s="401"/>
      <c r="G13" s="402"/>
      <c r="H13" s="401"/>
      <c r="I13" s="402"/>
      <c r="J13" s="401"/>
      <c r="K13" s="400"/>
      <c r="L13" s="401"/>
      <c r="M13" s="402"/>
      <c r="N13" s="401"/>
      <c r="O13" s="414"/>
      <c r="P13" s="801">
        <f t="shared" si="0"/>
        <v>0</v>
      </c>
      <c r="Q13" s="420"/>
      <c r="R13" s="799">
        <f t="shared" si="1"/>
        <v>0</v>
      </c>
      <c r="S13" s="397"/>
      <c r="T13" s="333"/>
      <c r="U13" s="332"/>
      <c r="V13" s="332"/>
      <c r="W13" s="332"/>
    </row>
    <row r="14" spans="1:23" ht="15" customHeight="1" x14ac:dyDescent="0.25">
      <c r="A14" s="379" t="s">
        <v>34</v>
      </c>
      <c r="B14" s="399"/>
      <c r="C14" s="402"/>
      <c r="D14" s="401"/>
      <c r="E14" s="402"/>
      <c r="F14" s="401"/>
      <c r="G14" s="402"/>
      <c r="H14" s="401"/>
      <c r="I14" s="402"/>
      <c r="J14" s="401"/>
      <c r="K14" s="400"/>
      <c r="L14" s="401"/>
      <c r="M14" s="402"/>
      <c r="N14" s="401"/>
      <c r="O14" s="414"/>
      <c r="P14" s="801">
        <f t="shared" si="0"/>
        <v>0</v>
      </c>
      <c r="Q14" s="420"/>
      <c r="R14" s="799">
        <f t="shared" si="1"/>
        <v>0</v>
      </c>
      <c r="S14" s="397"/>
      <c r="T14" s="333"/>
      <c r="U14" s="332"/>
      <c r="V14" s="332"/>
      <c r="W14" s="332"/>
    </row>
    <row r="15" spans="1:23" ht="15" customHeight="1" x14ac:dyDescent="0.25">
      <c r="A15" s="380" t="s">
        <v>35</v>
      </c>
      <c r="B15" s="404"/>
      <c r="C15" s="405"/>
      <c r="D15" s="406"/>
      <c r="E15" s="405"/>
      <c r="F15" s="406"/>
      <c r="G15" s="405"/>
      <c r="H15" s="406"/>
      <c r="I15" s="405"/>
      <c r="J15" s="406"/>
      <c r="K15" s="407"/>
      <c r="L15" s="406"/>
      <c r="M15" s="405"/>
      <c r="N15" s="406"/>
      <c r="O15" s="415"/>
      <c r="P15" s="802">
        <f t="shared" si="0"/>
        <v>0</v>
      </c>
      <c r="Q15" s="421"/>
      <c r="R15" s="800">
        <f t="shared" si="1"/>
        <v>0</v>
      </c>
      <c r="S15" s="397"/>
      <c r="T15" s="333"/>
      <c r="U15" s="332"/>
      <c r="V15" s="332"/>
      <c r="W15" s="332"/>
    </row>
    <row r="16" spans="1:23" ht="15" customHeight="1" x14ac:dyDescent="0.25">
      <c r="A16" s="326" t="s">
        <v>36</v>
      </c>
      <c r="B16" s="399"/>
      <c r="C16" s="402"/>
      <c r="D16" s="401"/>
      <c r="E16" s="402"/>
      <c r="F16" s="401"/>
      <c r="G16" s="402"/>
      <c r="H16" s="401"/>
      <c r="I16" s="402"/>
      <c r="J16" s="401"/>
      <c r="K16" s="400"/>
      <c r="L16" s="401"/>
      <c r="M16" s="402"/>
      <c r="N16" s="401"/>
      <c r="O16" s="414"/>
      <c r="P16" s="801">
        <f t="shared" si="0"/>
        <v>0</v>
      </c>
      <c r="Q16" s="420"/>
      <c r="R16" s="799">
        <f t="shared" si="1"/>
        <v>0</v>
      </c>
      <c r="S16" s="397"/>
      <c r="T16" s="333"/>
      <c r="U16" s="332"/>
      <c r="V16" s="332"/>
      <c r="W16" s="332"/>
    </row>
    <row r="17" spans="1:23" ht="15" customHeight="1" x14ac:dyDescent="0.25">
      <c r="A17" s="326" t="s">
        <v>37</v>
      </c>
      <c r="B17" s="399"/>
      <c r="C17" s="402"/>
      <c r="D17" s="401"/>
      <c r="E17" s="402"/>
      <c r="F17" s="401"/>
      <c r="G17" s="402"/>
      <c r="H17" s="401"/>
      <c r="I17" s="402"/>
      <c r="J17" s="401"/>
      <c r="K17" s="400"/>
      <c r="L17" s="401"/>
      <c r="M17" s="402"/>
      <c r="N17" s="401"/>
      <c r="O17" s="414"/>
      <c r="P17" s="801">
        <f t="shared" si="0"/>
        <v>0</v>
      </c>
      <c r="Q17" s="420"/>
      <c r="R17" s="799">
        <f t="shared" si="1"/>
        <v>0</v>
      </c>
      <c r="S17" s="397"/>
      <c r="T17" s="333"/>
      <c r="U17" s="332"/>
      <c r="V17" s="332"/>
      <c r="W17" s="332"/>
    </row>
    <row r="18" spans="1:23" ht="15" customHeight="1" x14ac:dyDescent="0.25">
      <c r="A18" s="334" t="s">
        <v>38</v>
      </c>
      <c r="B18" s="404"/>
      <c r="C18" s="405"/>
      <c r="D18" s="406"/>
      <c r="E18" s="405"/>
      <c r="F18" s="406"/>
      <c r="G18" s="405"/>
      <c r="H18" s="406"/>
      <c r="I18" s="405"/>
      <c r="J18" s="406"/>
      <c r="K18" s="407"/>
      <c r="L18" s="406"/>
      <c r="M18" s="405"/>
      <c r="N18" s="406"/>
      <c r="O18" s="415"/>
      <c r="P18" s="802">
        <f t="shared" si="0"/>
        <v>0</v>
      </c>
      <c r="Q18" s="421"/>
      <c r="R18" s="800">
        <f t="shared" si="1"/>
        <v>0</v>
      </c>
      <c r="S18" s="378"/>
      <c r="T18" s="333"/>
      <c r="U18" s="332"/>
      <c r="V18" s="332"/>
      <c r="W18" s="332"/>
    </row>
    <row r="19" spans="1:23" ht="15" customHeight="1" x14ac:dyDescent="0.25">
      <c r="A19" s="326" t="s">
        <v>151</v>
      </c>
      <c r="B19" s="427">
        <f>SUM(B7:B9)</f>
        <v>1100621.90909</v>
      </c>
      <c r="C19" s="411">
        <f>SUM(C7:C9)</f>
        <v>4577594.5040000007</v>
      </c>
      <c r="D19" s="412">
        <f t="shared" ref="D19:J19" si="2">SUM(D7:D9)</f>
        <v>835018.80818000005</v>
      </c>
      <c r="E19" s="411">
        <f t="shared" si="2"/>
        <v>1314347.6678900002</v>
      </c>
      <c r="F19" s="412">
        <f t="shared" si="2"/>
        <v>1417522.3615300001</v>
      </c>
      <c r="G19" s="411">
        <f t="shared" si="2"/>
        <v>3477092.8263599998</v>
      </c>
      <c r="H19" s="412">
        <f t="shared" si="2"/>
        <v>1871002.3248100001</v>
      </c>
      <c r="I19" s="411">
        <f t="shared" si="2"/>
        <v>1457415.7297500002</v>
      </c>
      <c r="J19" s="412">
        <f t="shared" si="2"/>
        <v>1498243.4521000001</v>
      </c>
      <c r="K19" s="411">
        <f>SUM(K7:K9)</f>
        <v>3901567.3205480846</v>
      </c>
      <c r="L19" s="412">
        <f t="shared" ref="L19:R19" si="3">SUM(L7:L9)</f>
        <v>3734385.1569700004</v>
      </c>
      <c r="M19" s="411">
        <f t="shared" si="3"/>
        <v>2999478.0429100003</v>
      </c>
      <c r="N19" s="412">
        <f t="shared" si="3"/>
        <v>1402302.87732</v>
      </c>
      <c r="O19" s="428">
        <f t="shared" si="3"/>
        <v>1716692.8633050001</v>
      </c>
      <c r="P19" s="418">
        <f t="shared" si="3"/>
        <v>31303285.844763085</v>
      </c>
      <c r="Q19" s="422">
        <f t="shared" si="3"/>
        <v>472147.45674000005</v>
      </c>
      <c r="R19" s="432">
        <f t="shared" si="3"/>
        <v>31775433.301503092</v>
      </c>
      <c r="S19" s="344"/>
    </row>
    <row r="20" spans="1:23" ht="15" customHeight="1" x14ac:dyDescent="0.25">
      <c r="A20" s="326" t="s">
        <v>178</v>
      </c>
      <c r="B20" s="781">
        <f>SUM(B10:B12)</f>
        <v>0</v>
      </c>
      <c r="C20" s="790">
        <f>SUM(C10:C12)</f>
        <v>0</v>
      </c>
      <c r="D20" s="782">
        <f t="shared" ref="D20:J20" si="4">SUM(D10:D12)</f>
        <v>0</v>
      </c>
      <c r="E20" s="790">
        <f t="shared" si="4"/>
        <v>0</v>
      </c>
      <c r="F20" s="782">
        <f t="shared" si="4"/>
        <v>0</v>
      </c>
      <c r="G20" s="790">
        <f t="shared" si="4"/>
        <v>0</v>
      </c>
      <c r="H20" s="782">
        <f t="shared" si="4"/>
        <v>0</v>
      </c>
      <c r="I20" s="790">
        <f t="shared" si="4"/>
        <v>0</v>
      </c>
      <c r="J20" s="782">
        <f t="shared" si="4"/>
        <v>0</v>
      </c>
      <c r="K20" s="790">
        <f>SUM(K10:K12)</f>
        <v>0</v>
      </c>
      <c r="L20" s="782">
        <f t="shared" ref="L20:R20" si="5">SUM(L10:L12)</f>
        <v>0</v>
      </c>
      <c r="M20" s="790">
        <f t="shared" si="5"/>
        <v>0</v>
      </c>
      <c r="N20" s="782">
        <f t="shared" si="5"/>
        <v>0</v>
      </c>
      <c r="O20" s="791">
        <f t="shared" si="5"/>
        <v>0</v>
      </c>
      <c r="P20" s="805">
        <f t="shared" si="5"/>
        <v>0</v>
      </c>
      <c r="Q20" s="798">
        <f t="shared" si="5"/>
        <v>0</v>
      </c>
      <c r="R20" s="808">
        <f t="shared" si="5"/>
        <v>0</v>
      </c>
      <c r="S20" s="344"/>
    </row>
    <row r="21" spans="1:23" ht="15" customHeight="1" x14ac:dyDescent="0.25">
      <c r="A21" s="326" t="s">
        <v>222</v>
      </c>
      <c r="B21" s="781">
        <f>SUM(B13:B15)</f>
        <v>0</v>
      </c>
      <c r="C21" s="790">
        <f>SUM(C13:C15)</f>
        <v>0</v>
      </c>
      <c r="D21" s="782">
        <f t="shared" ref="D21:J21" si="6">SUM(D13:D15)</f>
        <v>0</v>
      </c>
      <c r="E21" s="790">
        <f t="shared" si="6"/>
        <v>0</v>
      </c>
      <c r="F21" s="782">
        <f t="shared" si="6"/>
        <v>0</v>
      </c>
      <c r="G21" s="790">
        <f t="shared" si="6"/>
        <v>0</v>
      </c>
      <c r="H21" s="782">
        <f t="shared" si="6"/>
        <v>0</v>
      </c>
      <c r="I21" s="790">
        <f t="shared" si="6"/>
        <v>0</v>
      </c>
      <c r="J21" s="782">
        <f t="shared" si="6"/>
        <v>0</v>
      </c>
      <c r="K21" s="790">
        <f>SUM(K13:K15)</f>
        <v>0</v>
      </c>
      <c r="L21" s="782">
        <f t="shared" ref="L21:R21" si="7">SUM(L13:L15)</f>
        <v>0</v>
      </c>
      <c r="M21" s="790">
        <f t="shared" si="7"/>
        <v>0</v>
      </c>
      <c r="N21" s="782">
        <f t="shared" si="7"/>
        <v>0</v>
      </c>
      <c r="O21" s="791">
        <f t="shared" si="7"/>
        <v>0</v>
      </c>
      <c r="P21" s="805">
        <f t="shared" si="7"/>
        <v>0</v>
      </c>
      <c r="Q21" s="798">
        <f t="shared" si="7"/>
        <v>0</v>
      </c>
      <c r="R21" s="808">
        <f t="shared" si="7"/>
        <v>0</v>
      </c>
      <c r="S21" s="344"/>
    </row>
    <row r="22" spans="1:23" ht="15" customHeight="1" x14ac:dyDescent="0.25">
      <c r="A22" s="380" t="s">
        <v>179</v>
      </c>
      <c r="B22" s="784">
        <f>SUM(B16:B18)</f>
        <v>0</v>
      </c>
      <c r="C22" s="792">
        <f>SUM(C16:C18)</f>
        <v>0</v>
      </c>
      <c r="D22" s="785">
        <f t="shared" ref="D22:J22" si="8">SUM(D16:D18)</f>
        <v>0</v>
      </c>
      <c r="E22" s="792">
        <f t="shared" si="8"/>
        <v>0</v>
      </c>
      <c r="F22" s="785">
        <f t="shared" si="8"/>
        <v>0</v>
      </c>
      <c r="G22" s="792">
        <f t="shared" si="8"/>
        <v>0</v>
      </c>
      <c r="H22" s="785">
        <f t="shared" si="8"/>
        <v>0</v>
      </c>
      <c r="I22" s="792">
        <f t="shared" si="8"/>
        <v>0</v>
      </c>
      <c r="J22" s="785">
        <f t="shared" si="8"/>
        <v>0</v>
      </c>
      <c r="K22" s="792">
        <f>SUM(K16:K18)</f>
        <v>0</v>
      </c>
      <c r="L22" s="785">
        <f t="shared" ref="L22:R22" si="9">SUM(L16:L18)</f>
        <v>0</v>
      </c>
      <c r="M22" s="792">
        <f t="shared" si="9"/>
        <v>0</v>
      </c>
      <c r="N22" s="785">
        <f t="shared" si="9"/>
        <v>0</v>
      </c>
      <c r="O22" s="793">
        <f t="shared" si="9"/>
        <v>0</v>
      </c>
      <c r="P22" s="806">
        <f t="shared" si="9"/>
        <v>0</v>
      </c>
      <c r="Q22" s="803">
        <f t="shared" si="9"/>
        <v>0</v>
      </c>
      <c r="R22" s="809">
        <f t="shared" si="9"/>
        <v>0</v>
      </c>
      <c r="S22" s="359"/>
    </row>
    <row r="23" spans="1:23" ht="15" customHeight="1" x14ac:dyDescent="0.25">
      <c r="A23" s="326" t="s">
        <v>180</v>
      </c>
      <c r="B23" s="778">
        <f>SUM(B7:B12)</f>
        <v>1100621.90909</v>
      </c>
      <c r="C23" s="796">
        <f>SUM(C7:C12)</f>
        <v>4577594.5040000007</v>
      </c>
      <c r="D23" s="779">
        <f t="shared" ref="D23:J23" si="10">SUM(D7:D12)</f>
        <v>835018.80818000005</v>
      </c>
      <c r="E23" s="796">
        <f t="shared" si="10"/>
        <v>1314347.6678900002</v>
      </c>
      <c r="F23" s="779">
        <f t="shared" si="10"/>
        <v>1417522.3615300001</v>
      </c>
      <c r="G23" s="796">
        <f t="shared" si="10"/>
        <v>3477092.8263599998</v>
      </c>
      <c r="H23" s="779">
        <f t="shared" si="10"/>
        <v>1871002.3248100001</v>
      </c>
      <c r="I23" s="796">
        <f t="shared" si="10"/>
        <v>1457415.7297500002</v>
      </c>
      <c r="J23" s="779">
        <f t="shared" si="10"/>
        <v>1498243.4521000001</v>
      </c>
      <c r="K23" s="796">
        <f>SUM(K7:K12)</f>
        <v>3901567.3205480846</v>
      </c>
      <c r="L23" s="779">
        <f t="shared" ref="L23:R23" si="11">SUM(L7:L12)</f>
        <v>3734385.1569700004</v>
      </c>
      <c r="M23" s="796">
        <f t="shared" si="11"/>
        <v>2999478.0429100003</v>
      </c>
      <c r="N23" s="779">
        <f t="shared" si="11"/>
        <v>1402302.87732</v>
      </c>
      <c r="O23" s="797">
        <f t="shared" si="11"/>
        <v>1716692.8633050001</v>
      </c>
      <c r="P23" s="779">
        <f t="shared" si="11"/>
        <v>31303285.844763085</v>
      </c>
      <c r="Q23" s="798">
        <f t="shared" si="11"/>
        <v>472147.45674000005</v>
      </c>
      <c r="R23" s="808">
        <f t="shared" si="11"/>
        <v>31775433.301503092</v>
      </c>
      <c r="S23" s="344"/>
    </row>
    <row r="24" spans="1:23" ht="15" customHeight="1" x14ac:dyDescent="0.25">
      <c r="A24" s="326" t="s">
        <v>181</v>
      </c>
      <c r="B24" s="778">
        <f>SUM(B13:B18)</f>
        <v>0</v>
      </c>
      <c r="C24" s="796">
        <f>SUM(C13:C18)</f>
        <v>0</v>
      </c>
      <c r="D24" s="779">
        <f t="shared" ref="D24:J24" si="12">SUM(D13:D18)</f>
        <v>0</v>
      </c>
      <c r="E24" s="796">
        <f t="shared" si="12"/>
        <v>0</v>
      </c>
      <c r="F24" s="779">
        <f t="shared" si="12"/>
        <v>0</v>
      </c>
      <c r="G24" s="796">
        <f t="shared" si="12"/>
        <v>0</v>
      </c>
      <c r="H24" s="779">
        <f t="shared" si="12"/>
        <v>0</v>
      </c>
      <c r="I24" s="796">
        <f t="shared" si="12"/>
        <v>0</v>
      </c>
      <c r="J24" s="779">
        <f t="shared" si="12"/>
        <v>0</v>
      </c>
      <c r="K24" s="796">
        <f>SUM(K13:K18)</f>
        <v>0</v>
      </c>
      <c r="L24" s="779">
        <f t="shared" ref="L24:R24" si="13">SUM(L13:L18)</f>
        <v>0</v>
      </c>
      <c r="M24" s="796">
        <f t="shared" si="13"/>
        <v>0</v>
      </c>
      <c r="N24" s="779">
        <f t="shared" si="13"/>
        <v>0</v>
      </c>
      <c r="O24" s="797">
        <f t="shared" si="13"/>
        <v>0</v>
      </c>
      <c r="P24" s="779">
        <f t="shared" si="13"/>
        <v>0</v>
      </c>
      <c r="Q24" s="798">
        <f t="shared" si="13"/>
        <v>0</v>
      </c>
      <c r="R24" s="808">
        <f t="shared" si="13"/>
        <v>0</v>
      </c>
      <c r="S24" s="344"/>
    </row>
    <row r="25" spans="1:23" ht="15" customHeight="1" x14ac:dyDescent="0.25">
      <c r="A25" s="365" t="s">
        <v>166</v>
      </c>
      <c r="B25" s="787">
        <f>SUM(B7:B18)</f>
        <v>1100621.90909</v>
      </c>
      <c r="C25" s="794">
        <f>SUM(C7:C18)</f>
        <v>4577594.5040000007</v>
      </c>
      <c r="D25" s="788">
        <f t="shared" ref="D25:J25" si="14">SUM(D7:D18)</f>
        <v>835018.80818000005</v>
      </c>
      <c r="E25" s="794">
        <f t="shared" si="14"/>
        <v>1314347.6678900002</v>
      </c>
      <c r="F25" s="788">
        <f t="shared" si="14"/>
        <v>1417522.3615300001</v>
      </c>
      <c r="G25" s="794">
        <f t="shared" si="14"/>
        <v>3477092.8263599998</v>
      </c>
      <c r="H25" s="788">
        <f t="shared" si="14"/>
        <v>1871002.3248100001</v>
      </c>
      <c r="I25" s="794">
        <f t="shared" si="14"/>
        <v>1457415.7297500002</v>
      </c>
      <c r="J25" s="788">
        <f t="shared" si="14"/>
        <v>1498243.4521000001</v>
      </c>
      <c r="K25" s="794">
        <f>SUM(K7:K18)</f>
        <v>3901567.3205480846</v>
      </c>
      <c r="L25" s="788">
        <f t="shared" ref="L25:R25" si="15">SUM(L7:L18)</f>
        <v>3734385.1569700004</v>
      </c>
      <c r="M25" s="794">
        <f t="shared" si="15"/>
        <v>2999478.0429100003</v>
      </c>
      <c r="N25" s="788">
        <f t="shared" si="15"/>
        <v>1402302.87732</v>
      </c>
      <c r="O25" s="795">
        <f t="shared" si="15"/>
        <v>1716692.8633050001</v>
      </c>
      <c r="P25" s="807">
        <f t="shared" si="15"/>
        <v>31303285.844763085</v>
      </c>
      <c r="Q25" s="804">
        <f t="shared" si="15"/>
        <v>472147.45674000005</v>
      </c>
      <c r="R25" s="810">
        <f t="shared" si="15"/>
        <v>31775433.301503092</v>
      </c>
      <c r="S25" s="360"/>
    </row>
    <row r="26" spans="1:23" ht="9.75" customHeight="1" x14ac:dyDescent="0.25">
      <c r="B26" s="344"/>
      <c r="P26" s="358"/>
      <c r="R26" s="357"/>
      <c r="S26" s="344"/>
    </row>
    <row r="28" spans="1:23" ht="12" customHeight="1" x14ac:dyDescent="0.25">
      <c r="A28" s="345"/>
      <c r="B28" s="345"/>
      <c r="C28" s="345"/>
      <c r="H28" s="345"/>
      <c r="I28" s="345"/>
      <c r="J28" s="345"/>
      <c r="K28" s="345"/>
      <c r="O28" s="345"/>
      <c r="P28" s="345"/>
      <c r="Q28" s="345"/>
      <c r="R28" s="345"/>
    </row>
    <row r="29" spans="1:23" ht="12" customHeight="1" x14ac:dyDescent="0.25">
      <c r="E29" s="346"/>
      <c r="F29" s="346"/>
      <c r="G29" s="346"/>
      <c r="H29" s="346"/>
      <c r="L29" s="346"/>
      <c r="M29" s="346"/>
      <c r="N29" s="346"/>
    </row>
    <row r="30" spans="1:23" ht="12" customHeight="1" x14ac:dyDescent="0.25">
      <c r="E30" s="346"/>
      <c r="F30" s="346"/>
      <c r="G30" s="346"/>
      <c r="L30" s="346"/>
      <c r="M30" s="346"/>
      <c r="N30" s="346"/>
    </row>
    <row r="31" spans="1:23" ht="12" customHeight="1" x14ac:dyDescent="0.25">
      <c r="E31" s="346"/>
      <c r="F31" s="346"/>
      <c r="G31" s="346"/>
      <c r="L31" s="346"/>
      <c r="M31" s="346"/>
      <c r="N31" s="346"/>
    </row>
    <row r="32" spans="1:23" ht="12" customHeight="1" x14ac:dyDescent="0.25">
      <c r="E32" s="346"/>
      <c r="F32" s="346"/>
      <c r="G32" s="346"/>
      <c r="L32" s="346"/>
      <c r="M32" s="346"/>
      <c r="N32" s="346"/>
    </row>
    <row r="33" spans="5:14" ht="12" customHeight="1" x14ac:dyDescent="0.25">
      <c r="E33" s="346"/>
      <c r="F33" s="346"/>
      <c r="G33" s="346"/>
      <c r="L33" s="346"/>
      <c r="M33" s="346"/>
      <c r="N33" s="346"/>
    </row>
    <row r="34" spans="5:14" ht="12" customHeight="1" x14ac:dyDescent="0.25">
      <c r="E34" s="346"/>
      <c r="F34" s="346"/>
      <c r="G34" s="346"/>
      <c r="L34" s="346"/>
      <c r="M34" s="346"/>
      <c r="N34" s="346"/>
    </row>
    <row r="35" spans="5:14" ht="12" customHeight="1" x14ac:dyDescent="0.25">
      <c r="E35" s="346"/>
      <c r="F35" s="346"/>
      <c r="G35" s="346"/>
      <c r="L35" s="346"/>
      <c r="M35" s="346"/>
      <c r="N35" s="346"/>
    </row>
    <row r="36" spans="5:14" ht="12" customHeight="1" x14ac:dyDescent="0.25">
      <c r="E36" s="346"/>
      <c r="F36" s="346"/>
      <c r="G36" s="346"/>
      <c r="L36" s="346"/>
      <c r="M36" s="346"/>
      <c r="N36" s="346"/>
    </row>
    <row r="37" spans="5:14" ht="12" customHeight="1" x14ac:dyDescent="0.25">
      <c r="E37" s="346"/>
      <c r="F37" s="346"/>
      <c r="G37" s="346"/>
      <c r="L37" s="346"/>
      <c r="M37" s="346"/>
      <c r="N37" s="346"/>
    </row>
    <row r="38" spans="5:14" ht="12" customHeight="1" x14ac:dyDescent="0.25">
      <c r="E38" s="346"/>
      <c r="F38" s="346"/>
      <c r="G38" s="346"/>
      <c r="L38" s="346"/>
      <c r="M38" s="346"/>
      <c r="N38" s="346"/>
    </row>
    <row r="39" spans="5:14" ht="12" customHeight="1" x14ac:dyDescent="0.25">
      <c r="E39" s="346"/>
      <c r="F39" s="346"/>
      <c r="G39" s="346"/>
      <c r="L39" s="346"/>
      <c r="M39" s="346"/>
      <c r="N39" s="346"/>
    </row>
    <row r="40" spans="5:14" ht="12" customHeight="1" x14ac:dyDescent="0.25">
      <c r="E40" s="346"/>
      <c r="F40" s="346"/>
      <c r="G40" s="346"/>
      <c r="L40" s="346"/>
      <c r="M40" s="346"/>
      <c r="N40" s="346"/>
    </row>
    <row r="41" spans="5:14" ht="12" customHeight="1" x14ac:dyDescent="0.25"/>
    <row r="42" spans="5:14" ht="12" customHeight="1" x14ac:dyDescent="0.25"/>
    <row r="43" spans="5:14" ht="12" customHeight="1" x14ac:dyDescent="0.25"/>
    <row r="44" spans="5:14" ht="12" customHeight="1" x14ac:dyDescent="0.25"/>
    <row r="45" spans="5:14" ht="12" customHeight="1" x14ac:dyDescent="0.25"/>
  </sheetData>
  <mergeCells count="5">
    <mergeCell ref="A2:S2"/>
    <mergeCell ref="A3:I3"/>
    <mergeCell ref="B4:R4"/>
    <mergeCell ref="B5:R5"/>
    <mergeCell ref="Q1:S1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&amp;C31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T63"/>
  <sheetViews>
    <sheetView view="pageBreakPreview" zoomScaleNormal="100" zoomScaleSheetLayoutView="100" workbookViewId="0">
      <selection activeCell="H4" sqref="H4"/>
    </sheetView>
  </sheetViews>
  <sheetFormatPr defaultRowHeight="12.75" x14ac:dyDescent="0.25"/>
  <cols>
    <col min="1" max="1" width="0.85546875" style="382" customWidth="1"/>
    <col min="2" max="2" width="9.7109375" style="382" customWidth="1"/>
    <col min="3" max="3" width="6.7109375" style="382" customWidth="1"/>
    <col min="4" max="4" width="15.7109375" style="442" customWidth="1"/>
    <col min="5" max="5" width="8.7109375" style="442" customWidth="1"/>
    <col min="6" max="6" width="7.7109375" style="442" customWidth="1"/>
    <col min="7" max="7" width="8.7109375" style="442" customWidth="1"/>
    <col min="8" max="8" width="7.7109375" style="442" customWidth="1"/>
    <col min="9" max="9" width="9.7109375" style="442" customWidth="1"/>
    <col min="10" max="10" width="6.7109375" style="442" customWidth="1"/>
    <col min="11" max="11" width="4.28515625" style="442" customWidth="1"/>
    <col min="12" max="12" width="5.85546875" style="442" customWidth="1"/>
    <col min="13" max="13" width="11.5703125" style="442" bestFit="1" customWidth="1"/>
    <col min="14" max="14" width="13.42578125" style="442" customWidth="1"/>
    <col min="15" max="15" width="14.5703125" style="442" customWidth="1"/>
    <col min="16" max="260" width="9.140625" style="442"/>
    <col min="261" max="261" width="2.7109375" style="442" customWidth="1"/>
    <col min="262" max="266" width="15.7109375" style="442" customWidth="1"/>
    <col min="267" max="267" width="2.85546875" style="442" customWidth="1"/>
    <col min="268" max="268" width="5.85546875" style="442" customWidth="1"/>
    <col min="269" max="269" width="11.5703125" style="442" bestFit="1" customWidth="1"/>
    <col min="270" max="270" width="13.42578125" style="442" customWidth="1"/>
    <col min="271" max="271" width="14.5703125" style="442" customWidth="1"/>
    <col min="272" max="516" width="9.140625" style="442"/>
    <col min="517" max="517" width="2.7109375" style="442" customWidth="1"/>
    <col min="518" max="522" width="15.7109375" style="442" customWidth="1"/>
    <col min="523" max="523" width="2.85546875" style="442" customWidth="1"/>
    <col min="524" max="524" width="5.85546875" style="442" customWidth="1"/>
    <col min="525" max="525" width="11.5703125" style="442" bestFit="1" customWidth="1"/>
    <col min="526" max="526" width="13.42578125" style="442" customWidth="1"/>
    <col min="527" max="527" width="14.5703125" style="442" customWidth="1"/>
    <col min="528" max="772" width="9.140625" style="442"/>
    <col min="773" max="773" width="2.7109375" style="442" customWidth="1"/>
    <col min="774" max="778" width="15.7109375" style="442" customWidth="1"/>
    <col min="779" max="779" width="2.85546875" style="442" customWidth="1"/>
    <col min="780" max="780" width="5.85546875" style="442" customWidth="1"/>
    <col min="781" max="781" width="11.5703125" style="442" bestFit="1" customWidth="1"/>
    <col min="782" max="782" width="13.42578125" style="442" customWidth="1"/>
    <col min="783" max="783" width="14.5703125" style="442" customWidth="1"/>
    <col min="784" max="1028" width="9.140625" style="442"/>
    <col min="1029" max="1029" width="2.7109375" style="442" customWidth="1"/>
    <col min="1030" max="1034" width="15.7109375" style="442" customWidth="1"/>
    <col min="1035" max="1035" width="2.85546875" style="442" customWidth="1"/>
    <col min="1036" max="1036" width="5.85546875" style="442" customWidth="1"/>
    <col min="1037" max="1037" width="11.5703125" style="442" bestFit="1" customWidth="1"/>
    <col min="1038" max="1038" width="13.42578125" style="442" customWidth="1"/>
    <col min="1039" max="1039" width="14.5703125" style="442" customWidth="1"/>
    <col min="1040" max="1284" width="9.140625" style="442"/>
    <col min="1285" max="1285" width="2.7109375" style="442" customWidth="1"/>
    <col min="1286" max="1290" width="15.7109375" style="442" customWidth="1"/>
    <col min="1291" max="1291" width="2.85546875" style="442" customWidth="1"/>
    <col min="1292" max="1292" width="5.85546875" style="442" customWidth="1"/>
    <col min="1293" max="1293" width="11.5703125" style="442" bestFit="1" customWidth="1"/>
    <col min="1294" max="1294" width="13.42578125" style="442" customWidth="1"/>
    <col min="1295" max="1295" width="14.5703125" style="442" customWidth="1"/>
    <col min="1296" max="1540" width="9.140625" style="442"/>
    <col min="1541" max="1541" width="2.7109375" style="442" customWidth="1"/>
    <col min="1542" max="1546" width="15.7109375" style="442" customWidth="1"/>
    <col min="1547" max="1547" width="2.85546875" style="442" customWidth="1"/>
    <col min="1548" max="1548" width="5.85546875" style="442" customWidth="1"/>
    <col min="1549" max="1549" width="11.5703125" style="442" bestFit="1" customWidth="1"/>
    <col min="1550" max="1550" width="13.42578125" style="442" customWidth="1"/>
    <col min="1551" max="1551" width="14.5703125" style="442" customWidth="1"/>
    <col min="1552" max="1796" width="9.140625" style="442"/>
    <col min="1797" max="1797" width="2.7109375" style="442" customWidth="1"/>
    <col min="1798" max="1802" width="15.7109375" style="442" customWidth="1"/>
    <col min="1803" max="1803" width="2.85546875" style="442" customWidth="1"/>
    <col min="1804" max="1804" width="5.85546875" style="442" customWidth="1"/>
    <col min="1805" max="1805" width="11.5703125" style="442" bestFit="1" customWidth="1"/>
    <col min="1806" max="1806" width="13.42578125" style="442" customWidth="1"/>
    <col min="1807" max="1807" width="14.5703125" style="442" customWidth="1"/>
    <col min="1808" max="2052" width="9.140625" style="442"/>
    <col min="2053" max="2053" width="2.7109375" style="442" customWidth="1"/>
    <col min="2054" max="2058" width="15.7109375" style="442" customWidth="1"/>
    <col min="2059" max="2059" width="2.85546875" style="442" customWidth="1"/>
    <col min="2060" max="2060" width="5.85546875" style="442" customWidth="1"/>
    <col min="2061" max="2061" width="11.5703125" style="442" bestFit="1" customWidth="1"/>
    <col min="2062" max="2062" width="13.42578125" style="442" customWidth="1"/>
    <col min="2063" max="2063" width="14.5703125" style="442" customWidth="1"/>
    <col min="2064" max="2308" width="9.140625" style="442"/>
    <col min="2309" max="2309" width="2.7109375" style="442" customWidth="1"/>
    <col min="2310" max="2314" width="15.7109375" style="442" customWidth="1"/>
    <col min="2315" max="2315" width="2.85546875" style="442" customWidth="1"/>
    <col min="2316" max="2316" width="5.85546875" style="442" customWidth="1"/>
    <col min="2317" max="2317" width="11.5703125" style="442" bestFit="1" customWidth="1"/>
    <col min="2318" max="2318" width="13.42578125" style="442" customWidth="1"/>
    <col min="2319" max="2319" width="14.5703125" style="442" customWidth="1"/>
    <col min="2320" max="2564" width="9.140625" style="442"/>
    <col min="2565" max="2565" width="2.7109375" style="442" customWidth="1"/>
    <col min="2566" max="2570" width="15.7109375" style="442" customWidth="1"/>
    <col min="2571" max="2571" width="2.85546875" style="442" customWidth="1"/>
    <col min="2572" max="2572" width="5.85546875" style="442" customWidth="1"/>
    <col min="2573" max="2573" width="11.5703125" style="442" bestFit="1" customWidth="1"/>
    <col min="2574" max="2574" width="13.42578125" style="442" customWidth="1"/>
    <col min="2575" max="2575" width="14.5703125" style="442" customWidth="1"/>
    <col min="2576" max="2820" width="9.140625" style="442"/>
    <col min="2821" max="2821" width="2.7109375" style="442" customWidth="1"/>
    <col min="2822" max="2826" width="15.7109375" style="442" customWidth="1"/>
    <col min="2827" max="2827" width="2.85546875" style="442" customWidth="1"/>
    <col min="2828" max="2828" width="5.85546875" style="442" customWidth="1"/>
    <col min="2829" max="2829" width="11.5703125" style="442" bestFit="1" customWidth="1"/>
    <col min="2830" max="2830" width="13.42578125" style="442" customWidth="1"/>
    <col min="2831" max="2831" width="14.5703125" style="442" customWidth="1"/>
    <col min="2832" max="3076" width="9.140625" style="442"/>
    <col min="3077" max="3077" width="2.7109375" style="442" customWidth="1"/>
    <col min="3078" max="3082" width="15.7109375" style="442" customWidth="1"/>
    <col min="3083" max="3083" width="2.85546875" style="442" customWidth="1"/>
    <col min="3084" max="3084" width="5.85546875" style="442" customWidth="1"/>
    <col min="3085" max="3085" width="11.5703125" style="442" bestFit="1" customWidth="1"/>
    <col min="3086" max="3086" width="13.42578125" style="442" customWidth="1"/>
    <col min="3087" max="3087" width="14.5703125" style="442" customWidth="1"/>
    <col min="3088" max="3332" width="9.140625" style="442"/>
    <col min="3333" max="3333" width="2.7109375" style="442" customWidth="1"/>
    <col min="3334" max="3338" width="15.7109375" style="442" customWidth="1"/>
    <col min="3339" max="3339" width="2.85546875" style="442" customWidth="1"/>
    <col min="3340" max="3340" width="5.85546875" style="442" customWidth="1"/>
    <col min="3341" max="3341" width="11.5703125" style="442" bestFit="1" customWidth="1"/>
    <col min="3342" max="3342" width="13.42578125" style="442" customWidth="1"/>
    <col min="3343" max="3343" width="14.5703125" style="442" customWidth="1"/>
    <col min="3344" max="3588" width="9.140625" style="442"/>
    <col min="3589" max="3589" width="2.7109375" style="442" customWidth="1"/>
    <col min="3590" max="3594" width="15.7109375" style="442" customWidth="1"/>
    <col min="3595" max="3595" width="2.85546875" style="442" customWidth="1"/>
    <col min="3596" max="3596" width="5.85546875" style="442" customWidth="1"/>
    <col min="3597" max="3597" width="11.5703125" style="442" bestFit="1" customWidth="1"/>
    <col min="3598" max="3598" width="13.42578125" style="442" customWidth="1"/>
    <col min="3599" max="3599" width="14.5703125" style="442" customWidth="1"/>
    <col min="3600" max="3844" width="9.140625" style="442"/>
    <col min="3845" max="3845" width="2.7109375" style="442" customWidth="1"/>
    <col min="3846" max="3850" width="15.7109375" style="442" customWidth="1"/>
    <col min="3851" max="3851" width="2.85546875" style="442" customWidth="1"/>
    <col min="3852" max="3852" width="5.85546875" style="442" customWidth="1"/>
    <col min="3853" max="3853" width="11.5703125" style="442" bestFit="1" customWidth="1"/>
    <col min="3854" max="3854" width="13.42578125" style="442" customWidth="1"/>
    <col min="3855" max="3855" width="14.5703125" style="442" customWidth="1"/>
    <col min="3856" max="4100" width="9.140625" style="442"/>
    <col min="4101" max="4101" width="2.7109375" style="442" customWidth="1"/>
    <col min="4102" max="4106" width="15.7109375" style="442" customWidth="1"/>
    <col min="4107" max="4107" width="2.85546875" style="442" customWidth="1"/>
    <col min="4108" max="4108" width="5.85546875" style="442" customWidth="1"/>
    <col min="4109" max="4109" width="11.5703125" style="442" bestFit="1" customWidth="1"/>
    <col min="4110" max="4110" width="13.42578125" style="442" customWidth="1"/>
    <col min="4111" max="4111" width="14.5703125" style="442" customWidth="1"/>
    <col min="4112" max="4356" width="9.140625" style="442"/>
    <col min="4357" max="4357" width="2.7109375" style="442" customWidth="1"/>
    <col min="4358" max="4362" width="15.7109375" style="442" customWidth="1"/>
    <col min="4363" max="4363" width="2.85546875" style="442" customWidth="1"/>
    <col min="4364" max="4364" width="5.85546875" style="442" customWidth="1"/>
    <col min="4365" max="4365" width="11.5703125" style="442" bestFit="1" customWidth="1"/>
    <col min="4366" max="4366" width="13.42578125" style="442" customWidth="1"/>
    <col min="4367" max="4367" width="14.5703125" style="442" customWidth="1"/>
    <col min="4368" max="4612" width="9.140625" style="442"/>
    <col min="4613" max="4613" width="2.7109375" style="442" customWidth="1"/>
    <col min="4614" max="4618" width="15.7109375" style="442" customWidth="1"/>
    <col min="4619" max="4619" width="2.85546875" style="442" customWidth="1"/>
    <col min="4620" max="4620" width="5.85546875" style="442" customWidth="1"/>
    <col min="4621" max="4621" width="11.5703125" style="442" bestFit="1" customWidth="1"/>
    <col min="4622" max="4622" width="13.42578125" style="442" customWidth="1"/>
    <col min="4623" max="4623" width="14.5703125" style="442" customWidth="1"/>
    <col min="4624" max="4868" width="9.140625" style="442"/>
    <col min="4869" max="4869" width="2.7109375" style="442" customWidth="1"/>
    <col min="4870" max="4874" width="15.7109375" style="442" customWidth="1"/>
    <col min="4875" max="4875" width="2.85546875" style="442" customWidth="1"/>
    <col min="4876" max="4876" width="5.85546875" style="442" customWidth="1"/>
    <col min="4877" max="4877" width="11.5703125" style="442" bestFit="1" customWidth="1"/>
    <col min="4878" max="4878" width="13.42578125" style="442" customWidth="1"/>
    <col min="4879" max="4879" width="14.5703125" style="442" customWidth="1"/>
    <col min="4880" max="5124" width="9.140625" style="442"/>
    <col min="5125" max="5125" width="2.7109375" style="442" customWidth="1"/>
    <col min="5126" max="5130" width="15.7109375" style="442" customWidth="1"/>
    <col min="5131" max="5131" width="2.85546875" style="442" customWidth="1"/>
    <col min="5132" max="5132" width="5.85546875" style="442" customWidth="1"/>
    <col min="5133" max="5133" width="11.5703125" style="442" bestFit="1" customWidth="1"/>
    <col min="5134" max="5134" width="13.42578125" style="442" customWidth="1"/>
    <col min="5135" max="5135" width="14.5703125" style="442" customWidth="1"/>
    <col min="5136" max="5380" width="9.140625" style="442"/>
    <col min="5381" max="5381" width="2.7109375" style="442" customWidth="1"/>
    <col min="5382" max="5386" width="15.7109375" style="442" customWidth="1"/>
    <col min="5387" max="5387" width="2.85546875" style="442" customWidth="1"/>
    <col min="5388" max="5388" width="5.85546875" style="442" customWidth="1"/>
    <col min="5389" max="5389" width="11.5703125" style="442" bestFit="1" customWidth="1"/>
    <col min="5390" max="5390" width="13.42578125" style="442" customWidth="1"/>
    <col min="5391" max="5391" width="14.5703125" style="442" customWidth="1"/>
    <col min="5392" max="5636" width="9.140625" style="442"/>
    <col min="5637" max="5637" width="2.7109375" style="442" customWidth="1"/>
    <col min="5638" max="5642" width="15.7109375" style="442" customWidth="1"/>
    <col min="5643" max="5643" width="2.85546875" style="442" customWidth="1"/>
    <col min="5644" max="5644" width="5.85546875" style="442" customWidth="1"/>
    <col min="5645" max="5645" width="11.5703125" style="442" bestFit="1" customWidth="1"/>
    <col min="5646" max="5646" width="13.42578125" style="442" customWidth="1"/>
    <col min="5647" max="5647" width="14.5703125" style="442" customWidth="1"/>
    <col min="5648" max="5892" width="9.140625" style="442"/>
    <col min="5893" max="5893" width="2.7109375" style="442" customWidth="1"/>
    <col min="5894" max="5898" width="15.7109375" style="442" customWidth="1"/>
    <col min="5899" max="5899" width="2.85546875" style="442" customWidth="1"/>
    <col min="5900" max="5900" width="5.85546875" style="442" customWidth="1"/>
    <col min="5901" max="5901" width="11.5703125" style="442" bestFit="1" customWidth="1"/>
    <col min="5902" max="5902" width="13.42578125" style="442" customWidth="1"/>
    <col min="5903" max="5903" width="14.5703125" style="442" customWidth="1"/>
    <col min="5904" max="6148" width="9.140625" style="442"/>
    <col min="6149" max="6149" width="2.7109375" style="442" customWidth="1"/>
    <col min="6150" max="6154" width="15.7109375" style="442" customWidth="1"/>
    <col min="6155" max="6155" width="2.85546875" style="442" customWidth="1"/>
    <col min="6156" max="6156" width="5.85546875" style="442" customWidth="1"/>
    <col min="6157" max="6157" width="11.5703125" style="442" bestFit="1" customWidth="1"/>
    <col min="6158" max="6158" width="13.42578125" style="442" customWidth="1"/>
    <col min="6159" max="6159" width="14.5703125" style="442" customWidth="1"/>
    <col min="6160" max="6404" width="9.140625" style="442"/>
    <col min="6405" max="6405" width="2.7109375" style="442" customWidth="1"/>
    <col min="6406" max="6410" width="15.7109375" style="442" customWidth="1"/>
    <col min="6411" max="6411" width="2.85546875" style="442" customWidth="1"/>
    <col min="6412" max="6412" width="5.85546875" style="442" customWidth="1"/>
    <col min="6413" max="6413" width="11.5703125" style="442" bestFit="1" customWidth="1"/>
    <col min="6414" max="6414" width="13.42578125" style="442" customWidth="1"/>
    <col min="6415" max="6415" width="14.5703125" style="442" customWidth="1"/>
    <col min="6416" max="6660" width="9.140625" style="442"/>
    <col min="6661" max="6661" width="2.7109375" style="442" customWidth="1"/>
    <col min="6662" max="6666" width="15.7109375" style="442" customWidth="1"/>
    <col min="6667" max="6667" width="2.85546875" style="442" customWidth="1"/>
    <col min="6668" max="6668" width="5.85546875" style="442" customWidth="1"/>
    <col min="6669" max="6669" width="11.5703125" style="442" bestFit="1" customWidth="1"/>
    <col min="6670" max="6670" width="13.42578125" style="442" customWidth="1"/>
    <col min="6671" max="6671" width="14.5703125" style="442" customWidth="1"/>
    <col min="6672" max="6916" width="9.140625" style="442"/>
    <col min="6917" max="6917" width="2.7109375" style="442" customWidth="1"/>
    <col min="6918" max="6922" width="15.7109375" style="442" customWidth="1"/>
    <col min="6923" max="6923" width="2.85546875" style="442" customWidth="1"/>
    <col min="6924" max="6924" width="5.85546875" style="442" customWidth="1"/>
    <col min="6925" max="6925" width="11.5703125" style="442" bestFit="1" customWidth="1"/>
    <col min="6926" max="6926" width="13.42578125" style="442" customWidth="1"/>
    <col min="6927" max="6927" width="14.5703125" style="442" customWidth="1"/>
    <col min="6928" max="7172" width="9.140625" style="442"/>
    <col min="7173" max="7173" width="2.7109375" style="442" customWidth="1"/>
    <col min="7174" max="7178" width="15.7109375" style="442" customWidth="1"/>
    <col min="7179" max="7179" width="2.85546875" style="442" customWidth="1"/>
    <col min="7180" max="7180" width="5.85546875" style="442" customWidth="1"/>
    <col min="7181" max="7181" width="11.5703125" style="442" bestFit="1" customWidth="1"/>
    <col min="7182" max="7182" width="13.42578125" style="442" customWidth="1"/>
    <col min="7183" max="7183" width="14.5703125" style="442" customWidth="1"/>
    <col min="7184" max="7428" width="9.140625" style="442"/>
    <col min="7429" max="7429" width="2.7109375" style="442" customWidth="1"/>
    <col min="7430" max="7434" width="15.7109375" style="442" customWidth="1"/>
    <col min="7435" max="7435" width="2.85546875" style="442" customWidth="1"/>
    <col min="7436" max="7436" width="5.85546875" style="442" customWidth="1"/>
    <col min="7437" max="7437" width="11.5703125" style="442" bestFit="1" customWidth="1"/>
    <col min="7438" max="7438" width="13.42578125" style="442" customWidth="1"/>
    <col min="7439" max="7439" width="14.5703125" style="442" customWidth="1"/>
    <col min="7440" max="7684" width="9.140625" style="442"/>
    <col min="7685" max="7685" width="2.7109375" style="442" customWidth="1"/>
    <col min="7686" max="7690" width="15.7109375" style="442" customWidth="1"/>
    <col min="7691" max="7691" width="2.85546875" style="442" customWidth="1"/>
    <col min="7692" max="7692" width="5.85546875" style="442" customWidth="1"/>
    <col min="7693" max="7693" width="11.5703125" style="442" bestFit="1" customWidth="1"/>
    <col min="7694" max="7694" width="13.42578125" style="442" customWidth="1"/>
    <col min="7695" max="7695" width="14.5703125" style="442" customWidth="1"/>
    <col min="7696" max="7940" width="9.140625" style="442"/>
    <col min="7941" max="7941" width="2.7109375" style="442" customWidth="1"/>
    <col min="7942" max="7946" width="15.7109375" style="442" customWidth="1"/>
    <col min="7947" max="7947" width="2.85546875" style="442" customWidth="1"/>
    <col min="7948" max="7948" width="5.85546875" style="442" customWidth="1"/>
    <col min="7949" max="7949" width="11.5703125" style="442" bestFit="1" customWidth="1"/>
    <col min="7950" max="7950" width="13.42578125" style="442" customWidth="1"/>
    <col min="7951" max="7951" width="14.5703125" style="442" customWidth="1"/>
    <col min="7952" max="8196" width="9.140625" style="442"/>
    <col min="8197" max="8197" width="2.7109375" style="442" customWidth="1"/>
    <col min="8198" max="8202" width="15.7109375" style="442" customWidth="1"/>
    <col min="8203" max="8203" width="2.85546875" style="442" customWidth="1"/>
    <col min="8204" max="8204" width="5.85546875" style="442" customWidth="1"/>
    <col min="8205" max="8205" width="11.5703125" style="442" bestFit="1" customWidth="1"/>
    <col min="8206" max="8206" width="13.42578125" style="442" customWidth="1"/>
    <col min="8207" max="8207" width="14.5703125" style="442" customWidth="1"/>
    <col min="8208" max="8452" width="9.140625" style="442"/>
    <col min="8453" max="8453" width="2.7109375" style="442" customWidth="1"/>
    <col min="8454" max="8458" width="15.7109375" style="442" customWidth="1"/>
    <col min="8459" max="8459" width="2.85546875" style="442" customWidth="1"/>
    <col min="8460" max="8460" width="5.85546875" style="442" customWidth="1"/>
    <col min="8461" max="8461" width="11.5703125" style="442" bestFit="1" customWidth="1"/>
    <col min="8462" max="8462" width="13.42578125" style="442" customWidth="1"/>
    <col min="8463" max="8463" width="14.5703125" style="442" customWidth="1"/>
    <col min="8464" max="8708" width="9.140625" style="442"/>
    <col min="8709" max="8709" width="2.7109375" style="442" customWidth="1"/>
    <col min="8710" max="8714" width="15.7109375" style="442" customWidth="1"/>
    <col min="8715" max="8715" width="2.85546875" style="442" customWidth="1"/>
    <col min="8716" max="8716" width="5.85546875" style="442" customWidth="1"/>
    <col min="8717" max="8717" width="11.5703125" style="442" bestFit="1" customWidth="1"/>
    <col min="8718" max="8718" width="13.42578125" style="442" customWidth="1"/>
    <col min="8719" max="8719" width="14.5703125" style="442" customWidth="1"/>
    <col min="8720" max="8964" width="9.140625" style="442"/>
    <col min="8965" max="8965" width="2.7109375" style="442" customWidth="1"/>
    <col min="8966" max="8970" width="15.7109375" style="442" customWidth="1"/>
    <col min="8971" max="8971" width="2.85546875" style="442" customWidth="1"/>
    <col min="8972" max="8972" width="5.85546875" style="442" customWidth="1"/>
    <col min="8973" max="8973" width="11.5703125" style="442" bestFit="1" customWidth="1"/>
    <col min="8974" max="8974" width="13.42578125" style="442" customWidth="1"/>
    <col min="8975" max="8975" width="14.5703125" style="442" customWidth="1"/>
    <col min="8976" max="9220" width="9.140625" style="442"/>
    <col min="9221" max="9221" width="2.7109375" style="442" customWidth="1"/>
    <col min="9222" max="9226" width="15.7109375" style="442" customWidth="1"/>
    <col min="9227" max="9227" width="2.85546875" style="442" customWidth="1"/>
    <col min="9228" max="9228" width="5.85546875" style="442" customWidth="1"/>
    <col min="9229" max="9229" width="11.5703125" style="442" bestFit="1" customWidth="1"/>
    <col min="9230" max="9230" width="13.42578125" style="442" customWidth="1"/>
    <col min="9231" max="9231" width="14.5703125" style="442" customWidth="1"/>
    <col min="9232" max="9476" width="9.140625" style="442"/>
    <col min="9477" max="9477" width="2.7109375" style="442" customWidth="1"/>
    <col min="9478" max="9482" width="15.7109375" style="442" customWidth="1"/>
    <col min="9483" max="9483" width="2.85546875" style="442" customWidth="1"/>
    <col min="9484" max="9484" width="5.85546875" style="442" customWidth="1"/>
    <col min="9485" max="9485" width="11.5703125" style="442" bestFit="1" customWidth="1"/>
    <col min="9486" max="9486" width="13.42578125" style="442" customWidth="1"/>
    <col min="9487" max="9487" width="14.5703125" style="442" customWidth="1"/>
    <col min="9488" max="9732" width="9.140625" style="442"/>
    <col min="9733" max="9733" width="2.7109375" style="442" customWidth="1"/>
    <col min="9734" max="9738" width="15.7109375" style="442" customWidth="1"/>
    <col min="9739" max="9739" width="2.85546875" style="442" customWidth="1"/>
    <col min="9740" max="9740" width="5.85546875" style="442" customWidth="1"/>
    <col min="9741" max="9741" width="11.5703125" style="442" bestFit="1" customWidth="1"/>
    <col min="9742" max="9742" width="13.42578125" style="442" customWidth="1"/>
    <col min="9743" max="9743" width="14.5703125" style="442" customWidth="1"/>
    <col min="9744" max="9988" width="9.140625" style="442"/>
    <col min="9989" max="9989" width="2.7109375" style="442" customWidth="1"/>
    <col min="9990" max="9994" width="15.7109375" style="442" customWidth="1"/>
    <col min="9995" max="9995" width="2.85546875" style="442" customWidth="1"/>
    <col min="9996" max="9996" width="5.85546875" style="442" customWidth="1"/>
    <col min="9997" max="9997" width="11.5703125" style="442" bestFit="1" customWidth="1"/>
    <col min="9998" max="9998" width="13.42578125" style="442" customWidth="1"/>
    <col min="9999" max="9999" width="14.5703125" style="442" customWidth="1"/>
    <col min="10000" max="10244" width="9.140625" style="442"/>
    <col min="10245" max="10245" width="2.7109375" style="442" customWidth="1"/>
    <col min="10246" max="10250" width="15.7109375" style="442" customWidth="1"/>
    <col min="10251" max="10251" width="2.85546875" style="442" customWidth="1"/>
    <col min="10252" max="10252" width="5.85546875" style="442" customWidth="1"/>
    <col min="10253" max="10253" width="11.5703125" style="442" bestFit="1" customWidth="1"/>
    <col min="10254" max="10254" width="13.42578125" style="442" customWidth="1"/>
    <col min="10255" max="10255" width="14.5703125" style="442" customWidth="1"/>
    <col min="10256" max="10500" width="9.140625" style="442"/>
    <col min="10501" max="10501" width="2.7109375" style="442" customWidth="1"/>
    <col min="10502" max="10506" width="15.7109375" style="442" customWidth="1"/>
    <col min="10507" max="10507" width="2.85546875" style="442" customWidth="1"/>
    <col min="10508" max="10508" width="5.85546875" style="442" customWidth="1"/>
    <col min="10509" max="10509" width="11.5703125" style="442" bestFit="1" customWidth="1"/>
    <col min="10510" max="10510" width="13.42578125" style="442" customWidth="1"/>
    <col min="10511" max="10511" width="14.5703125" style="442" customWidth="1"/>
    <col min="10512" max="10756" width="9.140625" style="442"/>
    <col min="10757" max="10757" width="2.7109375" style="442" customWidth="1"/>
    <col min="10758" max="10762" width="15.7109375" style="442" customWidth="1"/>
    <col min="10763" max="10763" width="2.85546875" style="442" customWidth="1"/>
    <col min="10764" max="10764" width="5.85546875" style="442" customWidth="1"/>
    <col min="10765" max="10765" width="11.5703125" style="442" bestFit="1" customWidth="1"/>
    <col min="10766" max="10766" width="13.42578125" style="442" customWidth="1"/>
    <col min="10767" max="10767" width="14.5703125" style="442" customWidth="1"/>
    <col min="10768" max="11012" width="9.140625" style="442"/>
    <col min="11013" max="11013" width="2.7109375" style="442" customWidth="1"/>
    <col min="11014" max="11018" width="15.7109375" style="442" customWidth="1"/>
    <col min="11019" max="11019" width="2.85546875" style="442" customWidth="1"/>
    <col min="11020" max="11020" width="5.85546875" style="442" customWidth="1"/>
    <col min="11021" max="11021" width="11.5703125" style="442" bestFit="1" customWidth="1"/>
    <col min="11022" max="11022" width="13.42578125" style="442" customWidth="1"/>
    <col min="11023" max="11023" width="14.5703125" style="442" customWidth="1"/>
    <col min="11024" max="11268" width="9.140625" style="442"/>
    <col min="11269" max="11269" width="2.7109375" style="442" customWidth="1"/>
    <col min="11270" max="11274" width="15.7109375" style="442" customWidth="1"/>
    <col min="11275" max="11275" width="2.85546875" style="442" customWidth="1"/>
    <col min="11276" max="11276" width="5.85546875" style="442" customWidth="1"/>
    <col min="11277" max="11277" width="11.5703125" style="442" bestFit="1" customWidth="1"/>
    <col min="11278" max="11278" width="13.42578125" style="442" customWidth="1"/>
    <col min="11279" max="11279" width="14.5703125" style="442" customWidth="1"/>
    <col min="11280" max="11524" width="9.140625" style="442"/>
    <col min="11525" max="11525" width="2.7109375" style="442" customWidth="1"/>
    <col min="11526" max="11530" width="15.7109375" style="442" customWidth="1"/>
    <col min="11531" max="11531" width="2.85546875" style="442" customWidth="1"/>
    <col min="11532" max="11532" width="5.85546875" style="442" customWidth="1"/>
    <col min="11533" max="11533" width="11.5703125" style="442" bestFit="1" customWidth="1"/>
    <col min="11534" max="11534" width="13.42578125" style="442" customWidth="1"/>
    <col min="11535" max="11535" width="14.5703125" style="442" customWidth="1"/>
    <col min="11536" max="11780" width="9.140625" style="442"/>
    <col min="11781" max="11781" width="2.7109375" style="442" customWidth="1"/>
    <col min="11782" max="11786" width="15.7109375" style="442" customWidth="1"/>
    <col min="11787" max="11787" width="2.85546875" style="442" customWidth="1"/>
    <col min="11788" max="11788" width="5.85546875" style="442" customWidth="1"/>
    <col min="11789" max="11789" width="11.5703125" style="442" bestFit="1" customWidth="1"/>
    <col min="11790" max="11790" width="13.42578125" style="442" customWidth="1"/>
    <col min="11791" max="11791" width="14.5703125" style="442" customWidth="1"/>
    <col min="11792" max="12036" width="9.140625" style="442"/>
    <col min="12037" max="12037" width="2.7109375" style="442" customWidth="1"/>
    <col min="12038" max="12042" width="15.7109375" style="442" customWidth="1"/>
    <col min="12043" max="12043" width="2.85546875" style="442" customWidth="1"/>
    <col min="12044" max="12044" width="5.85546875" style="442" customWidth="1"/>
    <col min="12045" max="12045" width="11.5703125" style="442" bestFit="1" customWidth="1"/>
    <col min="12046" max="12046" width="13.42578125" style="442" customWidth="1"/>
    <col min="12047" max="12047" width="14.5703125" style="442" customWidth="1"/>
    <col min="12048" max="12292" width="9.140625" style="442"/>
    <col min="12293" max="12293" width="2.7109375" style="442" customWidth="1"/>
    <col min="12294" max="12298" width="15.7109375" style="442" customWidth="1"/>
    <col min="12299" max="12299" width="2.85546875" style="442" customWidth="1"/>
    <col min="12300" max="12300" width="5.85546875" style="442" customWidth="1"/>
    <col min="12301" max="12301" width="11.5703125" style="442" bestFit="1" customWidth="1"/>
    <col min="12302" max="12302" width="13.42578125" style="442" customWidth="1"/>
    <col min="12303" max="12303" width="14.5703125" style="442" customWidth="1"/>
    <col min="12304" max="12548" width="9.140625" style="442"/>
    <col min="12549" max="12549" width="2.7109375" style="442" customWidth="1"/>
    <col min="12550" max="12554" width="15.7109375" style="442" customWidth="1"/>
    <col min="12555" max="12555" width="2.85546875" style="442" customWidth="1"/>
    <col min="12556" max="12556" width="5.85546875" style="442" customWidth="1"/>
    <col min="12557" max="12557" width="11.5703125" style="442" bestFit="1" customWidth="1"/>
    <col min="12558" max="12558" width="13.42578125" style="442" customWidth="1"/>
    <col min="12559" max="12559" width="14.5703125" style="442" customWidth="1"/>
    <col min="12560" max="12804" width="9.140625" style="442"/>
    <col min="12805" max="12805" width="2.7109375" style="442" customWidth="1"/>
    <col min="12806" max="12810" width="15.7109375" style="442" customWidth="1"/>
    <col min="12811" max="12811" width="2.85546875" style="442" customWidth="1"/>
    <col min="12812" max="12812" width="5.85546875" style="442" customWidth="1"/>
    <col min="12813" max="12813" width="11.5703125" style="442" bestFit="1" customWidth="1"/>
    <col min="12814" max="12814" width="13.42578125" style="442" customWidth="1"/>
    <col min="12815" max="12815" width="14.5703125" style="442" customWidth="1"/>
    <col min="12816" max="13060" width="9.140625" style="442"/>
    <col min="13061" max="13061" width="2.7109375" style="442" customWidth="1"/>
    <col min="13062" max="13066" width="15.7109375" style="442" customWidth="1"/>
    <col min="13067" max="13067" width="2.85546875" style="442" customWidth="1"/>
    <col min="13068" max="13068" width="5.85546875" style="442" customWidth="1"/>
    <col min="13069" max="13069" width="11.5703125" style="442" bestFit="1" customWidth="1"/>
    <col min="13070" max="13070" width="13.42578125" style="442" customWidth="1"/>
    <col min="13071" max="13071" width="14.5703125" style="442" customWidth="1"/>
    <col min="13072" max="13316" width="9.140625" style="442"/>
    <col min="13317" max="13317" width="2.7109375" style="442" customWidth="1"/>
    <col min="13318" max="13322" width="15.7109375" style="442" customWidth="1"/>
    <col min="13323" max="13323" width="2.85546875" style="442" customWidth="1"/>
    <col min="13324" max="13324" width="5.85546875" style="442" customWidth="1"/>
    <col min="13325" max="13325" width="11.5703125" style="442" bestFit="1" customWidth="1"/>
    <col min="13326" max="13326" width="13.42578125" style="442" customWidth="1"/>
    <col min="13327" max="13327" width="14.5703125" style="442" customWidth="1"/>
    <col min="13328" max="13572" width="9.140625" style="442"/>
    <col min="13573" max="13573" width="2.7109375" style="442" customWidth="1"/>
    <col min="13574" max="13578" width="15.7109375" style="442" customWidth="1"/>
    <col min="13579" max="13579" width="2.85546875" style="442" customWidth="1"/>
    <col min="13580" max="13580" width="5.85546875" style="442" customWidth="1"/>
    <col min="13581" max="13581" width="11.5703125" style="442" bestFit="1" customWidth="1"/>
    <col min="13582" max="13582" width="13.42578125" style="442" customWidth="1"/>
    <col min="13583" max="13583" width="14.5703125" style="442" customWidth="1"/>
    <col min="13584" max="13828" width="9.140625" style="442"/>
    <col min="13829" max="13829" width="2.7109375" style="442" customWidth="1"/>
    <col min="13830" max="13834" width="15.7109375" style="442" customWidth="1"/>
    <col min="13835" max="13835" width="2.85546875" style="442" customWidth="1"/>
    <col min="13836" max="13836" width="5.85546875" style="442" customWidth="1"/>
    <col min="13837" max="13837" width="11.5703125" style="442" bestFit="1" customWidth="1"/>
    <col min="13838" max="13838" width="13.42578125" style="442" customWidth="1"/>
    <col min="13839" max="13839" width="14.5703125" style="442" customWidth="1"/>
    <col min="13840" max="14084" width="9.140625" style="442"/>
    <col min="14085" max="14085" width="2.7109375" style="442" customWidth="1"/>
    <col min="14086" max="14090" width="15.7109375" style="442" customWidth="1"/>
    <col min="14091" max="14091" width="2.85546875" style="442" customWidth="1"/>
    <col min="14092" max="14092" width="5.85546875" style="442" customWidth="1"/>
    <col min="14093" max="14093" width="11.5703125" style="442" bestFit="1" customWidth="1"/>
    <col min="14094" max="14094" width="13.42578125" style="442" customWidth="1"/>
    <col min="14095" max="14095" width="14.5703125" style="442" customWidth="1"/>
    <col min="14096" max="14340" width="9.140625" style="442"/>
    <col min="14341" max="14341" width="2.7109375" style="442" customWidth="1"/>
    <col min="14342" max="14346" width="15.7109375" style="442" customWidth="1"/>
    <col min="14347" max="14347" width="2.85546875" style="442" customWidth="1"/>
    <col min="14348" max="14348" width="5.85546875" style="442" customWidth="1"/>
    <col min="14349" max="14349" width="11.5703125" style="442" bestFit="1" customWidth="1"/>
    <col min="14350" max="14350" width="13.42578125" style="442" customWidth="1"/>
    <col min="14351" max="14351" width="14.5703125" style="442" customWidth="1"/>
    <col min="14352" max="14596" width="9.140625" style="442"/>
    <col min="14597" max="14597" width="2.7109375" style="442" customWidth="1"/>
    <col min="14598" max="14602" width="15.7109375" style="442" customWidth="1"/>
    <col min="14603" max="14603" width="2.85546875" style="442" customWidth="1"/>
    <col min="14604" max="14604" width="5.85546875" style="442" customWidth="1"/>
    <col min="14605" max="14605" width="11.5703125" style="442" bestFit="1" customWidth="1"/>
    <col min="14606" max="14606" width="13.42578125" style="442" customWidth="1"/>
    <col min="14607" max="14607" width="14.5703125" style="442" customWidth="1"/>
    <col min="14608" max="14852" width="9.140625" style="442"/>
    <col min="14853" max="14853" width="2.7109375" style="442" customWidth="1"/>
    <col min="14854" max="14858" width="15.7109375" style="442" customWidth="1"/>
    <col min="14859" max="14859" width="2.85546875" style="442" customWidth="1"/>
    <col min="14860" max="14860" width="5.85546875" style="442" customWidth="1"/>
    <col min="14861" max="14861" width="11.5703125" style="442" bestFit="1" customWidth="1"/>
    <col min="14862" max="14862" width="13.42578125" style="442" customWidth="1"/>
    <col min="14863" max="14863" width="14.5703125" style="442" customWidth="1"/>
    <col min="14864" max="15108" width="9.140625" style="442"/>
    <col min="15109" max="15109" width="2.7109375" style="442" customWidth="1"/>
    <col min="15110" max="15114" width="15.7109375" style="442" customWidth="1"/>
    <col min="15115" max="15115" width="2.85546875" style="442" customWidth="1"/>
    <col min="15116" max="15116" width="5.85546875" style="442" customWidth="1"/>
    <col min="15117" max="15117" width="11.5703125" style="442" bestFit="1" customWidth="1"/>
    <col min="15118" max="15118" width="13.42578125" style="442" customWidth="1"/>
    <col min="15119" max="15119" width="14.5703125" style="442" customWidth="1"/>
    <col min="15120" max="15364" width="9.140625" style="442"/>
    <col min="15365" max="15365" width="2.7109375" style="442" customWidth="1"/>
    <col min="15366" max="15370" width="15.7109375" style="442" customWidth="1"/>
    <col min="15371" max="15371" width="2.85546875" style="442" customWidth="1"/>
    <col min="15372" max="15372" width="5.85546875" style="442" customWidth="1"/>
    <col min="15373" max="15373" width="11.5703125" style="442" bestFit="1" customWidth="1"/>
    <col min="15374" max="15374" width="13.42578125" style="442" customWidth="1"/>
    <col min="15375" max="15375" width="14.5703125" style="442" customWidth="1"/>
    <col min="15376" max="15620" width="9.140625" style="442"/>
    <col min="15621" max="15621" width="2.7109375" style="442" customWidth="1"/>
    <col min="15622" max="15626" width="15.7109375" style="442" customWidth="1"/>
    <col min="15627" max="15627" width="2.85546875" style="442" customWidth="1"/>
    <col min="15628" max="15628" width="5.85546875" style="442" customWidth="1"/>
    <col min="15629" max="15629" width="11.5703125" style="442" bestFit="1" customWidth="1"/>
    <col min="15630" max="15630" width="13.42578125" style="442" customWidth="1"/>
    <col min="15631" max="15631" width="14.5703125" style="442" customWidth="1"/>
    <col min="15632" max="15876" width="9.140625" style="442"/>
    <col min="15877" max="15877" width="2.7109375" style="442" customWidth="1"/>
    <col min="15878" max="15882" width="15.7109375" style="442" customWidth="1"/>
    <col min="15883" max="15883" width="2.85546875" style="442" customWidth="1"/>
    <col min="15884" max="15884" width="5.85546875" style="442" customWidth="1"/>
    <col min="15885" max="15885" width="11.5703125" style="442" bestFit="1" customWidth="1"/>
    <col min="15886" max="15886" width="13.42578125" style="442" customWidth="1"/>
    <col min="15887" max="15887" width="14.5703125" style="442" customWidth="1"/>
    <col min="15888" max="16132" width="9.140625" style="442"/>
    <col min="16133" max="16133" width="2.7109375" style="442" customWidth="1"/>
    <col min="16134" max="16138" width="15.7109375" style="442" customWidth="1"/>
    <col min="16139" max="16139" width="2.85546875" style="442" customWidth="1"/>
    <col min="16140" max="16140" width="5.85546875" style="442" customWidth="1"/>
    <col min="16141" max="16141" width="11.5703125" style="442" bestFit="1" customWidth="1"/>
    <col min="16142" max="16142" width="13.42578125" style="442" customWidth="1"/>
    <col min="16143" max="16143" width="14.5703125" style="442" customWidth="1"/>
    <col min="16144" max="16384" width="9.140625" style="442"/>
  </cols>
  <sheetData>
    <row r="1" spans="1:20" x14ac:dyDescent="0.25">
      <c r="I1" s="1122"/>
      <c r="J1" s="1122"/>
      <c r="K1" s="1122"/>
      <c r="L1" s="443"/>
    </row>
    <row r="2" spans="1:20" ht="24.75" customHeight="1" x14ac:dyDescent="0.25">
      <c r="B2" s="486"/>
      <c r="D2" s="1127" t="s">
        <v>141</v>
      </c>
      <c r="E2" s="1127"/>
      <c r="F2" s="1127"/>
      <c r="G2" s="1127"/>
      <c r="H2" s="1127"/>
      <c r="I2" s="640"/>
      <c r="J2" s="486"/>
      <c r="K2" s="486"/>
    </row>
    <row r="3" spans="1:20" ht="24.95" customHeight="1" x14ac:dyDescent="0.25">
      <c r="A3" s="444"/>
      <c r="B3" s="445"/>
      <c r="C3" s="640"/>
      <c r="D3" s="640"/>
      <c r="E3" s="640"/>
      <c r="F3" s="640"/>
      <c r="G3" s="640"/>
      <c r="H3" s="640"/>
      <c r="I3" s="640"/>
      <c r="J3" s="446"/>
      <c r="K3" s="447"/>
    </row>
    <row r="4" spans="1:20" ht="24.95" customHeight="1" x14ac:dyDescent="0.25">
      <c r="A4" s="448"/>
      <c r="B4" s="445"/>
      <c r="C4" s="445"/>
      <c r="D4" s="1123"/>
      <c r="E4" s="1123"/>
      <c r="F4" s="1123"/>
      <c r="G4" s="1123"/>
      <c r="H4" s="449"/>
      <c r="I4" s="446"/>
      <c r="J4" s="446"/>
      <c r="K4" s="450"/>
    </row>
    <row r="5" spans="1:20" ht="24.95" customHeight="1" x14ac:dyDescent="0.25">
      <c r="A5" s="448"/>
      <c r="B5" s="1124" t="s">
        <v>192</v>
      </c>
      <c r="C5" s="1124"/>
      <c r="D5" s="451" t="s">
        <v>127</v>
      </c>
      <c r="E5" s="1125" t="s">
        <v>128</v>
      </c>
      <c r="F5" s="1126"/>
      <c r="G5" s="452"/>
      <c r="H5" s="453" t="s">
        <v>82</v>
      </c>
      <c r="I5" s="1124" t="s">
        <v>193</v>
      </c>
      <c r="J5" s="1124"/>
      <c r="K5" s="450"/>
      <c r="N5" s="454"/>
    </row>
    <row r="6" spans="1:20" ht="24.95" customHeight="1" x14ac:dyDescent="0.25">
      <c r="A6" s="448"/>
      <c r="B6" s="1124"/>
      <c r="C6" s="1124"/>
      <c r="D6" s="455"/>
      <c r="E6" s="456"/>
      <c r="F6" s="456"/>
      <c r="G6" s="448"/>
      <c r="H6" s="448"/>
      <c r="I6" s="1124"/>
      <c r="J6" s="1124"/>
      <c r="K6" s="450"/>
      <c r="M6" s="457"/>
      <c r="N6" s="454"/>
    </row>
    <row r="7" spans="1:20" ht="24.95" customHeight="1" x14ac:dyDescent="0.25">
      <c r="A7" s="448"/>
      <c r="B7" s="458"/>
      <c r="C7" s="458"/>
      <c r="D7" s="459"/>
      <c r="E7" s="459"/>
      <c r="F7" s="1128"/>
      <c r="G7" s="1128"/>
      <c r="H7" s="1128"/>
      <c r="I7" s="1128"/>
      <c r="J7" s="458"/>
      <c r="K7" s="450"/>
      <c r="M7" s="457"/>
      <c r="N7" s="454"/>
    </row>
    <row r="8" spans="1:20" ht="24.95" customHeight="1" x14ac:dyDescent="0.25">
      <c r="A8" s="448"/>
      <c r="B8" s="1129"/>
      <c r="C8" s="1129"/>
      <c r="D8" s="459"/>
      <c r="E8" s="459"/>
      <c r="F8" s="1130"/>
      <c r="G8" s="1131"/>
      <c r="H8" s="460"/>
      <c r="I8" s="1117" t="s">
        <v>194</v>
      </c>
      <c r="J8" s="1117"/>
      <c r="K8" s="450"/>
      <c r="M8" s="457"/>
      <c r="N8" s="454"/>
      <c r="O8" s="461"/>
    </row>
    <row r="9" spans="1:20" ht="24.95" customHeight="1" x14ac:dyDescent="0.25">
      <c r="A9" s="448"/>
      <c r="B9" s="1124" t="s">
        <v>129</v>
      </c>
      <c r="C9" s="1124"/>
      <c r="D9" s="462" t="s">
        <v>130</v>
      </c>
      <c r="F9" s="1131"/>
      <c r="G9" s="1131"/>
      <c r="H9" s="448"/>
      <c r="I9" s="1117"/>
      <c r="J9" s="1117"/>
      <c r="K9" s="450"/>
      <c r="N9" s="454"/>
      <c r="O9" s="461"/>
    </row>
    <row r="10" spans="1:20" ht="24.95" customHeight="1" x14ac:dyDescent="0.25">
      <c r="A10" s="448"/>
      <c r="B10" s="1124"/>
      <c r="C10" s="1124"/>
      <c r="D10" s="463"/>
      <c r="E10" s="488" t="s">
        <v>191</v>
      </c>
      <c r="F10" s="487"/>
      <c r="G10" s="448"/>
      <c r="H10" s="448"/>
      <c r="L10" s="460"/>
      <c r="M10" s="457"/>
      <c r="N10" s="454"/>
      <c r="O10" s="461"/>
      <c r="P10" s="454"/>
      <c r="R10" s="454"/>
      <c r="S10" s="454"/>
      <c r="T10" s="454"/>
    </row>
    <row r="11" spans="1:20" ht="24.95" customHeight="1" x14ac:dyDescent="0.25">
      <c r="A11" s="448"/>
      <c r="D11" s="463"/>
      <c r="E11" s="1124" t="s">
        <v>131</v>
      </c>
      <c r="F11" s="1124"/>
      <c r="G11" s="464"/>
      <c r="H11" s="464"/>
      <c r="I11" s="1133" t="s">
        <v>46</v>
      </c>
      <c r="J11" s="1133"/>
      <c r="K11" s="1133"/>
      <c r="L11" s="460"/>
      <c r="N11" s="454"/>
      <c r="O11" s="461"/>
      <c r="P11" s="454"/>
      <c r="R11" s="454"/>
      <c r="S11" s="454"/>
      <c r="T11" s="454"/>
    </row>
    <row r="12" spans="1:20" ht="24.95" customHeight="1" x14ac:dyDescent="0.25">
      <c r="A12" s="448"/>
      <c r="B12" s="1129"/>
      <c r="C12" s="1129"/>
      <c r="D12" s="465"/>
      <c r="E12" s="1124"/>
      <c r="F12" s="1124"/>
      <c r="I12" s="1133"/>
      <c r="J12" s="1133"/>
      <c r="K12" s="1133"/>
      <c r="L12" s="460"/>
      <c r="N12" s="454"/>
      <c r="O12" s="454"/>
      <c r="P12" s="454"/>
      <c r="Q12" s="461"/>
      <c r="R12" s="454"/>
      <c r="S12" s="454"/>
      <c r="T12" s="454"/>
    </row>
    <row r="13" spans="1:20" ht="24.95" customHeight="1" x14ac:dyDescent="0.25">
      <c r="A13" s="448"/>
      <c r="B13" s="1124" t="s">
        <v>132</v>
      </c>
      <c r="C13" s="1124"/>
      <c r="D13" s="466" t="s">
        <v>133</v>
      </c>
      <c r="K13" s="445"/>
      <c r="L13" s="460"/>
      <c r="N13" s="454"/>
      <c r="O13" s="454"/>
      <c r="P13" s="454"/>
      <c r="R13" s="454"/>
      <c r="S13" s="454"/>
      <c r="T13" s="454"/>
    </row>
    <row r="14" spans="1:20" ht="24.95" customHeight="1" x14ac:dyDescent="0.25">
      <c r="A14" s="448"/>
      <c r="B14" s="1124"/>
      <c r="C14" s="1124"/>
      <c r="I14" s="1124" t="s">
        <v>145</v>
      </c>
      <c r="J14" s="1124"/>
      <c r="K14" s="445"/>
      <c r="L14" s="460"/>
      <c r="N14" s="454"/>
      <c r="O14" s="454"/>
      <c r="P14" s="454"/>
      <c r="Q14" s="461"/>
      <c r="R14" s="454"/>
      <c r="S14" s="454"/>
      <c r="T14" s="454"/>
    </row>
    <row r="15" spans="1:20" ht="24.95" customHeight="1" x14ac:dyDescent="0.25">
      <c r="A15" s="448"/>
      <c r="E15" s="467"/>
      <c r="F15" s="468"/>
      <c r="G15" s="469"/>
      <c r="I15" s="1124"/>
      <c r="J15" s="1124"/>
      <c r="K15" s="450"/>
      <c r="L15" s="460"/>
      <c r="N15" s="454"/>
      <c r="O15" s="454"/>
      <c r="P15" s="454"/>
      <c r="R15" s="454"/>
      <c r="S15" s="454"/>
      <c r="T15" s="454"/>
    </row>
    <row r="16" spans="1:20" ht="24.95" customHeight="1" x14ac:dyDescent="0.25">
      <c r="A16" s="448"/>
      <c r="D16" s="448"/>
      <c r="H16" s="470"/>
      <c r="L16" s="460"/>
      <c r="N16" s="454"/>
      <c r="O16" s="454"/>
      <c r="P16" s="454"/>
      <c r="Q16" s="461"/>
      <c r="R16" s="454"/>
      <c r="S16" s="454"/>
      <c r="T16" s="454"/>
    </row>
    <row r="17" spans="1:20" ht="24.95" customHeight="1" x14ac:dyDescent="0.25">
      <c r="A17" s="448"/>
      <c r="B17" s="1129"/>
      <c r="C17" s="1129"/>
      <c r="D17" s="471"/>
      <c r="H17" s="470"/>
      <c r="I17" s="1118" t="s">
        <v>134</v>
      </c>
      <c r="J17" s="1118"/>
      <c r="K17" s="450"/>
      <c r="L17" s="472"/>
      <c r="M17" s="461"/>
      <c r="N17" s="461"/>
      <c r="O17" s="461"/>
      <c r="P17" s="454"/>
      <c r="R17" s="454"/>
      <c r="S17" s="454"/>
      <c r="T17" s="454"/>
    </row>
    <row r="18" spans="1:20" ht="24.95" customHeight="1" x14ac:dyDescent="0.25">
      <c r="A18" s="450"/>
      <c r="B18" s="1132" t="s">
        <v>195</v>
      </c>
      <c r="C18" s="1132"/>
      <c r="D18" s="473" t="s">
        <v>135</v>
      </c>
      <c r="E18" s="445"/>
      <c r="F18" s="445"/>
      <c r="I18" s="1118"/>
      <c r="J18" s="1118"/>
      <c r="K18" s="450"/>
      <c r="N18" s="454"/>
      <c r="O18" s="454"/>
      <c r="P18" s="454"/>
      <c r="R18" s="454"/>
      <c r="S18" s="454"/>
      <c r="T18" s="454"/>
    </row>
    <row r="19" spans="1:20" ht="24.95" customHeight="1" x14ac:dyDescent="0.25">
      <c r="A19" s="474"/>
      <c r="B19" s="1132"/>
      <c r="C19" s="1132"/>
      <c r="D19" s="475"/>
      <c r="E19" s="489" t="s">
        <v>136</v>
      </c>
      <c r="F19" s="476"/>
      <c r="G19" s="448"/>
      <c r="H19" s="448"/>
      <c r="I19" s="1134"/>
      <c r="J19" s="1134"/>
      <c r="K19" s="474"/>
      <c r="N19" s="454"/>
      <c r="O19" s="461"/>
      <c r="T19" s="454"/>
    </row>
    <row r="20" spans="1:20" ht="24.95" customHeight="1" x14ac:dyDescent="0.25">
      <c r="A20" s="474"/>
      <c r="B20" s="1135"/>
      <c r="C20" s="1135"/>
      <c r="D20" s="475"/>
      <c r="E20" s="1132" t="s">
        <v>137</v>
      </c>
      <c r="F20" s="1132"/>
      <c r="I20" s="1132" t="s">
        <v>144</v>
      </c>
      <c r="J20" s="1132"/>
      <c r="K20" s="474"/>
      <c r="M20" s="461"/>
      <c r="N20" s="454"/>
      <c r="P20" s="461"/>
      <c r="T20" s="454"/>
    </row>
    <row r="21" spans="1:20" ht="24.95" customHeight="1" x14ac:dyDescent="0.25">
      <c r="A21" s="474"/>
      <c r="B21" s="1135"/>
      <c r="C21" s="1135"/>
      <c r="D21" s="475"/>
      <c r="E21" s="1132"/>
      <c r="F21" s="1132"/>
      <c r="I21" s="1132"/>
      <c r="J21" s="1132"/>
      <c r="K21" s="474"/>
      <c r="M21" s="461"/>
      <c r="N21" s="454"/>
      <c r="O21" s="461"/>
    </row>
    <row r="22" spans="1:20" ht="24.95" customHeight="1" x14ac:dyDescent="0.25">
      <c r="B22" s="1132" t="s">
        <v>196</v>
      </c>
      <c r="C22" s="1132"/>
      <c r="D22" s="477" t="s">
        <v>138</v>
      </c>
      <c r="K22" s="478"/>
      <c r="N22" s="454"/>
    </row>
    <row r="23" spans="1:20" ht="24.95" customHeight="1" x14ac:dyDescent="0.25">
      <c r="B23" s="1132"/>
      <c r="C23" s="1132"/>
      <c r="D23" s="479"/>
      <c r="H23" s="470"/>
      <c r="I23" s="1120" t="s">
        <v>143</v>
      </c>
      <c r="J23" s="1121"/>
      <c r="K23" s="478"/>
      <c r="L23" s="457"/>
    </row>
    <row r="24" spans="1:20" ht="24.95" customHeight="1" x14ac:dyDescent="0.25">
      <c r="A24" s="345"/>
      <c r="B24" s="345"/>
      <c r="C24" s="345"/>
      <c r="D24" s="345"/>
      <c r="F24" s="1118" t="s">
        <v>139</v>
      </c>
      <c r="G24" s="1118"/>
      <c r="H24" s="470"/>
      <c r="I24" s="1120"/>
      <c r="J24" s="1121"/>
      <c r="K24" s="478"/>
      <c r="M24" s="461"/>
      <c r="O24" s="461"/>
    </row>
    <row r="25" spans="1:20" ht="24.95" customHeight="1" x14ac:dyDescent="0.25">
      <c r="A25" s="345"/>
      <c r="D25" s="345"/>
      <c r="E25" s="480"/>
      <c r="F25" s="1118"/>
      <c r="G25" s="1118"/>
      <c r="H25" s="445"/>
      <c r="K25" s="478"/>
    </row>
    <row r="26" spans="1:20" ht="24.95" customHeight="1" x14ac:dyDescent="0.25">
      <c r="A26" s="345"/>
      <c r="I26" s="1120" t="s">
        <v>190</v>
      </c>
      <c r="J26" s="1119"/>
      <c r="K26" s="478"/>
      <c r="M26" s="461"/>
      <c r="N26" s="461"/>
    </row>
    <row r="27" spans="1:20" ht="24.95" customHeight="1" x14ac:dyDescent="0.25">
      <c r="A27" s="345"/>
      <c r="B27" s="1137"/>
      <c r="C27" s="1137"/>
      <c r="D27" s="1137"/>
      <c r="E27" s="481"/>
      <c r="F27" s="481"/>
      <c r="I27" s="1120"/>
      <c r="J27" s="1119"/>
      <c r="M27" s="461"/>
      <c r="N27" s="461"/>
    </row>
    <row r="28" spans="1:20" ht="24.95" customHeight="1" x14ac:dyDescent="0.25">
      <c r="E28" s="481"/>
      <c r="F28" s="481"/>
    </row>
    <row r="29" spans="1:20" ht="24.95" customHeight="1" x14ac:dyDescent="0.25">
      <c r="F29" s="1138"/>
      <c r="G29" s="1138"/>
      <c r="H29" s="482"/>
      <c r="I29" s="482"/>
    </row>
    <row r="30" spans="1:20" ht="10.5" customHeight="1" x14ac:dyDescent="0.25">
      <c r="G30" s="1129"/>
      <c r="H30" s="1129"/>
    </row>
    <row r="31" spans="1:20" ht="24.95" customHeight="1" x14ac:dyDescent="0.25">
      <c r="F31" s="1119" t="s">
        <v>140</v>
      </c>
      <c r="G31" s="1119"/>
      <c r="I31" s="481"/>
      <c r="J31" s="481"/>
    </row>
    <row r="32" spans="1:20" ht="24.95" customHeight="1" x14ac:dyDescent="0.25">
      <c r="B32" s="345"/>
      <c r="C32" s="345"/>
      <c r="D32" s="345"/>
      <c r="E32" s="345"/>
      <c r="F32" s="1119"/>
      <c r="G32" s="1119"/>
      <c r="I32" s="481"/>
      <c r="J32" s="481"/>
      <c r="K32" s="345"/>
    </row>
    <row r="33" spans="1:11" ht="12.95" customHeight="1" x14ac:dyDescent="0.25"/>
    <row r="34" spans="1:11" ht="12.95" customHeight="1" x14ac:dyDescent="0.25">
      <c r="A34" s="1139"/>
      <c r="B34" s="1139"/>
      <c r="C34" s="1139"/>
      <c r="D34" s="1139"/>
      <c r="E34" s="1139"/>
      <c r="F34" s="1139"/>
      <c r="G34" s="1139"/>
      <c r="H34" s="1139"/>
      <c r="I34" s="1139"/>
      <c r="J34" s="1139"/>
      <c r="K34" s="1139"/>
    </row>
    <row r="35" spans="1:11" ht="20.100000000000001" customHeight="1" x14ac:dyDescent="0.25">
      <c r="A35" s="1136"/>
      <c r="B35" s="1136"/>
      <c r="C35" s="1136"/>
      <c r="D35" s="1136"/>
      <c r="E35" s="1136"/>
      <c r="F35" s="1136"/>
      <c r="G35" s="1136"/>
      <c r="H35" s="1136"/>
      <c r="I35" s="1136"/>
      <c r="J35" s="1136"/>
      <c r="K35" s="1136"/>
    </row>
    <row r="36" spans="1:11" ht="20.100000000000001" customHeight="1" x14ac:dyDescent="0.25"/>
    <row r="37" spans="1:11" ht="20.100000000000001" customHeight="1" x14ac:dyDescent="0.25"/>
    <row r="38" spans="1:11" ht="15" customHeight="1" x14ac:dyDescent="0.25">
      <c r="A38" s="483"/>
      <c r="B38" s="483"/>
      <c r="C38" s="483"/>
      <c r="D38" s="460"/>
      <c r="E38" s="484"/>
      <c r="F38" s="484"/>
      <c r="G38" s="484"/>
      <c r="H38" s="484"/>
    </row>
    <row r="39" spans="1:11" ht="15" customHeight="1" x14ac:dyDescent="0.25">
      <c r="A39" s="483"/>
      <c r="B39" s="483"/>
      <c r="C39" s="483"/>
      <c r="D39" s="460"/>
      <c r="E39" s="484"/>
      <c r="F39" s="484"/>
      <c r="G39" s="484"/>
      <c r="H39" s="484"/>
    </row>
    <row r="40" spans="1:11" ht="15" customHeight="1" x14ac:dyDescent="0.25">
      <c r="A40" s="483"/>
      <c r="B40" s="483"/>
      <c r="C40" s="483"/>
      <c r="D40" s="460"/>
      <c r="E40" s="484"/>
      <c r="F40" s="484"/>
      <c r="G40" s="484"/>
      <c r="H40" s="484"/>
    </row>
    <row r="41" spans="1:11" ht="15" customHeight="1" x14ac:dyDescent="0.25">
      <c r="A41" s="483"/>
      <c r="B41" s="483"/>
      <c r="C41" s="483"/>
      <c r="D41" s="460"/>
      <c r="E41" s="484"/>
      <c r="F41" s="484"/>
      <c r="G41" s="484"/>
      <c r="H41" s="484"/>
    </row>
    <row r="42" spans="1:11" ht="15" customHeight="1" x14ac:dyDescent="0.25">
      <c r="A42" s="483"/>
      <c r="B42" s="483"/>
      <c r="C42" s="483"/>
      <c r="D42" s="460"/>
      <c r="E42" s="484"/>
      <c r="F42" s="484"/>
      <c r="G42" s="484"/>
      <c r="H42" s="484"/>
    </row>
    <row r="43" spans="1:11" ht="15" customHeight="1" x14ac:dyDescent="0.25">
      <c r="A43" s="483"/>
      <c r="B43" s="483"/>
      <c r="C43" s="483"/>
      <c r="D43" s="460"/>
      <c r="E43" s="484"/>
      <c r="F43" s="484"/>
      <c r="G43" s="484"/>
      <c r="H43" s="484"/>
    </row>
    <row r="44" spans="1:11" ht="15" customHeight="1" x14ac:dyDescent="0.25">
      <c r="A44" s="483"/>
      <c r="B44" s="483"/>
      <c r="C44" s="483"/>
      <c r="D44" s="460"/>
      <c r="E44" s="484"/>
      <c r="F44" s="484"/>
      <c r="G44" s="484"/>
      <c r="H44" s="484"/>
    </row>
    <row r="45" spans="1:11" ht="15" customHeight="1" x14ac:dyDescent="0.25">
      <c r="A45" s="483"/>
      <c r="B45" s="483"/>
      <c r="C45" s="483"/>
      <c r="D45" s="460"/>
      <c r="E45" s="484"/>
      <c r="F45" s="484"/>
      <c r="G45" s="484"/>
      <c r="H45" s="484"/>
    </row>
    <row r="46" spans="1:11" ht="15" customHeight="1" x14ac:dyDescent="0.25">
      <c r="A46" s="483"/>
      <c r="B46" s="483"/>
      <c r="C46" s="483"/>
      <c r="D46" s="460"/>
      <c r="E46" s="484"/>
      <c r="F46" s="484"/>
      <c r="G46" s="484"/>
      <c r="H46" s="484"/>
    </row>
    <row r="47" spans="1:11" ht="15" customHeight="1" x14ac:dyDescent="0.25">
      <c r="E47" s="485"/>
      <c r="F47" s="485"/>
      <c r="G47" s="485"/>
      <c r="H47" s="485"/>
    </row>
    <row r="48" spans="1:11" ht="15" customHeight="1" x14ac:dyDescent="0.25">
      <c r="E48" s="485"/>
      <c r="F48" s="485"/>
      <c r="G48" s="485"/>
      <c r="H48" s="485"/>
    </row>
    <row r="49" spans="4:20" ht="15" customHeight="1" x14ac:dyDescent="0.25">
      <c r="E49" s="485"/>
      <c r="F49" s="485"/>
      <c r="G49" s="485"/>
      <c r="H49" s="485"/>
    </row>
    <row r="50" spans="4:20" ht="15" customHeight="1" x14ac:dyDescent="0.25"/>
    <row r="51" spans="4:20" ht="15" customHeight="1" x14ac:dyDescent="0.25"/>
    <row r="52" spans="4:20" ht="15" customHeight="1" x14ac:dyDescent="0.25"/>
    <row r="53" spans="4:20" s="382" customFormat="1" ht="15" customHeight="1" x14ac:dyDescent="0.25">
      <c r="D53" s="442"/>
      <c r="E53" s="442"/>
      <c r="F53" s="442"/>
      <c r="G53" s="442"/>
      <c r="H53" s="442"/>
      <c r="I53" s="442"/>
      <c r="J53" s="442"/>
      <c r="K53" s="442"/>
      <c r="L53" s="442"/>
      <c r="M53" s="442"/>
      <c r="N53" s="442"/>
      <c r="O53" s="442"/>
      <c r="P53" s="442"/>
      <c r="Q53" s="442"/>
      <c r="R53" s="442"/>
      <c r="S53" s="442"/>
      <c r="T53" s="442"/>
    </row>
    <row r="54" spans="4:20" s="382" customFormat="1" ht="15" customHeight="1" x14ac:dyDescent="0.25">
      <c r="D54" s="442"/>
      <c r="E54" s="442"/>
      <c r="F54" s="442"/>
      <c r="G54" s="442"/>
      <c r="H54" s="442"/>
      <c r="I54" s="442"/>
      <c r="J54" s="442"/>
      <c r="K54" s="442"/>
      <c r="L54" s="442"/>
      <c r="M54" s="442"/>
      <c r="N54" s="442"/>
      <c r="O54" s="442"/>
      <c r="P54" s="442"/>
      <c r="Q54" s="442"/>
      <c r="R54" s="442"/>
      <c r="S54" s="442"/>
      <c r="T54" s="442"/>
    </row>
    <row r="55" spans="4:20" s="382" customFormat="1" ht="15" customHeight="1" x14ac:dyDescent="0.25">
      <c r="D55" s="442"/>
      <c r="E55" s="442"/>
      <c r="F55" s="442"/>
      <c r="G55" s="442"/>
      <c r="H55" s="442"/>
      <c r="I55" s="442"/>
      <c r="J55" s="442"/>
      <c r="K55" s="442"/>
      <c r="L55" s="442"/>
      <c r="M55" s="442"/>
      <c r="N55" s="442"/>
      <c r="O55" s="442"/>
      <c r="P55" s="442"/>
      <c r="Q55" s="442"/>
      <c r="R55" s="442"/>
      <c r="S55" s="442"/>
      <c r="T55" s="442"/>
    </row>
    <row r="56" spans="4:20" s="382" customFormat="1" ht="15" customHeight="1" x14ac:dyDescent="0.25">
      <c r="D56" s="442"/>
      <c r="E56" s="442"/>
      <c r="F56" s="442"/>
      <c r="G56" s="442"/>
      <c r="H56" s="442"/>
      <c r="I56" s="442"/>
      <c r="J56" s="442"/>
      <c r="K56" s="442"/>
      <c r="L56" s="442"/>
      <c r="M56" s="442"/>
      <c r="N56" s="442"/>
      <c r="O56" s="442"/>
      <c r="P56" s="442"/>
      <c r="Q56" s="442"/>
      <c r="R56" s="442"/>
      <c r="S56" s="442"/>
      <c r="T56" s="442"/>
    </row>
    <row r="57" spans="4:20" s="382" customFormat="1" ht="15" customHeight="1" x14ac:dyDescent="0.25">
      <c r="D57" s="442"/>
      <c r="E57" s="442"/>
      <c r="F57" s="442"/>
      <c r="G57" s="442"/>
      <c r="H57" s="442"/>
      <c r="I57" s="442"/>
      <c r="J57" s="442"/>
      <c r="K57" s="442"/>
      <c r="L57" s="442"/>
      <c r="M57" s="442"/>
      <c r="N57" s="442"/>
      <c r="O57" s="442"/>
      <c r="P57" s="442"/>
      <c r="Q57" s="442"/>
      <c r="R57" s="442"/>
      <c r="S57" s="442"/>
      <c r="T57" s="442"/>
    </row>
    <row r="58" spans="4:20" s="382" customFormat="1" ht="15" customHeight="1" x14ac:dyDescent="0.25">
      <c r="D58" s="442"/>
      <c r="E58" s="442"/>
      <c r="F58" s="442"/>
      <c r="G58" s="442"/>
      <c r="H58" s="442"/>
      <c r="I58" s="442"/>
      <c r="J58" s="442"/>
      <c r="K58" s="442"/>
      <c r="L58" s="442"/>
      <c r="M58" s="442"/>
      <c r="N58" s="442"/>
      <c r="O58" s="442"/>
      <c r="P58" s="442"/>
      <c r="Q58" s="442"/>
      <c r="R58" s="442"/>
      <c r="S58" s="442"/>
      <c r="T58" s="442"/>
    </row>
    <row r="59" spans="4:20" s="382" customFormat="1" ht="15" customHeight="1" x14ac:dyDescent="0.25">
      <c r="D59" s="442"/>
      <c r="E59" s="442"/>
      <c r="F59" s="442"/>
      <c r="G59" s="442"/>
      <c r="H59" s="442"/>
      <c r="I59" s="442"/>
      <c r="J59" s="442"/>
      <c r="K59" s="442"/>
      <c r="L59" s="442"/>
      <c r="M59" s="442"/>
      <c r="N59" s="442"/>
      <c r="O59" s="442"/>
      <c r="P59" s="442"/>
      <c r="Q59" s="442"/>
      <c r="R59" s="442"/>
      <c r="S59" s="442"/>
      <c r="T59" s="442"/>
    </row>
    <row r="60" spans="4:20" s="382" customFormat="1" ht="15" customHeight="1" x14ac:dyDescent="0.25">
      <c r="D60" s="442"/>
      <c r="E60" s="442"/>
      <c r="F60" s="442"/>
      <c r="G60" s="442"/>
      <c r="H60" s="442"/>
      <c r="I60" s="442"/>
      <c r="J60" s="442"/>
      <c r="K60" s="442"/>
      <c r="L60" s="442"/>
      <c r="M60" s="442"/>
      <c r="N60" s="442"/>
      <c r="O60" s="442"/>
      <c r="P60" s="442"/>
      <c r="Q60" s="442"/>
      <c r="R60" s="442"/>
      <c r="S60" s="442"/>
      <c r="T60" s="442"/>
    </row>
    <row r="61" spans="4:20" s="382" customFormat="1" ht="15" customHeight="1" x14ac:dyDescent="0.25">
      <c r="D61" s="442"/>
      <c r="E61" s="442"/>
      <c r="F61" s="442"/>
      <c r="G61" s="442"/>
      <c r="H61" s="442"/>
      <c r="I61" s="442"/>
      <c r="J61" s="442"/>
      <c r="K61" s="442"/>
      <c r="L61" s="442"/>
      <c r="M61" s="442"/>
      <c r="N61" s="442"/>
      <c r="O61" s="442"/>
      <c r="P61" s="442"/>
      <c r="Q61" s="442"/>
      <c r="R61" s="442"/>
      <c r="S61" s="442"/>
      <c r="T61" s="442"/>
    </row>
    <row r="62" spans="4:20" s="382" customFormat="1" ht="15" customHeight="1" x14ac:dyDescent="0.25">
      <c r="D62" s="442"/>
      <c r="E62" s="442"/>
      <c r="F62" s="442"/>
      <c r="G62" s="442"/>
      <c r="H62" s="442"/>
      <c r="I62" s="442"/>
      <c r="J62" s="442"/>
      <c r="K62" s="442"/>
      <c r="L62" s="442"/>
      <c r="M62" s="442"/>
      <c r="N62" s="442"/>
      <c r="O62" s="442"/>
      <c r="P62" s="442"/>
      <c r="Q62" s="442"/>
      <c r="R62" s="442"/>
      <c r="S62" s="442"/>
      <c r="T62" s="442"/>
    </row>
    <row r="63" spans="4:20" s="382" customFormat="1" ht="15" customHeight="1" x14ac:dyDescent="0.25">
      <c r="D63" s="442"/>
      <c r="E63" s="442"/>
      <c r="F63" s="442"/>
      <c r="G63" s="442"/>
      <c r="H63" s="442"/>
      <c r="I63" s="442"/>
      <c r="J63" s="442"/>
      <c r="K63" s="442"/>
      <c r="L63" s="442"/>
      <c r="M63" s="442"/>
      <c r="N63" s="442"/>
      <c r="O63" s="442"/>
      <c r="P63" s="442"/>
      <c r="Q63" s="442"/>
      <c r="R63" s="442"/>
      <c r="S63" s="442"/>
      <c r="T63" s="442"/>
    </row>
  </sheetData>
  <mergeCells count="33">
    <mergeCell ref="A35:K35"/>
    <mergeCell ref="B27:D27"/>
    <mergeCell ref="F29:G29"/>
    <mergeCell ref="G30:H30"/>
    <mergeCell ref="A34:K34"/>
    <mergeCell ref="F7:I7"/>
    <mergeCell ref="B8:C8"/>
    <mergeCell ref="F8:G9"/>
    <mergeCell ref="B9:C10"/>
    <mergeCell ref="B22:C23"/>
    <mergeCell ref="E11:F12"/>
    <mergeCell ref="I11:K12"/>
    <mergeCell ref="B12:C12"/>
    <mergeCell ref="B13:C14"/>
    <mergeCell ref="B17:C17"/>
    <mergeCell ref="B18:C19"/>
    <mergeCell ref="I19:J19"/>
    <mergeCell ref="B20:C21"/>
    <mergeCell ref="E20:F21"/>
    <mergeCell ref="I20:J21"/>
    <mergeCell ref="I14:J15"/>
    <mergeCell ref="I1:K1"/>
    <mergeCell ref="D4:G4"/>
    <mergeCell ref="B5:C6"/>
    <mergeCell ref="E5:F5"/>
    <mergeCell ref="I5:J6"/>
    <mergeCell ref="D2:H2"/>
    <mergeCell ref="I8:J9"/>
    <mergeCell ref="F24:G25"/>
    <mergeCell ref="F31:G32"/>
    <mergeCell ref="I23:J24"/>
    <mergeCell ref="I26:J27"/>
    <mergeCell ref="I17:J18"/>
  </mergeCells>
  <pageMargins left="1.1811023622047245" right="0.43307086614173229" top="0.55118110236220474" bottom="0.39370078740157483" header="0.51181102362204722" footer="0.31496062992125984"/>
  <pageSetup paperSize="9" orientation="portrait" r:id="rId1"/>
  <headerFooter alignWithMargins="0">
    <oddFooter>&amp;C32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view="pageBreakPreview" zoomScaleNormal="100" zoomScaleSheetLayoutView="100" workbookViewId="0">
      <selection activeCell="I8" sqref="I8"/>
    </sheetView>
  </sheetViews>
  <sheetFormatPr defaultRowHeight="12.75" x14ac:dyDescent="0.2"/>
  <cols>
    <col min="1" max="9" width="14.7109375" style="3" customWidth="1"/>
    <col min="10" max="16384" width="9.140625" style="3"/>
  </cols>
  <sheetData>
    <row r="1" spans="1:9" x14ac:dyDescent="0.2">
      <c r="E1" s="1141"/>
      <c r="F1" s="1141"/>
    </row>
    <row r="2" spans="1:9" ht="15.75" customHeight="1" x14ac:dyDescent="0.2">
      <c r="A2" s="1142" t="s">
        <v>239</v>
      </c>
      <c r="B2" s="1142"/>
      <c r="C2" s="1142"/>
      <c r="D2" s="1142"/>
      <c r="E2" s="1142"/>
      <c r="F2" s="1142"/>
      <c r="G2" s="1142"/>
      <c r="H2" s="1142"/>
      <c r="I2" s="1142"/>
    </row>
    <row r="3" spans="1:9" x14ac:dyDescent="0.2">
      <c r="E3" s="926"/>
      <c r="F3" s="926"/>
    </row>
    <row r="4" spans="1:9" ht="15.75" customHeight="1" x14ac:dyDescent="0.2">
      <c r="I4" s="927"/>
    </row>
    <row r="5" spans="1:9" ht="15.75" customHeight="1" x14ac:dyDescent="0.2">
      <c r="A5" s="490"/>
      <c r="B5" s="490"/>
      <c r="C5" s="490"/>
      <c r="D5" s="490"/>
      <c r="E5" s="490"/>
      <c r="F5" s="490"/>
      <c r="G5" s="490"/>
      <c r="H5" s="490"/>
      <c r="I5" s="490"/>
    </row>
    <row r="6" spans="1:9" ht="30" customHeight="1" x14ac:dyDescent="0.2">
      <c r="A6" s="491"/>
      <c r="B6" s="491"/>
      <c r="C6" s="491"/>
      <c r="D6" s="491"/>
      <c r="E6" s="491"/>
      <c r="F6" s="491"/>
      <c r="G6" s="492"/>
      <c r="H6" s="492"/>
    </row>
    <row r="7" spans="1:9" x14ac:dyDescent="0.2">
      <c r="A7" s="491"/>
      <c r="B7" s="491"/>
      <c r="C7" s="491"/>
      <c r="D7" s="491"/>
      <c r="E7" s="491"/>
      <c r="F7" s="491"/>
    </row>
    <row r="8" spans="1:9" ht="27" customHeight="1" x14ac:dyDescent="0.2">
      <c r="A8" s="491"/>
      <c r="B8" s="491"/>
      <c r="C8" s="491"/>
      <c r="D8" s="491"/>
      <c r="E8" s="491"/>
      <c r="F8" s="491"/>
    </row>
    <row r="9" spans="1:9" ht="12.95" customHeight="1" x14ac:dyDescent="0.2">
      <c r="A9" s="491"/>
      <c r="B9" s="491"/>
      <c r="C9" s="491"/>
      <c r="D9" s="491"/>
      <c r="E9" s="491"/>
      <c r="F9" s="491"/>
    </row>
    <row r="10" spans="1:9" ht="12.95" customHeight="1" x14ac:dyDescent="0.2">
      <c r="A10" s="491"/>
      <c r="B10" s="491"/>
      <c r="C10" s="491"/>
      <c r="D10" s="491"/>
      <c r="E10" s="491"/>
      <c r="F10" s="491"/>
    </row>
    <row r="11" spans="1:9" ht="12.95" customHeight="1" x14ac:dyDescent="0.2">
      <c r="A11" s="491"/>
      <c r="B11" s="491"/>
      <c r="C11" s="491"/>
      <c r="D11" s="491"/>
      <c r="E11" s="491"/>
      <c r="F11" s="491"/>
    </row>
    <row r="12" spans="1:9" ht="12.95" customHeight="1" x14ac:dyDescent="0.2">
      <c r="A12" s="491"/>
      <c r="B12" s="491"/>
      <c r="C12" s="491"/>
      <c r="D12" s="491"/>
      <c r="E12" s="491"/>
      <c r="F12" s="491"/>
    </row>
    <row r="13" spans="1:9" ht="12.95" customHeight="1" x14ac:dyDescent="0.2">
      <c r="A13" s="491"/>
      <c r="B13" s="491"/>
      <c r="C13" s="491"/>
      <c r="D13" s="491"/>
      <c r="E13" s="491"/>
      <c r="F13" s="491"/>
    </row>
    <row r="14" spans="1:9" ht="12.95" customHeight="1" x14ac:dyDescent="0.2">
      <c r="A14" s="491"/>
      <c r="B14" s="491"/>
      <c r="C14" s="491"/>
      <c r="D14" s="491"/>
      <c r="E14" s="491"/>
      <c r="F14" s="491"/>
    </row>
    <row r="15" spans="1:9" ht="12.95" customHeight="1" x14ac:dyDescent="0.2">
      <c r="A15" s="491"/>
      <c r="B15" s="491"/>
      <c r="C15" s="491"/>
      <c r="D15" s="491"/>
      <c r="E15" s="491"/>
      <c r="F15" s="491"/>
    </row>
    <row r="16" spans="1:9" ht="12.95" customHeight="1" x14ac:dyDescent="0.2">
      <c r="A16" s="491"/>
      <c r="B16" s="491"/>
      <c r="C16" s="491"/>
      <c r="D16" s="491"/>
      <c r="E16" s="491"/>
      <c r="F16" s="491"/>
    </row>
    <row r="17" spans="1:9" ht="12.95" customHeight="1" x14ac:dyDescent="0.2">
      <c r="A17" s="491"/>
      <c r="B17" s="491"/>
      <c r="C17" s="491"/>
      <c r="D17" s="491"/>
      <c r="E17" s="491"/>
      <c r="F17" s="491"/>
    </row>
    <row r="18" spans="1:9" ht="12.95" customHeight="1" x14ac:dyDescent="0.2">
      <c r="A18" s="491"/>
      <c r="B18" s="491"/>
      <c r="C18" s="491"/>
      <c r="D18" s="491"/>
      <c r="E18" s="491"/>
      <c r="F18" s="491"/>
    </row>
    <row r="19" spans="1:9" ht="12.95" customHeight="1" x14ac:dyDescent="0.2">
      <c r="A19" s="491"/>
      <c r="B19" s="491"/>
      <c r="C19" s="491"/>
      <c r="D19" s="491"/>
      <c r="E19" s="491"/>
      <c r="F19" s="491"/>
    </row>
    <row r="20" spans="1:9" ht="12.95" customHeight="1" x14ac:dyDescent="0.2">
      <c r="A20" s="491"/>
      <c r="B20" s="491"/>
      <c r="C20" s="491"/>
      <c r="D20" s="491"/>
      <c r="E20" s="491"/>
      <c r="F20" s="491"/>
    </row>
    <row r="21" spans="1:9" ht="27" customHeight="1" x14ac:dyDescent="0.2">
      <c r="A21" s="491"/>
      <c r="B21" s="491"/>
      <c r="C21" s="491"/>
      <c r="D21" s="491"/>
      <c r="E21" s="491"/>
      <c r="F21" s="491"/>
    </row>
    <row r="22" spans="1:9" ht="12.95" customHeight="1" x14ac:dyDescent="0.25">
      <c r="A22" s="491"/>
      <c r="B22" s="460" t="s">
        <v>340</v>
      </c>
      <c r="C22" s="491"/>
      <c r="D22" s="491"/>
      <c r="E22" s="491"/>
      <c r="F22" s="491"/>
      <c r="G22" s="4"/>
      <c r="H22" s="4"/>
      <c r="I22" s="4"/>
    </row>
    <row r="23" spans="1:9" ht="12.95" customHeight="1" x14ac:dyDescent="0.25">
      <c r="A23" s="636"/>
      <c r="B23" s="460" t="s">
        <v>341</v>
      </c>
      <c r="C23" s="460"/>
      <c r="D23" s="636" t="s">
        <v>328</v>
      </c>
      <c r="E23" s="460"/>
      <c r="H23" s="953" t="s">
        <v>331</v>
      </c>
      <c r="I23" s="953"/>
    </row>
    <row r="24" spans="1:9" ht="12.95" customHeight="1" x14ac:dyDescent="0.25">
      <c r="A24" s="636"/>
      <c r="B24" s="460" t="s">
        <v>342</v>
      </c>
      <c r="C24" s="460"/>
      <c r="D24" s="636" t="s">
        <v>329</v>
      </c>
      <c r="E24" s="460"/>
      <c r="F24" s="636" t="s">
        <v>330</v>
      </c>
      <c r="G24" s="460"/>
      <c r="H24" s="1140" t="s">
        <v>334</v>
      </c>
      <c r="I24" s="1140"/>
    </row>
    <row r="25" spans="1:9" ht="12.95" customHeight="1" x14ac:dyDescent="0.25">
      <c r="A25" s="636"/>
      <c r="B25" s="1140" t="s">
        <v>344</v>
      </c>
      <c r="C25" s="1140"/>
      <c r="D25" s="636" t="s">
        <v>332</v>
      </c>
      <c r="E25" s="460"/>
      <c r="F25" s="952" t="s">
        <v>333</v>
      </c>
      <c r="G25" s="952"/>
      <c r="H25" s="460" t="s">
        <v>343</v>
      </c>
      <c r="I25" s="460"/>
    </row>
    <row r="26" spans="1:9" ht="12.95" customHeight="1" x14ac:dyDescent="0.2">
      <c r="A26" s="954"/>
      <c r="B26" s="954"/>
      <c r="C26" s="954"/>
      <c r="D26" s="954"/>
      <c r="E26" s="954"/>
      <c r="F26" s="954"/>
      <c r="G26" s="955"/>
      <c r="H26" s="955"/>
      <c r="I26" s="955"/>
    </row>
    <row r="27" spans="1:9" ht="12.95" customHeight="1" x14ac:dyDescent="0.2">
      <c r="A27" s="491"/>
      <c r="B27" s="491"/>
      <c r="C27" s="491"/>
      <c r="D27" s="491"/>
      <c r="E27" s="491"/>
      <c r="F27" s="491"/>
    </row>
    <row r="28" spans="1:9" ht="12" customHeight="1" x14ac:dyDescent="0.25">
      <c r="A28" s="944"/>
      <c r="B28" s="635" t="s">
        <v>159</v>
      </c>
      <c r="C28" s="635" t="s">
        <v>82</v>
      </c>
      <c r="D28" s="635" t="s">
        <v>83</v>
      </c>
      <c r="E28" s="635" t="s">
        <v>160</v>
      </c>
      <c r="F28" s="635" t="s">
        <v>87</v>
      </c>
      <c r="G28" s="925" t="s">
        <v>88</v>
      </c>
      <c r="H28" s="442"/>
      <c r="I28" s="942"/>
    </row>
    <row r="29" spans="1:9" ht="12" customHeight="1" x14ac:dyDescent="0.25">
      <c r="A29" s="635" t="s">
        <v>27</v>
      </c>
      <c r="B29" s="945">
        <f>'5'!D8</f>
        <v>535.03076269785106</v>
      </c>
      <c r="C29" s="945">
        <f>'5'!B8</f>
        <v>2542.5336840531081</v>
      </c>
      <c r="D29" s="945">
        <f>'5'!C8*-1</f>
        <v>-2007.5029213552571</v>
      </c>
      <c r="E29" s="945">
        <f>'5'!G8</f>
        <v>655.86265600000002</v>
      </c>
      <c r="F29" s="945">
        <f>'5'!E8</f>
        <v>655.86265600000002</v>
      </c>
      <c r="G29" s="946">
        <f>'5'!F8*-1</f>
        <v>0</v>
      </c>
      <c r="H29" s="442"/>
      <c r="I29" s="942"/>
    </row>
    <row r="30" spans="1:9" ht="12" customHeight="1" x14ac:dyDescent="0.25">
      <c r="A30" s="635" t="s">
        <v>28</v>
      </c>
      <c r="B30" s="945">
        <f>'5'!D9</f>
        <v>590.85180032946823</v>
      </c>
      <c r="C30" s="945">
        <f>'5'!B9</f>
        <v>2635.3485678638413</v>
      </c>
      <c r="D30" s="945">
        <f>'5'!C9*-1</f>
        <v>-2044.496767534373</v>
      </c>
      <c r="E30" s="945">
        <f>'5'!G9</f>
        <v>303.42914200000001</v>
      </c>
      <c r="F30" s="945">
        <f>'5'!E9</f>
        <v>303.42914200000001</v>
      </c>
      <c r="G30" s="946">
        <f>'5'!F9*-1</f>
        <v>0</v>
      </c>
      <c r="H30" s="442"/>
      <c r="I30" s="942"/>
    </row>
    <row r="31" spans="1:9" ht="12" customHeight="1" x14ac:dyDescent="0.25">
      <c r="A31" s="635" t="s">
        <v>29</v>
      </c>
      <c r="B31" s="945">
        <f>'5'!D10</f>
        <v>530.07379598072293</v>
      </c>
      <c r="C31" s="945">
        <f>'5'!B10</f>
        <v>2705.8291030723276</v>
      </c>
      <c r="D31" s="945">
        <f>'5'!C10*-1</f>
        <v>-2175.7553070916047</v>
      </c>
      <c r="E31" s="945">
        <f>'5'!G10</f>
        <v>367.74313400000005</v>
      </c>
      <c r="F31" s="945">
        <f>'5'!E10</f>
        <v>384.94076800000005</v>
      </c>
      <c r="G31" s="946">
        <f>'5'!F10*-1</f>
        <v>-17.197633999999997</v>
      </c>
      <c r="H31" s="442"/>
      <c r="I31" s="942"/>
    </row>
    <row r="32" spans="1:9" ht="12" customHeight="1" x14ac:dyDescent="0.25">
      <c r="A32" s="635" t="s">
        <v>30</v>
      </c>
      <c r="B32" s="945">
        <f>'5'!D11</f>
        <v>0</v>
      </c>
      <c r="C32" s="945">
        <f>'5'!B11</f>
        <v>0</v>
      </c>
      <c r="D32" s="945">
        <f>'5'!C11*-1</f>
        <v>0</v>
      </c>
      <c r="E32" s="945">
        <f>'5'!G11</f>
        <v>0</v>
      </c>
      <c r="F32" s="945">
        <f>'5'!E11</f>
        <v>0</v>
      </c>
      <c r="G32" s="946">
        <f>'5'!F11*-1</f>
        <v>0</v>
      </c>
      <c r="H32" s="442"/>
      <c r="I32" s="942"/>
    </row>
    <row r="33" spans="1:9" ht="12" customHeight="1" x14ac:dyDescent="0.25">
      <c r="A33" s="635" t="s">
        <v>31</v>
      </c>
      <c r="B33" s="945">
        <f>'5'!D12</f>
        <v>0</v>
      </c>
      <c r="C33" s="945">
        <f>'5'!B12</f>
        <v>0</v>
      </c>
      <c r="D33" s="945">
        <f>'5'!C12*-1</f>
        <v>0</v>
      </c>
      <c r="E33" s="945">
        <f>'5'!G12</f>
        <v>0</v>
      </c>
      <c r="F33" s="945">
        <f>'5'!E12</f>
        <v>0</v>
      </c>
      <c r="G33" s="946">
        <f>'5'!F12*-1</f>
        <v>0</v>
      </c>
      <c r="H33" s="442"/>
      <c r="I33" s="942"/>
    </row>
    <row r="34" spans="1:9" ht="12" customHeight="1" x14ac:dyDescent="0.25">
      <c r="A34" s="635" t="s">
        <v>32</v>
      </c>
      <c r="B34" s="945">
        <f>'5'!D13</f>
        <v>0</v>
      </c>
      <c r="C34" s="945">
        <f>'5'!B13</f>
        <v>0</v>
      </c>
      <c r="D34" s="945">
        <f>'5'!C13*-1</f>
        <v>0</v>
      </c>
      <c r="E34" s="945">
        <f>'5'!G13</f>
        <v>0</v>
      </c>
      <c r="F34" s="945">
        <f>'5'!E13</f>
        <v>0</v>
      </c>
      <c r="G34" s="946">
        <f>'5'!F13*-1</f>
        <v>0</v>
      </c>
      <c r="H34" s="442"/>
      <c r="I34" s="942"/>
    </row>
    <row r="35" spans="1:9" ht="12" customHeight="1" x14ac:dyDescent="0.25">
      <c r="A35" s="635" t="s">
        <v>33</v>
      </c>
      <c r="B35" s="945">
        <f>'5'!D14</f>
        <v>0</v>
      </c>
      <c r="C35" s="945">
        <f>'5'!B14</f>
        <v>0</v>
      </c>
      <c r="D35" s="945">
        <f>'5'!C14*-1</f>
        <v>0</v>
      </c>
      <c r="E35" s="945">
        <f>'5'!G14</f>
        <v>0</v>
      </c>
      <c r="F35" s="945">
        <f>'5'!E14</f>
        <v>0</v>
      </c>
      <c r="G35" s="946">
        <f>'5'!F14*-1</f>
        <v>0</v>
      </c>
      <c r="H35" s="442"/>
      <c r="I35" s="942"/>
    </row>
    <row r="36" spans="1:9" ht="12" customHeight="1" x14ac:dyDescent="0.25">
      <c r="A36" s="635" t="s">
        <v>34</v>
      </c>
      <c r="B36" s="945">
        <f>'5'!D15</f>
        <v>0</v>
      </c>
      <c r="C36" s="945">
        <f>'5'!B15</f>
        <v>0</v>
      </c>
      <c r="D36" s="945">
        <f>'5'!C15*-1</f>
        <v>0</v>
      </c>
      <c r="E36" s="945">
        <f>'5'!G15</f>
        <v>0</v>
      </c>
      <c r="F36" s="945">
        <f>'5'!E15</f>
        <v>0</v>
      </c>
      <c r="G36" s="946">
        <f>'5'!F15*-1</f>
        <v>0</v>
      </c>
      <c r="H36" s="442"/>
      <c r="I36" s="942"/>
    </row>
    <row r="37" spans="1:9" ht="12" customHeight="1" x14ac:dyDescent="0.25">
      <c r="A37" s="635" t="s">
        <v>35</v>
      </c>
      <c r="B37" s="945">
        <f>'5'!D16</f>
        <v>0</v>
      </c>
      <c r="C37" s="945">
        <f>'5'!B16</f>
        <v>0</v>
      </c>
      <c r="D37" s="945">
        <f>'5'!C16*-1</f>
        <v>0</v>
      </c>
      <c r="E37" s="945">
        <f>'5'!G16</f>
        <v>0</v>
      </c>
      <c r="F37" s="945">
        <f>'5'!E16</f>
        <v>0</v>
      </c>
      <c r="G37" s="946">
        <f>'5'!F16*-1</f>
        <v>0</v>
      </c>
      <c r="H37" s="442"/>
      <c r="I37" s="942"/>
    </row>
    <row r="38" spans="1:9" ht="12" customHeight="1" x14ac:dyDescent="0.25">
      <c r="A38" s="635" t="s">
        <v>36</v>
      </c>
      <c r="B38" s="945">
        <f>'5'!D17</f>
        <v>0</v>
      </c>
      <c r="C38" s="945">
        <f>'5'!B17</f>
        <v>0</v>
      </c>
      <c r="D38" s="945">
        <f>'5'!C17*-1</f>
        <v>0</v>
      </c>
      <c r="E38" s="945">
        <f>'5'!G17</f>
        <v>0</v>
      </c>
      <c r="F38" s="945">
        <f>'5'!E17</f>
        <v>0</v>
      </c>
      <c r="G38" s="946">
        <f>'5'!F17*-1</f>
        <v>0</v>
      </c>
      <c r="H38" s="442"/>
      <c r="I38" s="942"/>
    </row>
    <row r="39" spans="1:9" ht="12" customHeight="1" x14ac:dyDescent="0.25">
      <c r="A39" s="635" t="s">
        <v>37</v>
      </c>
      <c r="B39" s="945">
        <f>'5'!D18</f>
        <v>0</v>
      </c>
      <c r="C39" s="945">
        <f>'5'!B18</f>
        <v>0</v>
      </c>
      <c r="D39" s="945">
        <f>'5'!C18*-1</f>
        <v>0</v>
      </c>
      <c r="E39" s="945">
        <f>'5'!G18</f>
        <v>0</v>
      </c>
      <c r="F39" s="945">
        <f>'5'!E18</f>
        <v>0</v>
      </c>
      <c r="G39" s="946">
        <f>'5'!F18*-1</f>
        <v>0</v>
      </c>
      <c r="H39" s="442"/>
      <c r="I39" s="942"/>
    </row>
    <row r="40" spans="1:9" ht="12" customHeight="1" x14ac:dyDescent="0.25">
      <c r="A40" s="635" t="s">
        <v>38</v>
      </c>
      <c r="B40" s="945">
        <f>'5'!D19</f>
        <v>0</v>
      </c>
      <c r="C40" s="945">
        <f>'5'!B19</f>
        <v>0</v>
      </c>
      <c r="D40" s="945">
        <f>'5'!C19*-1</f>
        <v>0</v>
      </c>
      <c r="E40" s="945">
        <f>'5'!G19</f>
        <v>0</v>
      </c>
      <c r="F40" s="945">
        <f>'5'!E19</f>
        <v>0</v>
      </c>
      <c r="G40" s="946">
        <f>'5'!F19*-1</f>
        <v>0</v>
      </c>
      <c r="H40" s="947"/>
      <c r="I40" s="943"/>
    </row>
    <row r="41" spans="1:9" ht="12" customHeight="1" x14ac:dyDescent="0.2">
      <c r="A41" s="948"/>
      <c r="B41" s="948"/>
      <c r="C41" s="948"/>
      <c r="D41" s="948"/>
      <c r="E41" s="948"/>
      <c r="F41" s="948"/>
      <c r="G41" s="944"/>
      <c r="H41" s="947"/>
      <c r="I41" s="11"/>
    </row>
    <row r="42" spans="1:9" ht="12.95" customHeight="1" x14ac:dyDescent="0.2">
      <c r="A42" s="491"/>
      <c r="B42" s="491"/>
      <c r="C42" s="491"/>
      <c r="D42" s="491"/>
      <c r="E42" s="491"/>
      <c r="F42" s="491"/>
    </row>
    <row r="43" spans="1:9" ht="12.95" customHeight="1" x14ac:dyDescent="0.2">
      <c r="A43" s="491"/>
      <c r="B43" s="491"/>
      <c r="C43" s="491"/>
      <c r="D43" s="491"/>
      <c r="E43" s="491"/>
      <c r="F43" s="491"/>
    </row>
    <row r="44" spans="1:9" ht="12.95" customHeight="1" x14ac:dyDescent="0.2">
      <c r="A44" s="491"/>
      <c r="B44" s="491"/>
      <c r="C44" s="491"/>
      <c r="D44" s="491"/>
      <c r="E44" s="491"/>
      <c r="F44" s="491"/>
    </row>
    <row r="45" spans="1:9" ht="12.95" customHeight="1" x14ac:dyDescent="0.2">
      <c r="A45" s="491"/>
      <c r="B45" s="491"/>
      <c r="C45" s="491"/>
      <c r="D45" s="491"/>
      <c r="E45" s="491"/>
      <c r="F45" s="491"/>
    </row>
    <row r="46" spans="1:9" ht="12.95" customHeight="1" x14ac:dyDescent="0.2">
      <c r="A46" s="491"/>
      <c r="B46" s="491"/>
      <c r="C46" s="491"/>
      <c r="D46" s="491"/>
      <c r="E46" s="491"/>
      <c r="F46" s="491"/>
    </row>
    <row r="47" spans="1:9" ht="12.95" customHeight="1" x14ac:dyDescent="0.2">
      <c r="A47" s="491"/>
      <c r="B47" s="491"/>
      <c r="C47" s="491"/>
      <c r="D47" s="491"/>
      <c r="E47" s="491"/>
      <c r="F47" s="491"/>
    </row>
    <row r="48" spans="1:9" ht="27" customHeight="1" x14ac:dyDescent="0.2">
      <c r="A48" s="491"/>
      <c r="B48" s="491"/>
      <c r="C48" s="491"/>
      <c r="D48" s="491"/>
      <c r="E48" s="491"/>
      <c r="F48" s="491"/>
    </row>
    <row r="49" spans="1:9" ht="12.95" customHeight="1" x14ac:dyDescent="0.2">
      <c r="A49" s="491"/>
      <c r="B49" s="491"/>
      <c r="C49" s="491"/>
      <c r="D49" s="491"/>
      <c r="E49" s="491"/>
      <c r="F49" s="491"/>
      <c r="H49" s="11"/>
      <c r="I49" s="11"/>
    </row>
    <row r="50" spans="1:9" ht="12.95" customHeight="1" x14ac:dyDescent="0.2">
      <c r="A50" s="491"/>
      <c r="B50" s="491"/>
      <c r="C50" s="491"/>
      <c r="D50" s="491"/>
      <c r="E50" s="491"/>
      <c r="F50" s="491"/>
      <c r="H50" s="11"/>
      <c r="I50" s="11"/>
    </row>
    <row r="51" spans="1:9" ht="12.95" customHeight="1" x14ac:dyDescent="0.2">
      <c r="A51" s="491"/>
      <c r="B51" s="491"/>
      <c r="C51" s="491"/>
      <c r="D51" s="491"/>
      <c r="E51" s="491"/>
      <c r="F51" s="491"/>
      <c r="H51" s="11"/>
      <c r="I51" s="11"/>
    </row>
    <row r="52" spans="1:9" ht="12.95" customHeight="1" x14ac:dyDescent="0.2">
      <c r="A52" s="491"/>
      <c r="B52" s="491"/>
      <c r="C52" s="491"/>
      <c r="D52" s="491"/>
      <c r="E52" s="491"/>
      <c r="F52" s="491"/>
      <c r="H52" s="11"/>
      <c r="I52" s="11"/>
    </row>
    <row r="53" spans="1:9" ht="12.95" customHeight="1" x14ac:dyDescent="0.2">
      <c r="A53" s="491"/>
      <c r="B53" s="491"/>
      <c r="C53" s="491"/>
      <c r="D53" s="491"/>
      <c r="E53" s="491"/>
      <c r="F53" s="491"/>
      <c r="H53" s="11"/>
      <c r="I53" s="11"/>
    </row>
    <row r="54" spans="1:9" ht="12.95" customHeight="1" x14ac:dyDescent="0.2">
      <c r="A54" s="491"/>
      <c r="B54" s="491"/>
      <c r="C54" s="491"/>
      <c r="D54" s="491"/>
      <c r="E54" s="491"/>
      <c r="F54" s="491"/>
      <c r="H54" s="11"/>
      <c r="I54" s="11"/>
    </row>
    <row r="55" spans="1:9" ht="12.95" customHeight="1" x14ac:dyDescent="0.2">
      <c r="A55" s="491"/>
      <c r="B55" s="491"/>
      <c r="C55" s="491"/>
      <c r="D55" s="491"/>
      <c r="E55" s="491"/>
      <c r="F55" s="491"/>
      <c r="H55" s="11"/>
      <c r="I55" s="11"/>
    </row>
    <row r="56" spans="1:9" ht="12.95" customHeight="1" x14ac:dyDescent="0.2">
      <c r="A56" s="491"/>
      <c r="B56" s="491"/>
      <c r="C56" s="491"/>
      <c r="D56" s="491"/>
      <c r="E56" s="491"/>
      <c r="F56" s="491"/>
      <c r="H56" s="11"/>
      <c r="I56" s="11"/>
    </row>
    <row r="57" spans="1:9" ht="12.95" customHeight="1" x14ac:dyDescent="0.2">
      <c r="A57" s="491"/>
      <c r="B57" s="491"/>
      <c r="C57" s="491"/>
      <c r="D57" s="491"/>
      <c r="E57" s="491"/>
      <c r="F57" s="491"/>
      <c r="H57" s="11"/>
      <c r="I57" s="11"/>
    </row>
    <row r="58" spans="1:9" ht="12.95" customHeight="1" x14ac:dyDescent="0.2">
      <c r="A58" s="491"/>
      <c r="B58" s="491"/>
      <c r="C58" s="491"/>
      <c r="D58" s="491"/>
      <c r="E58" s="491"/>
      <c r="F58" s="491"/>
      <c r="H58" s="11"/>
      <c r="I58" s="11"/>
    </row>
    <row r="59" spans="1:9" ht="12.95" customHeight="1" x14ac:dyDescent="0.2">
      <c r="A59" s="491"/>
      <c r="B59" s="491"/>
      <c r="C59" s="491"/>
      <c r="D59" s="491"/>
      <c r="E59" s="491"/>
      <c r="F59" s="491"/>
    </row>
    <row r="60" spans="1:9" ht="12.95" customHeight="1" x14ac:dyDescent="0.2">
      <c r="A60" s="491"/>
      <c r="B60" s="491"/>
      <c r="C60" s="491"/>
      <c r="D60" s="491"/>
      <c r="E60" s="491"/>
      <c r="F60" s="491"/>
    </row>
    <row r="61" spans="1:9" x14ac:dyDescent="0.2">
      <c r="A61" s="491"/>
      <c r="B61" s="491"/>
      <c r="C61" s="491"/>
      <c r="D61" s="491"/>
      <c r="E61" s="491"/>
      <c r="F61" s="491"/>
    </row>
    <row r="62" spans="1:9" x14ac:dyDescent="0.2">
      <c r="A62" s="4"/>
    </row>
  </sheetData>
  <mergeCells count="4">
    <mergeCell ref="B25:C25"/>
    <mergeCell ref="E1:F1"/>
    <mergeCell ref="A2:I2"/>
    <mergeCell ref="H24:I24"/>
  </mergeCells>
  <pageMargins left="0.6692913385826772" right="0.19685039370078741" top="0.31496062992125984" bottom="0.19685039370078741" header="0.23622047244094491" footer="0.15748031496062992"/>
  <pageSetup paperSize="9" firstPageNumber="37" orientation="landscape" useFirstPageNumber="1" r:id="rId1"/>
  <headerFooter scaleWithDoc="0" alignWithMargins="0">
    <oddFooter>&amp;C33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D36"/>
  <sheetViews>
    <sheetView view="pageBreakPreview" topLeftCell="A4" zoomScaleNormal="100" zoomScaleSheetLayoutView="100" workbookViewId="0"/>
  </sheetViews>
  <sheetFormatPr defaultRowHeight="11.25" x14ac:dyDescent="0.2"/>
  <cols>
    <col min="1" max="1" width="10.5703125" style="1" customWidth="1"/>
    <col min="2" max="2" width="2.7109375" style="6" customWidth="1"/>
    <col min="3" max="3" width="65.5703125" style="1" customWidth="1"/>
    <col min="4" max="4" width="11.7109375" style="1" customWidth="1"/>
    <col min="5" max="5" width="9.140625" style="1"/>
    <col min="6" max="6" width="11.7109375" style="1" customWidth="1"/>
    <col min="7" max="8" width="9.140625" style="1"/>
    <col min="9" max="9" width="11.7109375" style="1" customWidth="1"/>
    <col min="10" max="16384" width="9.140625" style="1"/>
  </cols>
  <sheetData>
    <row r="1" spans="1:4" x14ac:dyDescent="0.2">
      <c r="D1" s="21"/>
    </row>
    <row r="5" spans="1:4" ht="30" customHeight="1" x14ac:dyDescent="0.2">
      <c r="A5" s="968" t="s">
        <v>232</v>
      </c>
      <c r="B5" s="968"/>
      <c r="C5" s="968"/>
      <c r="D5" s="968"/>
    </row>
    <row r="6" spans="1:4" ht="30" customHeight="1" x14ac:dyDescent="0.2"/>
    <row r="7" spans="1:4" ht="30" customHeight="1" x14ac:dyDescent="0.2">
      <c r="A7" s="8"/>
      <c r="B7" s="5"/>
      <c r="C7" s="966"/>
      <c r="D7" s="967"/>
    </row>
    <row r="8" spans="1:4" ht="30" customHeight="1" x14ac:dyDescent="0.2">
      <c r="A8" s="8"/>
      <c r="B8" s="5"/>
      <c r="C8" s="966"/>
      <c r="D8" s="967"/>
    </row>
    <row r="9" spans="1:4" ht="30" customHeight="1" x14ac:dyDescent="0.2">
      <c r="A9" s="8"/>
      <c r="B9" s="5"/>
      <c r="C9" s="966"/>
      <c r="D9" s="967"/>
    </row>
    <row r="10" spans="1:4" ht="30" customHeight="1" x14ac:dyDescent="0.2">
      <c r="A10" s="8"/>
      <c r="B10" s="5"/>
      <c r="C10" s="966"/>
      <c r="D10" s="967"/>
    </row>
    <row r="11" spans="1:4" ht="30" customHeight="1" x14ac:dyDescent="0.2">
      <c r="A11" s="8"/>
      <c r="B11" s="5"/>
      <c r="C11" s="966"/>
      <c r="D11" s="967"/>
    </row>
    <row r="12" spans="1:4" ht="30" customHeight="1" x14ac:dyDescent="0.2">
      <c r="A12" s="8"/>
      <c r="B12" s="5"/>
      <c r="C12" s="966"/>
      <c r="D12" s="967"/>
    </row>
    <row r="13" spans="1:4" ht="30" customHeight="1" x14ac:dyDescent="0.2">
      <c r="A13" s="8"/>
      <c r="B13" s="5"/>
      <c r="C13" s="10"/>
      <c r="D13" s="9"/>
    </row>
    <row r="14" spans="1:4" ht="30" customHeight="1" x14ac:dyDescent="0.2">
      <c r="A14" s="8"/>
      <c r="B14" s="5"/>
      <c r="C14" s="10"/>
      <c r="D14" s="9"/>
    </row>
    <row r="15" spans="1:4" ht="30" customHeight="1" x14ac:dyDescent="0.2">
      <c r="A15" s="8"/>
      <c r="B15" s="5"/>
      <c r="C15" s="10"/>
      <c r="D15" s="9"/>
    </row>
    <row r="16" spans="1:4" ht="30" customHeight="1" x14ac:dyDescent="0.2">
      <c r="A16" s="8"/>
      <c r="B16" s="5"/>
      <c r="C16" s="10"/>
      <c r="D16" s="9"/>
    </row>
    <row r="17" spans="1:4" ht="30" customHeight="1" x14ac:dyDescent="0.2">
      <c r="A17" s="8"/>
      <c r="B17" s="5"/>
      <c r="C17" s="10"/>
      <c r="D17" s="9"/>
    </row>
    <row r="18" spans="1:4" ht="23.1" customHeight="1" x14ac:dyDescent="0.2">
      <c r="A18" s="2"/>
      <c r="B18" s="7"/>
      <c r="C18" s="9"/>
      <c r="D18" s="9"/>
    </row>
    <row r="19" spans="1:4" ht="23.1" customHeight="1" x14ac:dyDescent="0.2">
      <c r="A19" s="2"/>
      <c r="B19" s="7"/>
      <c r="C19" s="9"/>
      <c r="D19" s="9"/>
    </row>
    <row r="20" spans="1:4" ht="23.1" customHeight="1" x14ac:dyDescent="0.2">
      <c r="A20" s="2"/>
      <c r="B20" s="7"/>
      <c r="C20" s="9"/>
      <c r="D20" s="9"/>
    </row>
    <row r="21" spans="1:4" ht="23.1" customHeight="1" x14ac:dyDescent="0.2">
      <c r="A21" s="2"/>
      <c r="B21" s="7"/>
      <c r="C21" s="9"/>
      <c r="D21" s="9"/>
    </row>
    <row r="22" spans="1:4" ht="23.1" customHeight="1" x14ac:dyDescent="0.2">
      <c r="A22" s="2"/>
      <c r="B22" s="14"/>
      <c r="C22" s="13"/>
      <c r="D22" s="13"/>
    </row>
    <row r="23" spans="1:4" ht="23.1" customHeight="1" x14ac:dyDescent="0.2">
      <c r="A23" s="2"/>
      <c r="B23" s="14"/>
      <c r="C23" s="13"/>
      <c r="D23" s="13"/>
    </row>
    <row r="24" spans="1:4" ht="23.1" customHeight="1" x14ac:dyDescent="0.2">
      <c r="A24" s="2"/>
      <c r="B24" s="14"/>
      <c r="C24" s="13"/>
      <c r="D24" s="13"/>
    </row>
    <row r="25" spans="1:4" ht="23.1" customHeight="1" x14ac:dyDescent="0.2">
      <c r="A25" s="2"/>
      <c r="B25" s="14"/>
      <c r="C25" s="15"/>
      <c r="D25" s="15"/>
    </row>
    <row r="26" spans="1:4" ht="23.1" customHeight="1" x14ac:dyDescent="0.2">
      <c r="A26" s="2"/>
      <c r="B26" s="14"/>
      <c r="C26" s="15"/>
      <c r="D26" s="15"/>
    </row>
    <row r="27" spans="1:4" ht="23.1" customHeight="1" x14ac:dyDescent="0.2">
      <c r="A27" s="2"/>
      <c r="B27" s="14"/>
      <c r="C27" s="13"/>
      <c r="D27" s="13"/>
    </row>
    <row r="28" spans="1:4" ht="23.1" customHeight="1" x14ac:dyDescent="0.2">
      <c r="A28" s="12"/>
    </row>
    <row r="29" spans="1:4" ht="23.1" customHeight="1" x14ac:dyDescent="0.2">
      <c r="A29" s="2"/>
    </row>
    <row r="30" spans="1:4" ht="23.1" customHeight="1" x14ac:dyDescent="0.2">
      <c r="A30" s="17"/>
      <c r="B30" s="18"/>
      <c r="C30" s="19"/>
      <c r="D30" s="19"/>
    </row>
    <row r="31" spans="1:4" ht="23.1" customHeight="1" x14ac:dyDescent="0.2">
      <c r="A31" s="17"/>
      <c r="B31" s="20"/>
      <c r="C31" s="16"/>
      <c r="D31" s="16"/>
    </row>
    <row r="32" spans="1:4" ht="23.1" customHeight="1" x14ac:dyDescent="0.2">
      <c r="A32" s="17"/>
      <c r="B32" s="14"/>
      <c r="C32" s="15"/>
      <c r="D32" s="15"/>
    </row>
    <row r="33" spans="1:4" ht="23.1" customHeight="1" x14ac:dyDescent="0.2">
      <c r="A33" s="2"/>
      <c r="B33" s="7"/>
      <c r="C33" s="967"/>
      <c r="D33" s="967"/>
    </row>
    <row r="34" spans="1:4" ht="23.1" customHeight="1" x14ac:dyDescent="0.2">
      <c r="A34" s="2"/>
      <c r="B34" s="7"/>
      <c r="C34" s="967"/>
      <c r="D34" s="967"/>
    </row>
    <row r="35" spans="1:4" ht="23.1" customHeight="1" x14ac:dyDescent="0.2">
      <c r="A35" s="2"/>
      <c r="B35" s="7"/>
      <c r="C35" s="967"/>
      <c r="D35" s="967"/>
    </row>
    <row r="36" spans="1:4" ht="30" customHeight="1" x14ac:dyDescent="0.2">
      <c r="A36" s="969"/>
      <c r="B36" s="969"/>
      <c r="C36" s="969"/>
      <c r="D36" s="969"/>
    </row>
  </sheetData>
  <mergeCells count="11">
    <mergeCell ref="C11:D11"/>
    <mergeCell ref="C12:D12"/>
    <mergeCell ref="C35:D35"/>
    <mergeCell ref="A36:D36"/>
    <mergeCell ref="C33:D33"/>
    <mergeCell ref="C34:D34"/>
    <mergeCell ref="C7:D7"/>
    <mergeCell ref="C8:D8"/>
    <mergeCell ref="C9:D9"/>
    <mergeCell ref="A5:D5"/>
    <mergeCell ref="C10:D10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&amp;C3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view="pageBreakPreview" topLeftCell="A10" zoomScaleNormal="100" zoomScaleSheetLayoutView="100" workbookViewId="0">
      <selection activeCell="B46" sqref="B46:B48"/>
    </sheetView>
  </sheetViews>
  <sheetFormatPr defaultRowHeight="12.75" x14ac:dyDescent="0.25"/>
  <cols>
    <col min="1" max="1" width="11.140625" style="79" customWidth="1"/>
    <col min="2" max="2" width="8.85546875" style="79" customWidth="1"/>
    <col min="3" max="3" width="12.7109375" style="79" customWidth="1"/>
    <col min="4" max="11" width="8.28515625" style="79" customWidth="1"/>
    <col min="12" max="12" width="1.7109375" style="79" customWidth="1"/>
    <col min="13" max="16384" width="9.140625" style="79"/>
  </cols>
  <sheetData>
    <row r="1" spans="1:12" x14ac:dyDescent="0.25">
      <c r="K1" s="989" t="s">
        <v>263</v>
      </c>
      <c r="L1" s="989"/>
    </row>
    <row r="2" spans="1:12" ht="15.75" x14ac:dyDescent="0.25">
      <c r="A2" s="990" t="s">
        <v>153</v>
      </c>
      <c r="B2" s="990"/>
      <c r="C2" s="990"/>
      <c r="D2" s="990"/>
      <c r="E2" s="990"/>
      <c r="F2" s="990"/>
      <c r="G2" s="990"/>
      <c r="H2" s="990"/>
      <c r="I2" s="990"/>
      <c r="J2" s="990"/>
      <c r="K2" s="990"/>
      <c r="L2" s="990"/>
    </row>
    <row r="3" spans="1:12" ht="18" customHeight="1" x14ac:dyDescent="0.25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</row>
    <row r="4" spans="1:12" ht="20.25" customHeight="1" x14ac:dyDescent="0.25">
      <c r="D4" s="991">
        <f>T!G17</f>
        <v>2016</v>
      </c>
      <c r="E4" s="992"/>
      <c r="F4" s="992"/>
      <c r="G4" s="992"/>
      <c r="H4" s="992"/>
      <c r="I4" s="992"/>
      <c r="J4" s="992"/>
      <c r="K4" s="993"/>
      <c r="L4" s="116"/>
    </row>
    <row r="5" spans="1:12" s="248" customFormat="1" ht="40.5" customHeight="1" x14ac:dyDescent="0.25">
      <c r="B5" s="249"/>
      <c r="C5" s="249"/>
      <c r="D5" s="994" t="s">
        <v>154</v>
      </c>
      <c r="E5" s="995"/>
      <c r="F5" s="995"/>
      <c r="G5" s="996"/>
      <c r="H5" s="995" t="s">
        <v>1</v>
      </c>
      <c r="I5" s="995"/>
      <c r="J5" s="995"/>
      <c r="K5" s="995"/>
      <c r="L5" s="250"/>
    </row>
    <row r="6" spans="1:12" ht="20.100000000000001" customHeight="1" thickBot="1" x14ac:dyDescent="0.3">
      <c r="A6" s="90"/>
      <c r="B6" s="115"/>
      <c r="C6" s="90"/>
      <c r="D6" s="107" t="str">
        <f>T!J20</f>
        <v>leden</v>
      </c>
      <c r="E6" s="99" t="str">
        <f>T!J21</f>
        <v>únor</v>
      </c>
      <c r="F6" s="99" t="str">
        <f>T!J22</f>
        <v>březen</v>
      </c>
      <c r="G6" s="519" t="str">
        <f>T!E17</f>
        <v>I. čtvrtletí</v>
      </c>
      <c r="H6" s="99" t="str">
        <f>D6</f>
        <v>leden</v>
      </c>
      <c r="I6" s="99" t="str">
        <f>E6</f>
        <v>únor</v>
      </c>
      <c r="J6" s="99" t="str">
        <f>F6</f>
        <v>březen</v>
      </c>
      <c r="K6" s="520" t="str">
        <f>G6</f>
        <v>I. čtvrtletí</v>
      </c>
      <c r="L6" s="116"/>
    </row>
    <row r="7" spans="1:12" ht="14.1" customHeight="1" x14ac:dyDescent="0.25">
      <c r="A7" s="982" t="s">
        <v>152</v>
      </c>
      <c r="B7" s="987" t="s">
        <v>82</v>
      </c>
      <c r="C7" s="100" t="s">
        <v>84</v>
      </c>
      <c r="D7" s="108">
        <v>2542290.2067728667</v>
      </c>
      <c r="E7" s="101">
        <v>2635145.004251353</v>
      </c>
      <c r="F7" s="101">
        <v>2705620.0301343761</v>
      </c>
      <c r="G7" s="102">
        <f>SUM(D7:F7)</f>
        <v>7883055.2411585953</v>
      </c>
      <c r="H7" s="101">
        <v>27069295.426000003</v>
      </c>
      <c r="I7" s="101">
        <v>28092953.776999999</v>
      </c>
      <c r="J7" s="101">
        <v>28881824.088</v>
      </c>
      <c r="K7" s="239">
        <f>SUM(H7:J7)</f>
        <v>84044073.291000009</v>
      </c>
      <c r="L7" s="117"/>
    </row>
    <row r="8" spans="1:12" ht="14.1" customHeight="1" x14ac:dyDescent="0.25">
      <c r="A8" s="971"/>
      <c r="B8" s="980"/>
      <c r="C8" s="86" t="s">
        <v>85</v>
      </c>
      <c r="D8" s="109">
        <v>243.47728024130788</v>
      </c>
      <c r="E8" s="81">
        <v>203.5636124880038</v>
      </c>
      <c r="F8" s="81">
        <v>209.07293795157821</v>
      </c>
      <c r="G8" s="88">
        <f>SUM(D8:F8)</f>
        <v>656.11383068088992</v>
      </c>
      <c r="H8" s="81">
        <v>2556.4108720000004</v>
      </c>
      <c r="I8" s="81">
        <v>2137.40708</v>
      </c>
      <c r="J8" s="81">
        <v>2195.3359519999999</v>
      </c>
      <c r="K8" s="240">
        <f t="shared" ref="K8:K48" si="0">SUM(H8:J8)</f>
        <v>6889.1539040000007</v>
      </c>
      <c r="L8" s="116"/>
    </row>
    <row r="9" spans="1:12" ht="14.1" customHeight="1" x14ac:dyDescent="0.25">
      <c r="A9" s="971"/>
      <c r="B9" s="981"/>
      <c r="C9" s="87" t="s">
        <v>86</v>
      </c>
      <c r="D9" s="110">
        <v>2542533.6840531081</v>
      </c>
      <c r="E9" s="84">
        <v>2635348.5678638411</v>
      </c>
      <c r="F9" s="84">
        <v>2705829.1030723276</v>
      </c>
      <c r="G9" s="89">
        <f t="shared" ref="G9" si="1">SUM(D9:F9)</f>
        <v>7883711.3549892763</v>
      </c>
      <c r="H9" s="84">
        <v>27071851.836872004</v>
      </c>
      <c r="I9" s="84">
        <v>28095091.184079997</v>
      </c>
      <c r="J9" s="84">
        <v>28884019.423951998</v>
      </c>
      <c r="K9" s="241">
        <f t="shared" si="0"/>
        <v>84050962.444904</v>
      </c>
      <c r="L9" s="116"/>
    </row>
    <row r="10" spans="1:12" ht="14.1" customHeight="1" x14ac:dyDescent="0.25">
      <c r="A10" s="971"/>
      <c r="B10" s="979" t="s">
        <v>83</v>
      </c>
      <c r="C10" s="85" t="s">
        <v>84</v>
      </c>
      <c r="D10" s="111">
        <v>2007475.0626898061</v>
      </c>
      <c r="E10" s="80">
        <v>2044470.1091069761</v>
      </c>
      <c r="F10" s="80">
        <v>2175731.3101432356</v>
      </c>
      <c r="G10" s="88">
        <f>SUM(D10:F10)</f>
        <v>6227676.481940018</v>
      </c>
      <c r="H10" s="80">
        <v>21383802.623000003</v>
      </c>
      <c r="I10" s="80">
        <v>21800599.208999999</v>
      </c>
      <c r="J10" s="80">
        <v>23222091.920000002</v>
      </c>
      <c r="K10" s="242">
        <f t="shared" si="0"/>
        <v>66406493.752000004</v>
      </c>
      <c r="L10" s="116"/>
    </row>
    <row r="11" spans="1:12" ht="14.1" customHeight="1" x14ac:dyDescent="0.25">
      <c r="A11" s="971"/>
      <c r="B11" s="980"/>
      <c r="C11" s="86" t="s">
        <v>85</v>
      </c>
      <c r="D11" s="109">
        <v>27.858665450930001</v>
      </c>
      <c r="E11" s="81">
        <v>26.658427397115272</v>
      </c>
      <c r="F11" s="81">
        <v>23.996948368760233</v>
      </c>
      <c r="G11" s="88">
        <f>SUM(D11:F11)</f>
        <v>78.514041216805509</v>
      </c>
      <c r="H11" s="81">
        <v>297.24694169999998</v>
      </c>
      <c r="I11" s="81">
        <v>284.42356860000001</v>
      </c>
      <c r="J11" s="81">
        <v>256.46429899999998</v>
      </c>
      <c r="K11" s="242">
        <f t="shared" si="0"/>
        <v>838.13480929999992</v>
      </c>
      <c r="L11" s="116"/>
    </row>
    <row r="12" spans="1:12" ht="14.1" customHeight="1" x14ac:dyDescent="0.25">
      <c r="A12" s="971"/>
      <c r="B12" s="981"/>
      <c r="C12" s="87" t="s">
        <v>86</v>
      </c>
      <c r="D12" s="110">
        <v>2007502.921355257</v>
      </c>
      <c r="E12" s="84">
        <v>2044496.7675343731</v>
      </c>
      <c r="F12" s="84">
        <v>2175755.3070916045</v>
      </c>
      <c r="G12" s="89">
        <f t="shared" ref="G12" si="2">SUM(D12:F12)</f>
        <v>6227754.9959812351</v>
      </c>
      <c r="H12" s="84">
        <v>21384099.869941704</v>
      </c>
      <c r="I12" s="84">
        <v>21800883.632568598</v>
      </c>
      <c r="J12" s="84">
        <v>23222348.384299003</v>
      </c>
      <c r="K12" s="241">
        <f t="shared" si="0"/>
        <v>66407331.886809304</v>
      </c>
      <c r="L12" s="116"/>
    </row>
    <row r="13" spans="1:12" ht="14.1" customHeight="1" x14ac:dyDescent="0.25">
      <c r="A13" s="971"/>
      <c r="B13" s="975" t="s">
        <v>159</v>
      </c>
      <c r="C13" s="85" t="s">
        <v>84</v>
      </c>
      <c r="D13" s="111">
        <v>534815.14408306056</v>
      </c>
      <c r="E13" s="80">
        <v>590674.8951443769</v>
      </c>
      <c r="F13" s="80">
        <v>529888.71999114053</v>
      </c>
      <c r="G13" s="88">
        <f>SUM(D13:F13)</f>
        <v>1655378.759218578</v>
      </c>
      <c r="H13" s="80">
        <v>5685492.8029999994</v>
      </c>
      <c r="I13" s="80">
        <v>6292354.568</v>
      </c>
      <c r="J13" s="80">
        <v>5659732.1679999977</v>
      </c>
      <c r="K13" s="242">
        <f t="shared" si="0"/>
        <v>17637579.538999997</v>
      </c>
      <c r="L13" s="116"/>
    </row>
    <row r="14" spans="1:12" ht="14.1" customHeight="1" x14ac:dyDescent="0.25">
      <c r="A14" s="971"/>
      <c r="B14" s="980"/>
      <c r="C14" s="86" t="s">
        <v>85</v>
      </c>
      <c r="D14" s="109">
        <v>215.61861479037788</v>
      </c>
      <c r="E14" s="81">
        <v>176.90518509088852</v>
      </c>
      <c r="F14" s="81">
        <v>185.07598958281798</v>
      </c>
      <c r="G14" s="88">
        <f>SUM(D14:F14)</f>
        <v>577.59978946408444</v>
      </c>
      <c r="H14" s="81">
        <v>2259.1639303000002</v>
      </c>
      <c r="I14" s="81">
        <v>1852.9835114</v>
      </c>
      <c r="J14" s="81">
        <v>1938.8716529999999</v>
      </c>
      <c r="K14" s="242">
        <f t="shared" si="0"/>
        <v>6051.0190947000001</v>
      </c>
      <c r="L14" s="116"/>
    </row>
    <row r="15" spans="1:12" ht="14.1" customHeight="1" thickBot="1" x14ac:dyDescent="0.3">
      <c r="A15" s="972"/>
      <c r="B15" s="988"/>
      <c r="C15" s="103" t="s">
        <v>86</v>
      </c>
      <c r="D15" s="112">
        <v>535030.76269785094</v>
      </c>
      <c r="E15" s="104">
        <v>590851.80032946775</v>
      </c>
      <c r="F15" s="104">
        <v>530073.79598072334</v>
      </c>
      <c r="G15" s="105">
        <f t="shared" ref="G15:G52" si="3">SUM(D15:F15)</f>
        <v>1655956.3590080419</v>
      </c>
      <c r="H15" s="104">
        <v>5687751.9669302991</v>
      </c>
      <c r="I15" s="104">
        <v>6294207.5515114004</v>
      </c>
      <c r="J15" s="104">
        <v>5661671.0396529976</v>
      </c>
      <c r="K15" s="243">
        <f t="shared" si="0"/>
        <v>17643630.558094695</v>
      </c>
      <c r="L15" s="118"/>
    </row>
    <row r="16" spans="1:12" ht="14.1" customHeight="1" x14ac:dyDescent="0.25">
      <c r="A16" s="982" t="s">
        <v>157</v>
      </c>
      <c r="B16" s="980" t="s">
        <v>87</v>
      </c>
      <c r="C16" s="86" t="s">
        <v>155</v>
      </c>
      <c r="D16" s="109">
        <v>563051.56999999995</v>
      </c>
      <c r="E16" s="81">
        <v>249744.565</v>
      </c>
      <c r="F16" s="81">
        <v>341312.04100000003</v>
      </c>
      <c r="G16" s="88">
        <f t="shared" si="3"/>
        <v>1154108.176</v>
      </c>
      <c r="H16" s="81">
        <v>6015056.392</v>
      </c>
      <c r="I16" s="81">
        <v>2663154.6660000002</v>
      </c>
      <c r="J16" s="81">
        <v>3641213.2719999999</v>
      </c>
      <c r="K16" s="242">
        <f t="shared" si="0"/>
        <v>12319424.33</v>
      </c>
      <c r="L16" s="116"/>
    </row>
    <row r="17" spans="1:12" ht="14.1" customHeight="1" x14ac:dyDescent="0.25">
      <c r="A17" s="971"/>
      <c r="B17" s="980"/>
      <c r="C17" s="86" t="s">
        <v>156</v>
      </c>
      <c r="D17" s="109">
        <v>92811.085999999996</v>
      </c>
      <c r="E17" s="81">
        <v>53684.576999999997</v>
      </c>
      <c r="F17" s="81">
        <v>43628.726999999999</v>
      </c>
      <c r="G17" s="88">
        <f>SUM(D17:F17)</f>
        <v>190124.39</v>
      </c>
      <c r="H17" s="81">
        <v>992148.25800000003</v>
      </c>
      <c r="I17" s="81">
        <v>575367.17700000003</v>
      </c>
      <c r="J17" s="81">
        <v>466751.446</v>
      </c>
      <c r="K17" s="242">
        <f t="shared" si="0"/>
        <v>2034266.8810000001</v>
      </c>
      <c r="L17" s="116"/>
    </row>
    <row r="18" spans="1:12" ht="14.1" customHeight="1" x14ac:dyDescent="0.25">
      <c r="A18" s="971"/>
      <c r="B18" s="980"/>
      <c r="C18" s="86" t="s">
        <v>243</v>
      </c>
      <c r="D18" s="109">
        <v>0</v>
      </c>
      <c r="E18" s="81">
        <v>0</v>
      </c>
      <c r="F18" s="81">
        <v>0</v>
      </c>
      <c r="G18" s="88">
        <f>SUM(D18:F18)</f>
        <v>0</v>
      </c>
      <c r="H18" s="81">
        <v>0</v>
      </c>
      <c r="I18" s="81">
        <v>0</v>
      </c>
      <c r="J18" s="81">
        <v>0</v>
      </c>
      <c r="K18" s="242">
        <f t="shared" si="0"/>
        <v>0</v>
      </c>
      <c r="L18" s="116"/>
    </row>
    <row r="19" spans="1:12" ht="14.1" customHeight="1" x14ac:dyDescent="0.25">
      <c r="A19" s="971"/>
      <c r="B19" s="981"/>
      <c r="C19" s="87" t="s">
        <v>86</v>
      </c>
      <c r="D19" s="110">
        <v>655862.65599999996</v>
      </c>
      <c r="E19" s="84">
        <v>303429.14199999999</v>
      </c>
      <c r="F19" s="84">
        <v>384940.76800000004</v>
      </c>
      <c r="G19" s="89">
        <f>SUM(D19:F19)</f>
        <v>1344232.5660000001</v>
      </c>
      <c r="H19" s="84">
        <v>7007204.6500000004</v>
      </c>
      <c r="I19" s="84">
        <v>3238521.8430000003</v>
      </c>
      <c r="J19" s="84">
        <v>4107964.7179999999</v>
      </c>
      <c r="K19" s="241">
        <f>SUM(H19:J19)</f>
        <v>14353691.211000001</v>
      </c>
      <c r="L19" s="116"/>
    </row>
    <row r="20" spans="1:12" ht="14.1" customHeight="1" x14ac:dyDescent="0.25">
      <c r="A20" s="971"/>
      <c r="B20" s="979" t="s">
        <v>88</v>
      </c>
      <c r="C20" s="85" t="s">
        <v>155</v>
      </c>
      <c r="D20" s="111">
        <v>0</v>
      </c>
      <c r="E20" s="80">
        <v>0</v>
      </c>
      <c r="F20" s="80">
        <v>13317.367</v>
      </c>
      <c r="G20" s="88">
        <f t="shared" si="3"/>
        <v>13317.367</v>
      </c>
      <c r="H20" s="80">
        <v>0</v>
      </c>
      <c r="I20" s="80">
        <v>0</v>
      </c>
      <c r="J20" s="80">
        <v>142435.64600000001</v>
      </c>
      <c r="K20" s="242">
        <f t="shared" si="0"/>
        <v>142435.64600000001</v>
      </c>
      <c r="L20" s="116"/>
    </row>
    <row r="21" spans="1:12" ht="14.1" customHeight="1" x14ac:dyDescent="0.25">
      <c r="A21" s="971"/>
      <c r="B21" s="980"/>
      <c r="C21" s="86" t="s">
        <v>156</v>
      </c>
      <c r="D21" s="109">
        <v>0</v>
      </c>
      <c r="E21" s="81">
        <v>0</v>
      </c>
      <c r="F21" s="81">
        <v>3880.2669999999998</v>
      </c>
      <c r="G21" s="88">
        <f t="shared" si="3"/>
        <v>3880.2669999999998</v>
      </c>
      <c r="H21" s="81">
        <v>0</v>
      </c>
      <c r="I21" s="81">
        <v>0</v>
      </c>
      <c r="J21" s="81">
        <v>41500.142</v>
      </c>
      <c r="K21" s="242">
        <f t="shared" si="0"/>
        <v>41500.142</v>
      </c>
      <c r="L21" s="116"/>
    </row>
    <row r="22" spans="1:12" ht="14.1" customHeight="1" x14ac:dyDescent="0.25">
      <c r="A22" s="971"/>
      <c r="B22" s="980"/>
      <c r="C22" s="86" t="s">
        <v>243</v>
      </c>
      <c r="D22" s="109">
        <v>0</v>
      </c>
      <c r="E22" s="81">
        <v>0</v>
      </c>
      <c r="F22" s="81">
        <v>0</v>
      </c>
      <c r="G22" s="88">
        <f t="shared" si="3"/>
        <v>0</v>
      </c>
      <c r="H22" s="81">
        <v>0</v>
      </c>
      <c r="I22" s="81">
        <v>0</v>
      </c>
      <c r="J22" s="81">
        <v>0</v>
      </c>
      <c r="K22" s="242">
        <f t="shared" si="0"/>
        <v>0</v>
      </c>
      <c r="L22" s="116"/>
    </row>
    <row r="23" spans="1:12" ht="14.1" customHeight="1" x14ac:dyDescent="0.25">
      <c r="A23" s="971"/>
      <c r="B23" s="981"/>
      <c r="C23" s="87" t="s">
        <v>86</v>
      </c>
      <c r="D23" s="110">
        <v>0</v>
      </c>
      <c r="E23" s="84">
        <v>0</v>
      </c>
      <c r="F23" s="84">
        <v>17197.633999999998</v>
      </c>
      <c r="G23" s="89">
        <f t="shared" si="3"/>
        <v>17197.633999999998</v>
      </c>
      <c r="H23" s="84">
        <v>0</v>
      </c>
      <c r="I23" s="84">
        <v>0</v>
      </c>
      <c r="J23" s="84">
        <v>183935.788</v>
      </c>
      <c r="K23" s="241">
        <f t="shared" si="0"/>
        <v>183935.788</v>
      </c>
      <c r="L23" s="116"/>
    </row>
    <row r="24" spans="1:12" ht="14.1" customHeight="1" x14ac:dyDescent="0.25">
      <c r="A24" s="971"/>
      <c r="B24" s="975" t="s">
        <v>160</v>
      </c>
      <c r="C24" s="85" t="s">
        <v>155</v>
      </c>
      <c r="D24" s="111">
        <v>563051.56999999995</v>
      </c>
      <c r="E24" s="80">
        <v>249744.565</v>
      </c>
      <c r="F24" s="80">
        <v>327994.674</v>
      </c>
      <c r="G24" s="120">
        <f t="shared" si="3"/>
        <v>1140790.8089999999</v>
      </c>
      <c r="H24" s="80">
        <v>6015056.392</v>
      </c>
      <c r="I24" s="80">
        <v>2663154.6660000002</v>
      </c>
      <c r="J24" s="80">
        <v>3498777.6259999997</v>
      </c>
      <c r="K24" s="244">
        <f t="shared" si="0"/>
        <v>12176988.684</v>
      </c>
      <c r="L24" s="116"/>
    </row>
    <row r="25" spans="1:12" ht="14.1" customHeight="1" x14ac:dyDescent="0.25">
      <c r="A25" s="971"/>
      <c r="B25" s="980"/>
      <c r="C25" s="86" t="s">
        <v>156</v>
      </c>
      <c r="D25" s="109">
        <v>92811.085999999996</v>
      </c>
      <c r="E25" s="81">
        <v>53684.576999999997</v>
      </c>
      <c r="F25" s="81">
        <v>39748.46</v>
      </c>
      <c r="G25" s="88">
        <f t="shared" si="3"/>
        <v>186244.12299999999</v>
      </c>
      <c r="H25" s="81">
        <v>992148.25800000003</v>
      </c>
      <c r="I25" s="81">
        <v>575367.17700000003</v>
      </c>
      <c r="J25" s="81">
        <v>425251.304</v>
      </c>
      <c r="K25" s="240">
        <f t="shared" si="0"/>
        <v>1992766.7390000001</v>
      </c>
      <c r="L25" s="116"/>
    </row>
    <row r="26" spans="1:12" ht="14.1" customHeight="1" x14ac:dyDescent="0.25">
      <c r="A26" s="971"/>
      <c r="B26" s="980"/>
      <c r="C26" s="86" t="s">
        <v>243</v>
      </c>
      <c r="D26" s="109">
        <v>0</v>
      </c>
      <c r="E26" s="81">
        <v>0</v>
      </c>
      <c r="F26" s="81">
        <v>0</v>
      </c>
      <c r="G26" s="88">
        <f t="shared" si="3"/>
        <v>0</v>
      </c>
      <c r="H26" s="81">
        <v>0</v>
      </c>
      <c r="I26" s="81">
        <v>0</v>
      </c>
      <c r="J26" s="81">
        <v>0</v>
      </c>
      <c r="K26" s="240">
        <f t="shared" si="0"/>
        <v>0</v>
      </c>
      <c r="L26" s="116"/>
    </row>
    <row r="27" spans="1:12" ht="14.1" customHeight="1" x14ac:dyDescent="0.25">
      <c r="A27" s="971"/>
      <c r="B27" s="981"/>
      <c r="C27" s="87" t="s">
        <v>86</v>
      </c>
      <c r="D27" s="110">
        <v>655862.65599999996</v>
      </c>
      <c r="E27" s="84">
        <v>303429.14199999999</v>
      </c>
      <c r="F27" s="84">
        <v>367743.13400000002</v>
      </c>
      <c r="G27" s="89">
        <f t="shared" si="3"/>
        <v>1327034.932</v>
      </c>
      <c r="H27" s="84">
        <v>7007204.6500000004</v>
      </c>
      <c r="I27" s="84">
        <v>3238521.8430000003</v>
      </c>
      <c r="J27" s="84">
        <v>3924028.9299999997</v>
      </c>
      <c r="K27" s="245">
        <f t="shared" si="0"/>
        <v>14169755.423</v>
      </c>
      <c r="L27" s="116"/>
    </row>
    <row r="28" spans="1:12" ht="14.1" customHeight="1" thickBot="1" x14ac:dyDescent="0.3">
      <c r="A28" s="972"/>
      <c r="B28" s="983" t="s">
        <v>163</v>
      </c>
      <c r="C28" s="984"/>
      <c r="D28" s="112">
        <v>1349779.4518421702</v>
      </c>
      <c r="E28" s="104">
        <v>1046350.30984217</v>
      </c>
      <c r="F28" s="104">
        <v>678607.17584217002</v>
      </c>
      <c r="G28" s="105">
        <f>F28</f>
        <v>678607.17584217002</v>
      </c>
      <c r="H28" s="104">
        <v>14568779.671405988</v>
      </c>
      <c r="I28" s="104">
        <v>11330257.828405989</v>
      </c>
      <c r="J28" s="104">
        <v>7406228.8984059915</v>
      </c>
      <c r="K28" s="243">
        <f>J28</f>
        <v>7406228.8984059915</v>
      </c>
      <c r="L28" s="116"/>
    </row>
    <row r="29" spans="1:12" ht="14.1" customHeight="1" x14ac:dyDescent="0.25">
      <c r="A29" s="971" t="s">
        <v>158</v>
      </c>
      <c r="B29" s="973" t="s">
        <v>90</v>
      </c>
      <c r="C29" s="86" t="s">
        <v>89</v>
      </c>
      <c r="D29" s="109">
        <v>10466.746000000001</v>
      </c>
      <c r="E29" s="81">
        <v>9730.2570000000014</v>
      </c>
      <c r="F29" s="81">
        <v>10298.777000000002</v>
      </c>
      <c r="G29" s="88">
        <f t="shared" si="3"/>
        <v>30495.780000000006</v>
      </c>
      <c r="H29" s="81">
        <v>114073.6782624</v>
      </c>
      <c r="I29" s="81">
        <v>106187.61987539999</v>
      </c>
      <c r="J29" s="81">
        <v>112355.19691459999</v>
      </c>
      <c r="K29" s="242">
        <f t="shared" si="0"/>
        <v>332616.49505239999</v>
      </c>
      <c r="L29" s="117"/>
    </row>
    <row r="30" spans="1:12" ht="14.1" customHeight="1" x14ac:dyDescent="0.25">
      <c r="A30" s="971"/>
      <c r="B30" s="973"/>
      <c r="C30" s="86" t="s">
        <v>97</v>
      </c>
      <c r="D30" s="109">
        <v>426.21399999999812</v>
      </c>
      <c r="E30" s="81">
        <v>416.92299999999886</v>
      </c>
      <c r="F30" s="81">
        <v>451.8909999999978</v>
      </c>
      <c r="G30" s="88">
        <f t="shared" si="3"/>
        <v>1295.0279999999948</v>
      </c>
      <c r="H30" s="81">
        <v>4592.9199999999837</v>
      </c>
      <c r="I30" s="81">
        <v>4546.4118000000308</v>
      </c>
      <c r="J30" s="81">
        <v>4911.7170000000187</v>
      </c>
      <c r="K30" s="242">
        <f t="shared" si="0"/>
        <v>14051.048800000033</v>
      </c>
      <c r="L30" s="116"/>
    </row>
    <row r="31" spans="1:12" ht="14.1" customHeight="1" x14ac:dyDescent="0.25">
      <c r="A31" s="971"/>
      <c r="B31" s="974"/>
      <c r="C31" s="87" t="s">
        <v>86</v>
      </c>
      <c r="D31" s="110">
        <v>10892.96</v>
      </c>
      <c r="E31" s="84">
        <v>10147.18</v>
      </c>
      <c r="F31" s="84">
        <v>10750.668</v>
      </c>
      <c r="G31" s="89">
        <f t="shared" si="3"/>
        <v>31790.807999999997</v>
      </c>
      <c r="H31" s="84">
        <v>118666.59826239999</v>
      </c>
      <c r="I31" s="84">
        <v>110734.03167540002</v>
      </c>
      <c r="J31" s="84">
        <v>117266.91391460001</v>
      </c>
      <c r="K31" s="241">
        <f t="shared" si="0"/>
        <v>346667.54385240003</v>
      </c>
      <c r="L31" s="116"/>
    </row>
    <row r="32" spans="1:12" ht="14.1" customHeight="1" x14ac:dyDescent="0.25">
      <c r="A32" s="971"/>
      <c r="B32" s="975" t="s">
        <v>91</v>
      </c>
      <c r="C32" s="85" t="s">
        <v>89</v>
      </c>
      <c r="D32" s="111">
        <v>1335.886</v>
      </c>
      <c r="E32" s="80">
        <v>1094.412</v>
      </c>
      <c r="F32" s="80">
        <v>1198.7139999999999</v>
      </c>
      <c r="G32" s="88">
        <f t="shared" si="3"/>
        <v>3629.0119999999997</v>
      </c>
      <c r="H32" s="80">
        <v>14013.790999999999</v>
      </c>
      <c r="I32" s="80">
        <v>11491.349</v>
      </c>
      <c r="J32" s="80">
        <v>12615.102999999999</v>
      </c>
      <c r="K32" s="242">
        <f t="shared" si="0"/>
        <v>38120.243000000002</v>
      </c>
      <c r="L32" s="116"/>
    </row>
    <row r="33" spans="1:12" ht="14.1" customHeight="1" x14ac:dyDescent="0.25">
      <c r="A33" s="971"/>
      <c r="B33" s="973"/>
      <c r="C33" s="86" t="s">
        <v>97</v>
      </c>
      <c r="D33" s="109">
        <v>0</v>
      </c>
      <c r="E33" s="81">
        <v>0</v>
      </c>
      <c r="F33" s="81">
        <v>0</v>
      </c>
      <c r="G33" s="88">
        <f t="shared" si="3"/>
        <v>0</v>
      </c>
      <c r="H33" s="81">
        <v>0</v>
      </c>
      <c r="I33" s="81">
        <v>0</v>
      </c>
      <c r="J33" s="81">
        <v>0</v>
      </c>
      <c r="K33" s="242">
        <f t="shared" si="0"/>
        <v>0</v>
      </c>
      <c r="L33" s="116"/>
    </row>
    <row r="34" spans="1:12" ht="14.1" customHeight="1" x14ac:dyDescent="0.25">
      <c r="A34" s="971"/>
      <c r="B34" s="974"/>
      <c r="C34" s="87" t="s">
        <v>86</v>
      </c>
      <c r="D34" s="110">
        <v>1335.886</v>
      </c>
      <c r="E34" s="84">
        <v>1094.412</v>
      </c>
      <c r="F34" s="84">
        <v>1198.7139999999999</v>
      </c>
      <c r="G34" s="89">
        <f t="shared" si="3"/>
        <v>3629.0119999999997</v>
      </c>
      <c r="H34" s="84">
        <v>14013.790999999999</v>
      </c>
      <c r="I34" s="84">
        <v>11491.349</v>
      </c>
      <c r="J34" s="84">
        <v>12615.102999999999</v>
      </c>
      <c r="K34" s="241">
        <f t="shared" si="0"/>
        <v>38120.243000000002</v>
      </c>
      <c r="L34" s="116"/>
    </row>
    <row r="35" spans="1:12" ht="14.1" customHeight="1" x14ac:dyDescent="0.25">
      <c r="A35" s="971"/>
      <c r="B35" s="975" t="s">
        <v>86</v>
      </c>
      <c r="C35" s="85" t="s">
        <v>89</v>
      </c>
      <c r="D35" s="111">
        <v>11802.632000000001</v>
      </c>
      <c r="E35" s="80">
        <v>10824.669000000002</v>
      </c>
      <c r="F35" s="80">
        <v>11497.491000000002</v>
      </c>
      <c r="G35" s="88">
        <f t="shared" si="3"/>
        <v>34124.792000000001</v>
      </c>
      <c r="H35" s="80">
        <v>128087.4692624</v>
      </c>
      <c r="I35" s="80">
        <v>117678.96887539999</v>
      </c>
      <c r="J35" s="80">
        <v>124970.29991459999</v>
      </c>
      <c r="K35" s="242">
        <f t="shared" si="0"/>
        <v>370736.7380524</v>
      </c>
      <c r="L35" s="116"/>
    </row>
    <row r="36" spans="1:12" ht="14.1" customHeight="1" x14ac:dyDescent="0.25">
      <c r="A36" s="971"/>
      <c r="B36" s="973"/>
      <c r="C36" s="86" t="s">
        <v>97</v>
      </c>
      <c r="D36" s="109">
        <v>426.21399999999812</v>
      </c>
      <c r="E36" s="81">
        <v>416.92299999999886</v>
      </c>
      <c r="F36" s="81">
        <v>451.8909999999978</v>
      </c>
      <c r="G36" s="88">
        <f t="shared" si="3"/>
        <v>1295.0279999999948</v>
      </c>
      <c r="H36" s="81">
        <v>4592.9199999999837</v>
      </c>
      <c r="I36" s="81">
        <v>4546.4118000000308</v>
      </c>
      <c r="J36" s="81">
        <v>4911.7170000000187</v>
      </c>
      <c r="K36" s="242">
        <f t="shared" si="0"/>
        <v>14051.048800000033</v>
      </c>
      <c r="L36" s="116"/>
    </row>
    <row r="37" spans="1:12" ht="14.1" customHeight="1" thickBot="1" x14ac:dyDescent="0.3">
      <c r="A37" s="972"/>
      <c r="B37" s="976"/>
      <c r="C37" s="103" t="s">
        <v>86</v>
      </c>
      <c r="D37" s="112">
        <v>12228.846</v>
      </c>
      <c r="E37" s="104">
        <v>11241.592000000001</v>
      </c>
      <c r="F37" s="104">
        <v>11949.382</v>
      </c>
      <c r="G37" s="105">
        <f t="shared" si="3"/>
        <v>35419.82</v>
      </c>
      <c r="H37" s="104">
        <v>132680.38926239999</v>
      </c>
      <c r="I37" s="104">
        <v>122225.38067540003</v>
      </c>
      <c r="J37" s="104">
        <v>129882.01691460001</v>
      </c>
      <c r="K37" s="243">
        <f t="shared" si="0"/>
        <v>384787.78685240005</v>
      </c>
      <c r="L37" s="118"/>
    </row>
    <row r="38" spans="1:12" ht="14.1" customHeight="1" x14ac:dyDescent="0.25">
      <c r="A38" s="971" t="s">
        <v>240</v>
      </c>
      <c r="B38" s="975" t="s">
        <v>161</v>
      </c>
      <c r="C38" s="85" t="s">
        <v>262</v>
      </c>
      <c r="D38" s="111">
        <v>1139427.53213717</v>
      </c>
      <c r="E38" s="80">
        <v>868220.1301468655</v>
      </c>
      <c r="F38" s="80">
        <v>874333.24115625455</v>
      </c>
      <c r="G38" s="88">
        <f t="shared" si="3"/>
        <v>2881980.9034402901</v>
      </c>
      <c r="H38" s="80">
        <v>12155212.259289153</v>
      </c>
      <c r="I38" s="80">
        <v>9261697.1707229968</v>
      </c>
      <c r="J38" s="80">
        <v>9344440.696750937</v>
      </c>
      <c r="K38" s="242">
        <f t="shared" si="0"/>
        <v>30761350.12676309</v>
      </c>
      <c r="L38" s="116"/>
    </row>
    <row r="39" spans="1:12" ht="14.1" customHeight="1" x14ac:dyDescent="0.25">
      <c r="A39" s="971"/>
      <c r="B39" s="973"/>
      <c r="C39" s="86" t="s">
        <v>92</v>
      </c>
      <c r="D39" s="109">
        <v>16990.865975371566</v>
      </c>
      <c r="E39" s="81">
        <v>12928.082399937333</v>
      </c>
      <c r="F39" s="81">
        <v>13002.33753666082</v>
      </c>
      <c r="G39" s="88">
        <f t="shared" si="3"/>
        <v>42921.285911969724</v>
      </c>
      <c r="H39" s="81">
        <v>181236.37388</v>
      </c>
      <c r="I39" s="81">
        <v>137892.69461000001</v>
      </c>
      <c r="J39" s="81">
        <v>138967.33945</v>
      </c>
      <c r="K39" s="242">
        <f t="shared" si="0"/>
        <v>458096.40793999995</v>
      </c>
      <c r="L39" s="116"/>
    </row>
    <row r="40" spans="1:12" ht="14.1" customHeight="1" x14ac:dyDescent="0.25">
      <c r="A40" s="971"/>
      <c r="B40" s="974"/>
      <c r="C40" s="87" t="s">
        <v>86</v>
      </c>
      <c r="D40" s="110">
        <v>1156418.3981125415</v>
      </c>
      <c r="E40" s="84">
        <v>881148.21254680282</v>
      </c>
      <c r="F40" s="84">
        <v>887335.57869291538</v>
      </c>
      <c r="G40" s="89">
        <f t="shared" si="3"/>
        <v>2924902.18935226</v>
      </c>
      <c r="H40" s="84">
        <v>12336448.633169154</v>
      </c>
      <c r="I40" s="84">
        <v>9399589.8653329965</v>
      </c>
      <c r="J40" s="84">
        <v>9483408.0362009369</v>
      </c>
      <c r="K40" s="241">
        <f t="shared" si="0"/>
        <v>31219446.534703087</v>
      </c>
      <c r="L40" s="116"/>
    </row>
    <row r="41" spans="1:12" ht="14.1" customHeight="1" x14ac:dyDescent="0.25">
      <c r="A41" s="971"/>
      <c r="B41" s="975" t="s">
        <v>162</v>
      </c>
      <c r="C41" s="85" t="s">
        <v>262</v>
      </c>
      <c r="D41" s="111">
        <v>1335.8860000000002</v>
      </c>
      <c r="E41" s="80">
        <v>1094.412</v>
      </c>
      <c r="F41" s="80">
        <v>1198.7139999999999</v>
      </c>
      <c r="G41" s="88">
        <f t="shared" si="3"/>
        <v>3629.0120000000002</v>
      </c>
      <c r="H41" s="80">
        <v>14013.790999999999</v>
      </c>
      <c r="I41" s="80">
        <v>11491.349000000002</v>
      </c>
      <c r="J41" s="80">
        <v>12615.102999999997</v>
      </c>
      <c r="K41" s="242">
        <f t="shared" si="0"/>
        <v>38120.242999999995</v>
      </c>
      <c r="L41" s="116"/>
    </row>
    <row r="42" spans="1:12" ht="14.1" customHeight="1" x14ac:dyDescent="0.25">
      <c r="A42" s="971"/>
      <c r="B42" s="973"/>
      <c r="C42" s="86" t="s">
        <v>92</v>
      </c>
      <c r="D42" s="109">
        <v>0</v>
      </c>
      <c r="E42" s="81">
        <v>0</v>
      </c>
      <c r="F42" s="81">
        <v>0</v>
      </c>
      <c r="G42" s="88">
        <f t="shared" si="3"/>
        <v>0</v>
      </c>
      <c r="H42" s="81">
        <v>0</v>
      </c>
      <c r="I42" s="81">
        <v>0</v>
      </c>
      <c r="J42" s="81">
        <v>0</v>
      </c>
      <c r="K42" s="242">
        <f t="shared" si="0"/>
        <v>0</v>
      </c>
      <c r="L42" s="116"/>
    </row>
    <row r="43" spans="1:12" ht="14.1" customHeight="1" x14ac:dyDescent="0.25">
      <c r="A43" s="971"/>
      <c r="B43" s="974"/>
      <c r="C43" s="87" t="s">
        <v>86</v>
      </c>
      <c r="D43" s="110">
        <v>1335.8860000000002</v>
      </c>
      <c r="E43" s="84">
        <v>1094.412</v>
      </c>
      <c r="F43" s="84">
        <v>1198.7139999999999</v>
      </c>
      <c r="G43" s="89">
        <f t="shared" si="3"/>
        <v>3629.0120000000002</v>
      </c>
      <c r="H43" s="84">
        <v>14013.790999999999</v>
      </c>
      <c r="I43" s="84">
        <v>11491.349000000002</v>
      </c>
      <c r="J43" s="84">
        <v>12615.102999999997</v>
      </c>
      <c r="K43" s="241">
        <f t="shared" si="0"/>
        <v>38120.242999999995</v>
      </c>
      <c r="L43" s="116"/>
    </row>
    <row r="44" spans="1:12" ht="14.1" customHeight="1" x14ac:dyDescent="0.25">
      <c r="A44" s="971"/>
      <c r="B44" s="977" t="s">
        <v>348</v>
      </c>
      <c r="C44" s="978"/>
      <c r="D44" s="663">
        <v>426.21399999999812</v>
      </c>
      <c r="E44" s="662">
        <v>416.92299999999886</v>
      </c>
      <c r="F44" s="662">
        <v>451.8909999999978</v>
      </c>
      <c r="G44" s="119">
        <f t="shared" si="3"/>
        <v>1295.0279999999948</v>
      </c>
      <c r="H44" s="662">
        <v>4592.9199999999837</v>
      </c>
      <c r="I44" s="662">
        <v>4546.4118000000308</v>
      </c>
      <c r="J44" s="662">
        <v>4911.7170000000187</v>
      </c>
      <c r="K44" s="247">
        <f t="shared" si="0"/>
        <v>14051.048800000033</v>
      </c>
      <c r="L44" s="116"/>
    </row>
    <row r="45" spans="1:12" ht="14.1" customHeight="1" x14ac:dyDescent="0.25">
      <c r="A45" s="971"/>
      <c r="B45" s="977" t="s">
        <v>339</v>
      </c>
      <c r="C45" s="978"/>
      <c r="D45" s="663">
        <v>29084.585999999999</v>
      </c>
      <c r="E45" s="662">
        <v>12318.333000000001</v>
      </c>
      <c r="F45" s="662">
        <v>5941.7259999999997</v>
      </c>
      <c r="G45" s="119">
        <f t="shared" si="3"/>
        <v>47344.645000000004</v>
      </c>
      <c r="H45" s="662">
        <v>309335.45</v>
      </c>
      <c r="I45" s="662">
        <v>131125.49100000001</v>
      </c>
      <c r="J45" s="662">
        <v>63354.534</v>
      </c>
      <c r="K45" s="247">
        <f t="shared" si="0"/>
        <v>503815.47499999998</v>
      </c>
      <c r="L45" s="116"/>
    </row>
    <row r="46" spans="1:12" ht="14.1" customHeight="1" x14ac:dyDescent="0.25">
      <c r="A46" s="971"/>
      <c r="B46" s="985" t="s">
        <v>93</v>
      </c>
      <c r="C46" s="86" t="s">
        <v>262</v>
      </c>
      <c r="D46" s="109">
        <v>1169848.0041371698</v>
      </c>
      <c r="E46" s="81">
        <v>881632.8751468655</v>
      </c>
      <c r="F46" s="81">
        <v>881473.68115625461</v>
      </c>
      <c r="G46" s="88">
        <f t="shared" si="3"/>
        <v>2932954.5604402898</v>
      </c>
      <c r="H46" s="81">
        <v>12478561.500289151</v>
      </c>
      <c r="I46" s="81">
        <v>9404314.0107229967</v>
      </c>
      <c r="J46" s="81">
        <v>9420410.3337509371</v>
      </c>
      <c r="K46" s="242">
        <f t="shared" si="0"/>
        <v>31303285.844763085</v>
      </c>
      <c r="L46" s="116"/>
    </row>
    <row r="47" spans="1:12" ht="14.1" customHeight="1" x14ac:dyDescent="0.25">
      <c r="A47" s="971"/>
      <c r="B47" s="985"/>
      <c r="C47" s="86" t="s">
        <v>241</v>
      </c>
      <c r="D47" s="109">
        <v>17417.079975371562</v>
      </c>
      <c r="E47" s="81">
        <v>13345.005399937332</v>
      </c>
      <c r="F47" s="81">
        <v>13454.228536660818</v>
      </c>
      <c r="G47" s="88">
        <f t="shared" si="3"/>
        <v>44216.313911969715</v>
      </c>
      <c r="H47" s="81">
        <v>185829.29387999998</v>
      </c>
      <c r="I47" s="81">
        <v>142439.10641000004</v>
      </c>
      <c r="J47" s="81">
        <v>143879.05645000003</v>
      </c>
      <c r="K47" s="242">
        <f t="shared" si="0"/>
        <v>472147.45674000005</v>
      </c>
      <c r="L47" s="116"/>
    </row>
    <row r="48" spans="1:12" ht="14.1" customHeight="1" thickBot="1" x14ac:dyDescent="0.3">
      <c r="A48" s="972"/>
      <c r="B48" s="986"/>
      <c r="C48" s="103" t="s">
        <v>86</v>
      </c>
      <c r="D48" s="112">
        <v>1187265.0841125413</v>
      </c>
      <c r="E48" s="104">
        <v>894977.88054680277</v>
      </c>
      <c r="F48" s="104">
        <v>894927.90969291539</v>
      </c>
      <c r="G48" s="105">
        <f>SUM(D48:F48)</f>
        <v>2977170.8743522596</v>
      </c>
      <c r="H48" s="104">
        <v>12664390.794169152</v>
      </c>
      <c r="I48" s="104">
        <v>9546753.1171329971</v>
      </c>
      <c r="J48" s="104">
        <v>9564289.3902009372</v>
      </c>
      <c r="K48" s="246">
        <f t="shared" si="0"/>
        <v>31775433.301503085</v>
      </c>
      <c r="L48" s="118"/>
    </row>
    <row r="49" spans="1:12" ht="5.0999999999999996" customHeight="1" x14ac:dyDescent="0.25">
      <c r="A49" s="96"/>
      <c r="B49" s="97"/>
      <c r="C49" s="98"/>
      <c r="D49" s="109"/>
      <c r="E49" s="81"/>
      <c r="F49" s="81"/>
      <c r="G49" s="82"/>
      <c r="H49" s="81"/>
      <c r="I49" s="81"/>
      <c r="J49" s="81"/>
      <c r="K49" s="81"/>
      <c r="L49" s="116"/>
    </row>
    <row r="50" spans="1:12" ht="5.0999999999999996" customHeight="1" x14ac:dyDescent="0.25">
      <c r="A50" s="96"/>
      <c r="B50" s="97"/>
      <c r="C50" s="98"/>
      <c r="D50" s="81"/>
      <c r="E50" s="81"/>
      <c r="F50" s="81"/>
      <c r="G50" s="81"/>
      <c r="H50" s="81"/>
      <c r="I50" s="81"/>
      <c r="J50" s="81"/>
      <c r="K50" s="81"/>
      <c r="L50" s="90"/>
    </row>
    <row r="51" spans="1:12" ht="5.0999999999999996" customHeight="1" x14ac:dyDescent="0.25">
      <c r="A51" s="93"/>
      <c r="B51" s="94"/>
      <c r="C51" s="95"/>
      <c r="D51" s="110"/>
      <c r="E51" s="84"/>
      <c r="F51" s="84"/>
      <c r="G51" s="82"/>
      <c r="H51" s="83"/>
      <c r="I51" s="84"/>
      <c r="J51" s="84"/>
      <c r="K51" s="81"/>
      <c r="L51" s="106"/>
    </row>
    <row r="52" spans="1:12" ht="14.1" customHeight="1" x14ac:dyDescent="0.25">
      <c r="A52" s="970" t="s">
        <v>183</v>
      </c>
      <c r="B52" s="970"/>
      <c r="C52" s="970"/>
      <c r="D52" s="663">
        <v>-15857.18058530963</v>
      </c>
      <c r="E52" s="662">
        <v>-10544.653782665147</v>
      </c>
      <c r="F52" s="662">
        <v>-14838.402287807781</v>
      </c>
      <c r="G52" s="119">
        <f t="shared" si="3"/>
        <v>-41240.236655782559</v>
      </c>
      <c r="H52" s="693">
        <v>-163246.21202354878</v>
      </c>
      <c r="I52" s="662">
        <v>-108201.65805380233</v>
      </c>
      <c r="J52" s="662">
        <v>-151292.59636665881</v>
      </c>
      <c r="K52" s="247">
        <f>SUM(H52:J52)</f>
        <v>-422740.46644400991</v>
      </c>
      <c r="L52" s="113"/>
    </row>
    <row r="53" spans="1:12" ht="5.0999999999999996" customHeight="1" x14ac:dyDescent="0.25">
      <c r="D53" s="114"/>
      <c r="H53" s="91"/>
      <c r="L53" s="114"/>
    </row>
  </sheetData>
  <mergeCells count="25">
    <mergeCell ref="K1:L1"/>
    <mergeCell ref="A2:L2"/>
    <mergeCell ref="D4:K4"/>
    <mergeCell ref="D5:G5"/>
    <mergeCell ref="H5:K5"/>
    <mergeCell ref="B7:B9"/>
    <mergeCell ref="B10:B12"/>
    <mergeCell ref="B13:B15"/>
    <mergeCell ref="A7:A15"/>
    <mergeCell ref="B16:B19"/>
    <mergeCell ref="B20:B23"/>
    <mergeCell ref="B24:B27"/>
    <mergeCell ref="A16:A28"/>
    <mergeCell ref="B28:C28"/>
    <mergeCell ref="B46:B48"/>
    <mergeCell ref="A38:A48"/>
    <mergeCell ref="A52:C52"/>
    <mergeCell ref="A29:A37"/>
    <mergeCell ref="B29:B31"/>
    <mergeCell ref="B32:B34"/>
    <mergeCell ref="B35:B37"/>
    <mergeCell ref="B38:B40"/>
    <mergeCell ref="B41:B43"/>
    <mergeCell ref="B44:C44"/>
    <mergeCell ref="B45:C45"/>
  </mergeCells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&amp;C4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6"/>
  <sheetViews>
    <sheetView view="pageBreakPreview" zoomScaleNormal="100" zoomScaleSheetLayoutView="100" workbookViewId="0"/>
  </sheetViews>
  <sheetFormatPr defaultRowHeight="12.75" x14ac:dyDescent="0.25"/>
  <cols>
    <col min="1" max="1" width="7.7109375" style="323" customWidth="1"/>
    <col min="2" max="19" width="7.42578125" style="323" customWidth="1"/>
    <col min="20" max="20" width="1.7109375" style="323" customWidth="1"/>
    <col min="21" max="21" width="9.28515625" style="323" bestFit="1" customWidth="1"/>
    <col min="22" max="22" width="11.42578125" style="323" bestFit="1" customWidth="1"/>
    <col min="23" max="261" width="9.140625" style="323"/>
    <col min="262" max="274" width="10.7109375" style="323" customWidth="1"/>
    <col min="275" max="517" width="9.140625" style="323"/>
    <col min="518" max="530" width="10.7109375" style="323" customWidth="1"/>
    <col min="531" max="773" width="9.140625" style="323"/>
    <col min="774" max="786" width="10.7109375" style="323" customWidth="1"/>
    <col min="787" max="1029" width="9.140625" style="323"/>
    <col min="1030" max="1042" width="10.7109375" style="323" customWidth="1"/>
    <col min="1043" max="1285" width="9.140625" style="323"/>
    <col min="1286" max="1298" width="10.7109375" style="323" customWidth="1"/>
    <col min="1299" max="1541" width="9.140625" style="323"/>
    <col min="1542" max="1554" width="10.7109375" style="323" customWidth="1"/>
    <col min="1555" max="1797" width="9.140625" style="323"/>
    <col min="1798" max="1810" width="10.7109375" style="323" customWidth="1"/>
    <col min="1811" max="2053" width="9.140625" style="323"/>
    <col min="2054" max="2066" width="10.7109375" style="323" customWidth="1"/>
    <col min="2067" max="2309" width="9.140625" style="323"/>
    <col min="2310" max="2322" width="10.7109375" style="323" customWidth="1"/>
    <col min="2323" max="2565" width="9.140625" style="323"/>
    <col min="2566" max="2578" width="10.7109375" style="323" customWidth="1"/>
    <col min="2579" max="2821" width="9.140625" style="323"/>
    <col min="2822" max="2834" width="10.7109375" style="323" customWidth="1"/>
    <col min="2835" max="3077" width="9.140625" style="323"/>
    <col min="3078" max="3090" width="10.7109375" style="323" customWidth="1"/>
    <col min="3091" max="3333" width="9.140625" style="323"/>
    <col min="3334" max="3346" width="10.7109375" style="323" customWidth="1"/>
    <col min="3347" max="3589" width="9.140625" style="323"/>
    <col min="3590" max="3602" width="10.7109375" style="323" customWidth="1"/>
    <col min="3603" max="3845" width="9.140625" style="323"/>
    <col min="3846" max="3858" width="10.7109375" style="323" customWidth="1"/>
    <col min="3859" max="4101" width="9.140625" style="323"/>
    <col min="4102" max="4114" width="10.7109375" style="323" customWidth="1"/>
    <col min="4115" max="4357" width="9.140625" style="323"/>
    <col min="4358" max="4370" width="10.7109375" style="323" customWidth="1"/>
    <col min="4371" max="4613" width="9.140625" style="323"/>
    <col min="4614" max="4626" width="10.7109375" style="323" customWidth="1"/>
    <col min="4627" max="4869" width="9.140625" style="323"/>
    <col min="4870" max="4882" width="10.7109375" style="323" customWidth="1"/>
    <col min="4883" max="5125" width="9.140625" style="323"/>
    <col min="5126" max="5138" width="10.7109375" style="323" customWidth="1"/>
    <col min="5139" max="5381" width="9.140625" style="323"/>
    <col min="5382" max="5394" width="10.7109375" style="323" customWidth="1"/>
    <col min="5395" max="5637" width="9.140625" style="323"/>
    <col min="5638" max="5650" width="10.7109375" style="323" customWidth="1"/>
    <col min="5651" max="5893" width="9.140625" style="323"/>
    <col min="5894" max="5906" width="10.7109375" style="323" customWidth="1"/>
    <col min="5907" max="6149" width="9.140625" style="323"/>
    <col min="6150" max="6162" width="10.7109375" style="323" customWidth="1"/>
    <col min="6163" max="6405" width="9.140625" style="323"/>
    <col min="6406" max="6418" width="10.7109375" style="323" customWidth="1"/>
    <col min="6419" max="6661" width="9.140625" style="323"/>
    <col min="6662" max="6674" width="10.7109375" style="323" customWidth="1"/>
    <col min="6675" max="6917" width="9.140625" style="323"/>
    <col min="6918" max="6930" width="10.7109375" style="323" customWidth="1"/>
    <col min="6931" max="7173" width="9.140625" style="323"/>
    <col min="7174" max="7186" width="10.7109375" style="323" customWidth="1"/>
    <col min="7187" max="7429" width="9.140625" style="323"/>
    <col min="7430" max="7442" width="10.7109375" style="323" customWidth="1"/>
    <col min="7443" max="7685" width="9.140625" style="323"/>
    <col min="7686" max="7698" width="10.7109375" style="323" customWidth="1"/>
    <col min="7699" max="7941" width="9.140625" style="323"/>
    <col min="7942" max="7954" width="10.7109375" style="323" customWidth="1"/>
    <col min="7955" max="8197" width="9.140625" style="323"/>
    <col min="8198" max="8210" width="10.7109375" style="323" customWidth="1"/>
    <col min="8211" max="8453" width="9.140625" style="323"/>
    <col min="8454" max="8466" width="10.7109375" style="323" customWidth="1"/>
    <col min="8467" max="8709" width="9.140625" style="323"/>
    <col min="8710" max="8722" width="10.7109375" style="323" customWidth="1"/>
    <col min="8723" max="8965" width="9.140625" style="323"/>
    <col min="8966" max="8978" width="10.7109375" style="323" customWidth="1"/>
    <col min="8979" max="9221" width="9.140625" style="323"/>
    <col min="9222" max="9234" width="10.7109375" style="323" customWidth="1"/>
    <col min="9235" max="9477" width="9.140625" style="323"/>
    <col min="9478" max="9490" width="10.7109375" style="323" customWidth="1"/>
    <col min="9491" max="9733" width="9.140625" style="323"/>
    <col min="9734" max="9746" width="10.7109375" style="323" customWidth="1"/>
    <col min="9747" max="9989" width="9.140625" style="323"/>
    <col min="9990" max="10002" width="10.7109375" style="323" customWidth="1"/>
    <col min="10003" max="10245" width="9.140625" style="323"/>
    <col min="10246" max="10258" width="10.7109375" style="323" customWidth="1"/>
    <col min="10259" max="10501" width="9.140625" style="323"/>
    <col min="10502" max="10514" width="10.7109375" style="323" customWidth="1"/>
    <col min="10515" max="10757" width="9.140625" style="323"/>
    <col min="10758" max="10770" width="10.7109375" style="323" customWidth="1"/>
    <col min="10771" max="11013" width="9.140625" style="323"/>
    <col min="11014" max="11026" width="10.7109375" style="323" customWidth="1"/>
    <col min="11027" max="11269" width="9.140625" style="323"/>
    <col min="11270" max="11282" width="10.7109375" style="323" customWidth="1"/>
    <col min="11283" max="11525" width="9.140625" style="323"/>
    <col min="11526" max="11538" width="10.7109375" style="323" customWidth="1"/>
    <col min="11539" max="11781" width="9.140625" style="323"/>
    <col min="11782" max="11794" width="10.7109375" style="323" customWidth="1"/>
    <col min="11795" max="12037" width="9.140625" style="323"/>
    <col min="12038" max="12050" width="10.7109375" style="323" customWidth="1"/>
    <col min="12051" max="12293" width="9.140625" style="323"/>
    <col min="12294" max="12306" width="10.7109375" style="323" customWidth="1"/>
    <col min="12307" max="12549" width="9.140625" style="323"/>
    <col min="12550" max="12562" width="10.7109375" style="323" customWidth="1"/>
    <col min="12563" max="12805" width="9.140625" style="323"/>
    <col min="12806" max="12818" width="10.7109375" style="323" customWidth="1"/>
    <col min="12819" max="13061" width="9.140625" style="323"/>
    <col min="13062" max="13074" width="10.7109375" style="323" customWidth="1"/>
    <col min="13075" max="13317" width="9.140625" style="323"/>
    <col min="13318" max="13330" width="10.7109375" style="323" customWidth="1"/>
    <col min="13331" max="13573" width="9.140625" style="323"/>
    <col min="13574" max="13586" width="10.7109375" style="323" customWidth="1"/>
    <col min="13587" max="13829" width="9.140625" style="323"/>
    <col min="13830" max="13842" width="10.7109375" style="323" customWidth="1"/>
    <col min="13843" max="14085" width="9.140625" style="323"/>
    <col min="14086" max="14098" width="10.7109375" style="323" customWidth="1"/>
    <col min="14099" max="14341" width="9.140625" style="323"/>
    <col min="14342" max="14354" width="10.7109375" style="323" customWidth="1"/>
    <col min="14355" max="14597" width="9.140625" style="323"/>
    <col min="14598" max="14610" width="10.7109375" style="323" customWidth="1"/>
    <col min="14611" max="14853" width="9.140625" style="323"/>
    <col min="14854" max="14866" width="10.7109375" style="323" customWidth="1"/>
    <col min="14867" max="15109" width="9.140625" style="323"/>
    <col min="15110" max="15122" width="10.7109375" style="323" customWidth="1"/>
    <col min="15123" max="15365" width="9.140625" style="323"/>
    <col min="15366" max="15378" width="10.7109375" style="323" customWidth="1"/>
    <col min="15379" max="15621" width="9.140625" style="323"/>
    <col min="15622" max="15634" width="10.7109375" style="323" customWidth="1"/>
    <col min="15635" max="15877" width="9.140625" style="323"/>
    <col min="15878" max="15890" width="10.7109375" style="323" customWidth="1"/>
    <col min="15891" max="16133" width="9.140625" style="323"/>
    <col min="16134" max="16146" width="10.7109375" style="323" customWidth="1"/>
    <col min="16147" max="16384" width="9.140625" style="323"/>
  </cols>
  <sheetData>
    <row r="1" spans="1:24" x14ac:dyDescent="0.25">
      <c r="R1" s="1001" t="s">
        <v>264</v>
      </c>
      <c r="S1" s="1001"/>
      <c r="T1" s="1001"/>
    </row>
    <row r="2" spans="1:24" ht="20.100000000000001" customHeight="1" x14ac:dyDescent="0.25">
      <c r="A2" s="1000" t="s">
        <v>101</v>
      </c>
      <c r="B2" s="1000"/>
      <c r="C2" s="1000"/>
      <c r="D2" s="1000"/>
      <c r="E2" s="1000"/>
      <c r="F2" s="1000"/>
      <c r="G2" s="1000"/>
      <c r="H2" s="1000"/>
      <c r="I2" s="1000"/>
      <c r="J2" s="1000"/>
      <c r="K2" s="1000"/>
      <c r="L2" s="1000"/>
      <c r="M2" s="1000"/>
      <c r="N2" s="1000"/>
      <c r="O2" s="1000"/>
      <c r="P2" s="1000"/>
      <c r="Q2" s="1000"/>
      <c r="R2" s="1000"/>
      <c r="S2" s="1000"/>
      <c r="T2" s="1000"/>
    </row>
    <row r="3" spans="1:24" ht="20.100000000000001" customHeight="1" x14ac:dyDescent="0.25">
      <c r="A3" s="348"/>
      <c r="B3" s="348"/>
      <c r="C3" s="348"/>
      <c r="D3" s="348"/>
      <c r="E3" s="348"/>
      <c r="F3" s="348"/>
      <c r="G3" s="348"/>
      <c r="H3" s="348"/>
      <c r="I3" s="348"/>
      <c r="J3" s="347"/>
      <c r="K3" s="348"/>
      <c r="L3" s="348"/>
      <c r="M3" s="348"/>
      <c r="N3" s="348"/>
      <c r="O3" s="348"/>
      <c r="P3" s="348"/>
      <c r="Q3" s="348"/>
      <c r="R3" s="348"/>
    </row>
    <row r="4" spans="1:24" ht="17.25" customHeight="1" x14ac:dyDescent="0.25">
      <c r="A4" s="349"/>
      <c r="B4" s="997">
        <f>T!G17</f>
        <v>2016</v>
      </c>
      <c r="C4" s="998"/>
      <c r="D4" s="998"/>
      <c r="E4" s="998"/>
      <c r="F4" s="998"/>
      <c r="G4" s="998"/>
      <c r="H4" s="998"/>
      <c r="I4" s="998"/>
      <c r="J4" s="998"/>
      <c r="K4" s="998"/>
      <c r="L4" s="998"/>
      <c r="M4" s="998"/>
      <c r="N4" s="998"/>
      <c r="O4" s="998"/>
      <c r="P4" s="998"/>
      <c r="Q4" s="998"/>
      <c r="R4" s="998"/>
      <c r="S4" s="999"/>
    </row>
    <row r="5" spans="1:24" ht="50.1" customHeight="1" x14ac:dyDescent="0.25">
      <c r="A5" s="349"/>
      <c r="B5" s="1006" t="s">
        <v>200</v>
      </c>
      <c r="C5" s="1007"/>
      <c r="D5" s="1007"/>
      <c r="E5" s="1007"/>
      <c r="F5" s="1007"/>
      <c r="G5" s="1007"/>
      <c r="H5" s="1007"/>
      <c r="I5" s="1007"/>
      <c r="J5" s="1008"/>
      <c r="K5" s="1006" t="s">
        <v>13</v>
      </c>
      <c r="L5" s="1007"/>
      <c r="M5" s="1007"/>
      <c r="N5" s="1007"/>
      <c r="O5" s="1007"/>
      <c r="P5" s="1007"/>
      <c r="Q5" s="1007"/>
      <c r="R5" s="1007"/>
      <c r="S5" s="1008"/>
    </row>
    <row r="6" spans="1:24" ht="52.5" customHeight="1" x14ac:dyDescent="0.25">
      <c r="A6" s="324"/>
      <c r="B6" s="1009" t="s">
        <v>94</v>
      </c>
      <c r="C6" s="1002"/>
      <c r="D6" s="1002"/>
      <c r="E6" s="1002" t="s">
        <v>99</v>
      </c>
      <c r="F6" s="1002"/>
      <c r="G6" s="1002"/>
      <c r="H6" s="1003" t="s">
        <v>182</v>
      </c>
      <c r="I6" s="1004" t="s">
        <v>183</v>
      </c>
      <c r="J6" s="1005" t="s">
        <v>45</v>
      </c>
      <c r="K6" s="1009" t="s">
        <v>94</v>
      </c>
      <c r="L6" s="1002"/>
      <c r="M6" s="1002"/>
      <c r="N6" s="1002" t="s">
        <v>99</v>
      </c>
      <c r="O6" s="1002"/>
      <c r="P6" s="1002"/>
      <c r="Q6" s="1003" t="s">
        <v>182</v>
      </c>
      <c r="R6" s="1004" t="s">
        <v>183</v>
      </c>
      <c r="S6" s="1005" t="s">
        <v>45</v>
      </c>
    </row>
    <row r="7" spans="1:24" ht="28.5" customHeight="1" x14ac:dyDescent="0.25">
      <c r="A7" s="325" t="s">
        <v>164</v>
      </c>
      <c r="B7" s="361" t="s">
        <v>82</v>
      </c>
      <c r="C7" s="362" t="s">
        <v>83</v>
      </c>
      <c r="D7" s="363" t="s">
        <v>159</v>
      </c>
      <c r="E7" s="364" t="s">
        <v>87</v>
      </c>
      <c r="F7" s="362" t="s">
        <v>88</v>
      </c>
      <c r="G7" s="363" t="s">
        <v>160</v>
      </c>
      <c r="H7" s="1003"/>
      <c r="I7" s="1003"/>
      <c r="J7" s="1005"/>
      <c r="K7" s="361" t="s">
        <v>82</v>
      </c>
      <c r="L7" s="362" t="s">
        <v>83</v>
      </c>
      <c r="M7" s="363" t="s">
        <v>159</v>
      </c>
      <c r="N7" s="364" t="s">
        <v>87</v>
      </c>
      <c r="O7" s="362" t="s">
        <v>88</v>
      </c>
      <c r="P7" s="363" t="s">
        <v>160</v>
      </c>
      <c r="Q7" s="1003"/>
      <c r="R7" s="1003"/>
      <c r="S7" s="1005"/>
      <c r="T7" s="359"/>
    </row>
    <row r="8" spans="1:24" ht="14.1" customHeight="1" x14ac:dyDescent="0.25">
      <c r="A8" s="326" t="s">
        <v>27</v>
      </c>
      <c r="B8" s="340">
        <v>2542.5336840531081</v>
      </c>
      <c r="C8" s="353">
        <v>2007.5029213552571</v>
      </c>
      <c r="D8" s="342">
        <v>535.03076269785106</v>
      </c>
      <c r="E8" s="343">
        <v>655.86265600000002</v>
      </c>
      <c r="F8" s="341">
        <v>0</v>
      </c>
      <c r="G8" s="342">
        <v>655.86265600000002</v>
      </c>
      <c r="H8" s="350">
        <v>12.228845999999999</v>
      </c>
      <c r="I8" s="350">
        <v>-15.85718058530963</v>
      </c>
      <c r="J8" s="354">
        <v>1187.2650841125412</v>
      </c>
      <c r="K8" s="340">
        <v>27071.851836872003</v>
      </c>
      <c r="L8" s="353">
        <v>21384.099869941703</v>
      </c>
      <c r="M8" s="342">
        <v>5687.7519669303001</v>
      </c>
      <c r="N8" s="343">
        <v>7007.2046500000006</v>
      </c>
      <c r="O8" s="341">
        <v>0</v>
      </c>
      <c r="P8" s="342">
        <v>7007.2046500000006</v>
      </c>
      <c r="Q8" s="350">
        <v>132.68038926239998</v>
      </c>
      <c r="R8" s="350">
        <v>-163.24621202354879</v>
      </c>
      <c r="S8" s="354">
        <v>12664.390794169152</v>
      </c>
      <c r="T8" s="331"/>
      <c r="U8" s="331"/>
      <c r="V8" s="332"/>
      <c r="W8" s="332"/>
      <c r="X8" s="332"/>
    </row>
    <row r="9" spans="1:24" ht="14.1" customHeight="1" x14ac:dyDescent="0.25">
      <c r="A9" s="326" t="s">
        <v>28</v>
      </c>
      <c r="B9" s="327">
        <v>2635.3485678638413</v>
      </c>
      <c r="C9" s="328">
        <v>2044.496767534373</v>
      </c>
      <c r="D9" s="329">
        <v>590.85180032946823</v>
      </c>
      <c r="E9" s="330">
        <v>303.42914200000001</v>
      </c>
      <c r="F9" s="328">
        <v>0</v>
      </c>
      <c r="G9" s="329">
        <v>303.42914200000001</v>
      </c>
      <c r="H9" s="352">
        <v>11.241592000000001</v>
      </c>
      <c r="I9" s="352">
        <v>-10.544653782665147</v>
      </c>
      <c r="J9" s="355">
        <v>894.97788054680279</v>
      </c>
      <c r="K9" s="327">
        <v>28095.091184079996</v>
      </c>
      <c r="L9" s="328">
        <v>21800.883632568599</v>
      </c>
      <c r="M9" s="329">
        <v>6294.2075515113975</v>
      </c>
      <c r="N9" s="330">
        <v>3238.5218430000004</v>
      </c>
      <c r="O9" s="328">
        <v>0</v>
      </c>
      <c r="P9" s="329">
        <v>3238.5218430000004</v>
      </c>
      <c r="Q9" s="352">
        <v>122.22538067540003</v>
      </c>
      <c r="R9" s="352">
        <v>-108.20165805380233</v>
      </c>
      <c r="S9" s="355">
        <v>9546.7531171329974</v>
      </c>
      <c r="T9" s="333"/>
      <c r="U9" s="333"/>
      <c r="V9" s="332"/>
      <c r="W9" s="332"/>
      <c r="X9" s="332"/>
    </row>
    <row r="10" spans="1:24" ht="14.1" customHeight="1" x14ac:dyDescent="0.25">
      <c r="A10" s="380" t="s">
        <v>29</v>
      </c>
      <c r="B10" s="335">
        <v>2705.8291030723276</v>
      </c>
      <c r="C10" s="336">
        <v>2175.7553070916047</v>
      </c>
      <c r="D10" s="337">
        <v>530.07379598072293</v>
      </c>
      <c r="E10" s="338">
        <v>384.94076800000005</v>
      </c>
      <c r="F10" s="336">
        <v>17.197633999999997</v>
      </c>
      <c r="G10" s="337">
        <v>367.74313400000005</v>
      </c>
      <c r="H10" s="351">
        <v>11.949382</v>
      </c>
      <c r="I10" s="351">
        <v>-14.838402287807781</v>
      </c>
      <c r="J10" s="356">
        <v>894.92790969291536</v>
      </c>
      <c r="K10" s="335">
        <v>28884.019423951999</v>
      </c>
      <c r="L10" s="336">
        <v>23222.348384299003</v>
      </c>
      <c r="M10" s="337">
        <v>5661.6710396529961</v>
      </c>
      <c r="N10" s="338">
        <v>4107.9647180000002</v>
      </c>
      <c r="O10" s="336">
        <v>183.935788</v>
      </c>
      <c r="P10" s="337">
        <v>3924.0289300000004</v>
      </c>
      <c r="Q10" s="351">
        <v>129.8820169146</v>
      </c>
      <c r="R10" s="351">
        <v>-151.29259636665881</v>
      </c>
      <c r="S10" s="356">
        <v>9564.2893902009364</v>
      </c>
      <c r="T10" s="339"/>
      <c r="U10" s="339"/>
      <c r="V10" s="332"/>
      <c r="W10" s="332"/>
      <c r="X10" s="332"/>
    </row>
    <row r="11" spans="1:24" ht="14.1" customHeight="1" x14ac:dyDescent="0.25">
      <c r="A11" s="379" t="s">
        <v>30</v>
      </c>
      <c r="B11" s="340"/>
      <c r="C11" s="341"/>
      <c r="D11" s="342"/>
      <c r="E11" s="343"/>
      <c r="F11" s="341"/>
      <c r="G11" s="342"/>
      <c r="H11" s="350"/>
      <c r="I11" s="350"/>
      <c r="J11" s="354"/>
      <c r="K11" s="340"/>
      <c r="L11" s="341"/>
      <c r="M11" s="342"/>
      <c r="N11" s="343"/>
      <c r="O11" s="341"/>
      <c r="P11" s="342"/>
      <c r="Q11" s="350"/>
      <c r="R11" s="350"/>
      <c r="S11" s="354"/>
      <c r="T11" s="333"/>
      <c r="U11" s="333"/>
      <c r="V11" s="332"/>
      <c r="W11" s="332"/>
      <c r="X11" s="332"/>
    </row>
    <row r="12" spans="1:24" ht="14.1" customHeight="1" x14ac:dyDescent="0.25">
      <c r="A12" s="379" t="s">
        <v>31</v>
      </c>
      <c r="B12" s="327"/>
      <c r="C12" s="328"/>
      <c r="D12" s="329"/>
      <c r="E12" s="330"/>
      <c r="F12" s="328"/>
      <c r="G12" s="329"/>
      <c r="H12" s="352"/>
      <c r="I12" s="352"/>
      <c r="J12" s="355"/>
      <c r="K12" s="327"/>
      <c r="L12" s="328"/>
      <c r="M12" s="329"/>
      <c r="N12" s="330"/>
      <c r="O12" s="328"/>
      <c r="P12" s="329"/>
      <c r="Q12" s="352"/>
      <c r="R12" s="352"/>
      <c r="S12" s="355"/>
      <c r="T12" s="333"/>
      <c r="U12" s="333"/>
      <c r="V12" s="332"/>
      <c r="W12" s="332"/>
      <c r="X12" s="332"/>
    </row>
    <row r="13" spans="1:24" ht="14.1" customHeight="1" x14ac:dyDescent="0.25">
      <c r="A13" s="380" t="s">
        <v>32</v>
      </c>
      <c r="B13" s="335"/>
      <c r="C13" s="336"/>
      <c r="D13" s="337"/>
      <c r="E13" s="338"/>
      <c r="F13" s="336"/>
      <c r="G13" s="337"/>
      <c r="H13" s="351"/>
      <c r="I13" s="351"/>
      <c r="J13" s="356"/>
      <c r="K13" s="335"/>
      <c r="L13" s="336"/>
      <c r="M13" s="337"/>
      <c r="N13" s="338"/>
      <c r="O13" s="336"/>
      <c r="P13" s="337"/>
      <c r="Q13" s="351"/>
      <c r="R13" s="351"/>
      <c r="S13" s="356"/>
      <c r="T13" s="333"/>
      <c r="U13" s="333"/>
      <c r="V13" s="332"/>
      <c r="W13" s="332"/>
      <c r="X13" s="332"/>
    </row>
    <row r="14" spans="1:24" ht="14.1" customHeight="1" x14ac:dyDescent="0.25">
      <c r="A14" s="379" t="s">
        <v>33</v>
      </c>
      <c r="B14" s="340"/>
      <c r="C14" s="341"/>
      <c r="D14" s="342"/>
      <c r="E14" s="343"/>
      <c r="F14" s="341"/>
      <c r="G14" s="342"/>
      <c r="H14" s="350"/>
      <c r="I14" s="350"/>
      <c r="J14" s="354"/>
      <c r="K14" s="340"/>
      <c r="L14" s="341"/>
      <c r="M14" s="342"/>
      <c r="N14" s="343"/>
      <c r="O14" s="341"/>
      <c r="P14" s="342"/>
      <c r="Q14" s="350"/>
      <c r="R14" s="350"/>
      <c r="S14" s="354"/>
      <c r="T14" s="333"/>
      <c r="U14" s="333"/>
      <c r="V14" s="332"/>
      <c r="W14" s="332"/>
      <c r="X14" s="332"/>
    </row>
    <row r="15" spans="1:24" ht="14.1" customHeight="1" x14ac:dyDescent="0.25">
      <c r="A15" s="379" t="s">
        <v>34</v>
      </c>
      <c r="B15" s="327"/>
      <c r="C15" s="328"/>
      <c r="D15" s="329"/>
      <c r="E15" s="330"/>
      <c r="F15" s="328"/>
      <c r="G15" s="329"/>
      <c r="H15" s="352"/>
      <c r="I15" s="352"/>
      <c r="J15" s="355"/>
      <c r="K15" s="327"/>
      <c r="L15" s="328"/>
      <c r="M15" s="329"/>
      <c r="N15" s="330"/>
      <c r="O15" s="328"/>
      <c r="P15" s="329"/>
      <c r="Q15" s="352"/>
      <c r="R15" s="352"/>
      <c r="S15" s="355"/>
      <c r="T15" s="333"/>
      <c r="U15" s="333"/>
      <c r="V15" s="332"/>
      <c r="W15" s="332"/>
      <c r="X15" s="332"/>
    </row>
    <row r="16" spans="1:24" ht="14.1" customHeight="1" x14ac:dyDescent="0.25">
      <c r="A16" s="380" t="s">
        <v>35</v>
      </c>
      <c r="B16" s="335"/>
      <c r="C16" s="336"/>
      <c r="D16" s="337"/>
      <c r="E16" s="338"/>
      <c r="F16" s="336"/>
      <c r="G16" s="337"/>
      <c r="H16" s="351"/>
      <c r="I16" s="351"/>
      <c r="J16" s="356"/>
      <c r="K16" s="335"/>
      <c r="L16" s="336"/>
      <c r="M16" s="337"/>
      <c r="N16" s="338"/>
      <c r="O16" s="336"/>
      <c r="P16" s="337"/>
      <c r="Q16" s="351"/>
      <c r="R16" s="351"/>
      <c r="S16" s="356"/>
      <c r="T16" s="333"/>
      <c r="U16" s="333"/>
      <c r="V16" s="332"/>
      <c r="W16" s="332"/>
      <c r="X16" s="332"/>
    </row>
    <row r="17" spans="1:24" ht="14.1" customHeight="1" x14ac:dyDescent="0.25">
      <c r="A17" s="326" t="s">
        <v>36</v>
      </c>
      <c r="B17" s="340"/>
      <c r="C17" s="341"/>
      <c r="D17" s="342"/>
      <c r="E17" s="343"/>
      <c r="F17" s="341"/>
      <c r="G17" s="342"/>
      <c r="H17" s="350"/>
      <c r="I17" s="350"/>
      <c r="J17" s="354"/>
      <c r="K17" s="340"/>
      <c r="L17" s="341"/>
      <c r="M17" s="342"/>
      <c r="N17" s="343"/>
      <c r="O17" s="341"/>
      <c r="P17" s="342"/>
      <c r="Q17" s="350"/>
      <c r="R17" s="350"/>
      <c r="S17" s="354"/>
      <c r="T17" s="333"/>
      <c r="U17" s="333"/>
      <c r="V17" s="332"/>
      <c r="W17" s="332"/>
      <c r="X17" s="332"/>
    </row>
    <row r="18" spans="1:24" ht="14.1" customHeight="1" x14ac:dyDescent="0.25">
      <c r="A18" s="326" t="s">
        <v>37</v>
      </c>
      <c r="B18" s="327"/>
      <c r="C18" s="328"/>
      <c r="D18" s="329"/>
      <c r="E18" s="330"/>
      <c r="F18" s="328"/>
      <c r="G18" s="329"/>
      <c r="H18" s="352"/>
      <c r="I18" s="352"/>
      <c r="J18" s="355"/>
      <c r="K18" s="327"/>
      <c r="L18" s="328"/>
      <c r="M18" s="329"/>
      <c r="N18" s="330"/>
      <c r="O18" s="328"/>
      <c r="P18" s="329"/>
      <c r="Q18" s="352"/>
      <c r="R18" s="352"/>
      <c r="S18" s="355"/>
      <c r="T18" s="333"/>
      <c r="U18" s="333"/>
      <c r="V18" s="332"/>
      <c r="W18" s="332"/>
      <c r="X18" s="332"/>
    </row>
    <row r="19" spans="1:24" ht="14.1" customHeight="1" x14ac:dyDescent="0.25">
      <c r="A19" s="334" t="s">
        <v>38</v>
      </c>
      <c r="B19" s="335"/>
      <c r="C19" s="336"/>
      <c r="D19" s="337"/>
      <c r="E19" s="338"/>
      <c r="F19" s="336"/>
      <c r="G19" s="337"/>
      <c r="H19" s="351"/>
      <c r="I19" s="351"/>
      <c r="J19" s="356"/>
      <c r="K19" s="335"/>
      <c r="L19" s="336"/>
      <c r="M19" s="337"/>
      <c r="N19" s="338"/>
      <c r="O19" s="336"/>
      <c r="P19" s="337"/>
      <c r="Q19" s="351"/>
      <c r="R19" s="351"/>
      <c r="S19" s="356"/>
      <c r="T19" s="378"/>
      <c r="U19" s="333"/>
      <c r="V19" s="332"/>
      <c r="W19" s="332"/>
      <c r="X19" s="332"/>
    </row>
    <row r="20" spans="1:24" ht="14.1" customHeight="1" x14ac:dyDescent="0.25">
      <c r="A20" s="326" t="s">
        <v>151</v>
      </c>
      <c r="B20" s="368">
        <f>SUM(B8:B10)</f>
        <v>7883.7113549892774</v>
      </c>
      <c r="C20" s="369">
        <f>SUM(C8:C10)</f>
        <v>6227.754995981235</v>
      </c>
      <c r="D20" s="370">
        <f t="shared" ref="D20:J20" si="0">SUM(D8:D10)</f>
        <v>1655.9563590080422</v>
      </c>
      <c r="E20" s="371">
        <f t="shared" si="0"/>
        <v>1344.2325660000001</v>
      </c>
      <c r="F20" s="369">
        <f t="shared" si="0"/>
        <v>17.197633999999997</v>
      </c>
      <c r="G20" s="370">
        <f t="shared" si="0"/>
        <v>1327.034932</v>
      </c>
      <c r="H20" s="372">
        <f t="shared" si="0"/>
        <v>35.419820000000001</v>
      </c>
      <c r="I20" s="372">
        <f t="shared" si="0"/>
        <v>-41.24023665578256</v>
      </c>
      <c r="J20" s="366">
        <f t="shared" si="0"/>
        <v>2977.1708743522595</v>
      </c>
      <c r="K20" s="373">
        <f>SUM(K8:K10)</f>
        <v>84050.962444903998</v>
      </c>
      <c r="L20" s="374">
        <f t="shared" ref="L20:S20" si="1">SUM(L8:L10)</f>
        <v>66407.331886809305</v>
      </c>
      <c r="M20" s="375">
        <f t="shared" si="1"/>
        <v>17643.630558094694</v>
      </c>
      <c r="N20" s="376">
        <f t="shared" si="1"/>
        <v>14353.691211000001</v>
      </c>
      <c r="O20" s="374">
        <f t="shared" si="1"/>
        <v>183.935788</v>
      </c>
      <c r="P20" s="375">
        <f t="shared" si="1"/>
        <v>14169.755423000002</v>
      </c>
      <c r="Q20" s="377">
        <f t="shared" si="1"/>
        <v>384.78778685240002</v>
      </c>
      <c r="R20" s="377">
        <f t="shared" si="1"/>
        <v>-422.74046644400994</v>
      </c>
      <c r="S20" s="367">
        <f t="shared" si="1"/>
        <v>31775.433301503086</v>
      </c>
    </row>
    <row r="21" spans="1:24" ht="14.1" customHeight="1" x14ac:dyDescent="0.25">
      <c r="A21" s="326" t="s">
        <v>178</v>
      </c>
      <c r="B21" s="825">
        <f>SUM(B11:B13)</f>
        <v>0</v>
      </c>
      <c r="C21" s="826">
        <f>SUM(C11:C13)</f>
        <v>0</v>
      </c>
      <c r="D21" s="827">
        <f t="shared" ref="D21:J21" si="2">SUM(D11:D13)</f>
        <v>0</v>
      </c>
      <c r="E21" s="828">
        <f t="shared" si="2"/>
        <v>0</v>
      </c>
      <c r="F21" s="826">
        <f t="shared" si="2"/>
        <v>0</v>
      </c>
      <c r="G21" s="827">
        <f t="shared" si="2"/>
        <v>0</v>
      </c>
      <c r="H21" s="829">
        <f t="shared" si="2"/>
        <v>0</v>
      </c>
      <c r="I21" s="829">
        <f t="shared" si="2"/>
        <v>0</v>
      </c>
      <c r="J21" s="830">
        <f t="shared" si="2"/>
        <v>0</v>
      </c>
      <c r="K21" s="843">
        <f>SUM(K11:K13)</f>
        <v>0</v>
      </c>
      <c r="L21" s="844">
        <f t="shared" ref="L21:S21" si="3">SUM(L11:L13)</f>
        <v>0</v>
      </c>
      <c r="M21" s="845">
        <f t="shared" si="3"/>
        <v>0</v>
      </c>
      <c r="N21" s="846">
        <f t="shared" si="3"/>
        <v>0</v>
      </c>
      <c r="O21" s="844">
        <f t="shared" si="3"/>
        <v>0</v>
      </c>
      <c r="P21" s="845">
        <f t="shared" si="3"/>
        <v>0</v>
      </c>
      <c r="Q21" s="847">
        <f t="shared" si="3"/>
        <v>0</v>
      </c>
      <c r="R21" s="847">
        <f t="shared" si="3"/>
        <v>0</v>
      </c>
      <c r="S21" s="848">
        <f t="shared" si="3"/>
        <v>0</v>
      </c>
    </row>
    <row r="22" spans="1:24" ht="14.1" customHeight="1" x14ac:dyDescent="0.25">
      <c r="A22" s="326" t="s">
        <v>222</v>
      </c>
      <c r="B22" s="825">
        <f>SUM(B14:B16)</f>
        <v>0</v>
      </c>
      <c r="C22" s="826">
        <f>SUM(C14:C16)</f>
        <v>0</v>
      </c>
      <c r="D22" s="827">
        <f t="shared" ref="D22:J22" si="4">SUM(D14:D16)</f>
        <v>0</v>
      </c>
      <c r="E22" s="828">
        <f t="shared" si="4"/>
        <v>0</v>
      </c>
      <c r="F22" s="826">
        <f t="shared" si="4"/>
        <v>0</v>
      </c>
      <c r="G22" s="827">
        <f t="shared" si="4"/>
        <v>0</v>
      </c>
      <c r="H22" s="829">
        <f t="shared" si="4"/>
        <v>0</v>
      </c>
      <c r="I22" s="829">
        <f t="shared" si="4"/>
        <v>0</v>
      </c>
      <c r="J22" s="830">
        <f t="shared" si="4"/>
        <v>0</v>
      </c>
      <c r="K22" s="843">
        <f>SUM(K14:K16)</f>
        <v>0</v>
      </c>
      <c r="L22" s="844">
        <f t="shared" ref="L22:S22" si="5">SUM(L14:L16)</f>
        <v>0</v>
      </c>
      <c r="M22" s="845">
        <f t="shared" si="5"/>
        <v>0</v>
      </c>
      <c r="N22" s="846">
        <f t="shared" si="5"/>
        <v>0</v>
      </c>
      <c r="O22" s="844">
        <f t="shared" si="5"/>
        <v>0</v>
      </c>
      <c r="P22" s="845">
        <f t="shared" si="5"/>
        <v>0</v>
      </c>
      <c r="Q22" s="847">
        <f t="shared" si="5"/>
        <v>0</v>
      </c>
      <c r="R22" s="847">
        <f t="shared" si="5"/>
        <v>0</v>
      </c>
      <c r="S22" s="848">
        <f t="shared" si="5"/>
        <v>0</v>
      </c>
    </row>
    <row r="23" spans="1:24" ht="14.1" customHeight="1" x14ac:dyDescent="0.25">
      <c r="A23" s="380" t="s">
        <v>179</v>
      </c>
      <c r="B23" s="831">
        <f>SUM(B17:B19)</f>
        <v>0</v>
      </c>
      <c r="C23" s="832">
        <f>SUM(C17:C19)</f>
        <v>0</v>
      </c>
      <c r="D23" s="833">
        <f t="shared" ref="D23:J23" si="6">SUM(D17:D19)</f>
        <v>0</v>
      </c>
      <c r="E23" s="834">
        <f t="shared" si="6"/>
        <v>0</v>
      </c>
      <c r="F23" s="832">
        <f t="shared" si="6"/>
        <v>0</v>
      </c>
      <c r="G23" s="833">
        <f t="shared" si="6"/>
        <v>0</v>
      </c>
      <c r="H23" s="835">
        <f t="shared" si="6"/>
        <v>0</v>
      </c>
      <c r="I23" s="835">
        <f t="shared" si="6"/>
        <v>0</v>
      </c>
      <c r="J23" s="836">
        <f t="shared" si="6"/>
        <v>0</v>
      </c>
      <c r="K23" s="849">
        <f>SUM(K17:K19)</f>
        <v>0</v>
      </c>
      <c r="L23" s="850">
        <f t="shared" ref="L23:S23" si="7">SUM(L17:L19)</f>
        <v>0</v>
      </c>
      <c r="M23" s="851">
        <f t="shared" si="7"/>
        <v>0</v>
      </c>
      <c r="N23" s="852">
        <f t="shared" si="7"/>
        <v>0</v>
      </c>
      <c r="O23" s="850">
        <f t="shared" si="7"/>
        <v>0</v>
      </c>
      <c r="P23" s="851">
        <f t="shared" si="7"/>
        <v>0</v>
      </c>
      <c r="Q23" s="853">
        <f t="shared" si="7"/>
        <v>0</v>
      </c>
      <c r="R23" s="853">
        <f t="shared" si="7"/>
        <v>0</v>
      </c>
      <c r="S23" s="854">
        <f t="shared" si="7"/>
        <v>0</v>
      </c>
      <c r="T23" s="359"/>
    </row>
    <row r="24" spans="1:24" ht="14.1" customHeight="1" x14ac:dyDescent="0.25">
      <c r="A24" s="326" t="s">
        <v>180</v>
      </c>
      <c r="B24" s="861">
        <f>SUM(B8:B13)</f>
        <v>7883.7113549892774</v>
      </c>
      <c r="C24" s="862">
        <f>SUM(C8:C13)</f>
        <v>6227.754995981235</v>
      </c>
      <c r="D24" s="863">
        <f t="shared" ref="D24:J24" si="8">SUM(D8:D13)</f>
        <v>1655.9563590080422</v>
      </c>
      <c r="E24" s="864">
        <f t="shared" si="8"/>
        <v>1344.2325660000001</v>
      </c>
      <c r="F24" s="862">
        <f t="shared" si="8"/>
        <v>17.197633999999997</v>
      </c>
      <c r="G24" s="863">
        <f t="shared" si="8"/>
        <v>1327.034932</v>
      </c>
      <c r="H24" s="865">
        <f t="shared" si="8"/>
        <v>35.419820000000001</v>
      </c>
      <c r="I24" s="865">
        <f t="shared" si="8"/>
        <v>-41.24023665578256</v>
      </c>
      <c r="J24" s="866">
        <f t="shared" si="8"/>
        <v>2977.1708743522595</v>
      </c>
      <c r="K24" s="861">
        <f>SUM(K8:K13)</f>
        <v>84050.962444903998</v>
      </c>
      <c r="L24" s="862">
        <f t="shared" ref="L24:S24" si="9">SUM(L8:L13)</f>
        <v>66407.331886809305</v>
      </c>
      <c r="M24" s="863">
        <f t="shared" si="9"/>
        <v>17643.630558094694</v>
      </c>
      <c r="N24" s="864">
        <f t="shared" si="9"/>
        <v>14353.691211000001</v>
      </c>
      <c r="O24" s="862">
        <f t="shared" si="9"/>
        <v>183.935788</v>
      </c>
      <c r="P24" s="863">
        <f t="shared" si="9"/>
        <v>14169.755423000002</v>
      </c>
      <c r="Q24" s="865">
        <f t="shared" si="9"/>
        <v>384.78778685240002</v>
      </c>
      <c r="R24" s="865">
        <f t="shared" si="9"/>
        <v>-422.74046644400994</v>
      </c>
      <c r="S24" s="866">
        <f t="shared" si="9"/>
        <v>31775.433301503086</v>
      </c>
    </row>
    <row r="25" spans="1:24" ht="14.1" customHeight="1" x14ac:dyDescent="0.25">
      <c r="A25" s="326" t="s">
        <v>181</v>
      </c>
      <c r="B25" s="867">
        <f>SUM(B14:B19)</f>
        <v>0</v>
      </c>
      <c r="C25" s="868">
        <f>SUM(C14:C19)</f>
        <v>0</v>
      </c>
      <c r="D25" s="869">
        <f t="shared" ref="D25:J25" si="10">SUM(D14:D19)</f>
        <v>0</v>
      </c>
      <c r="E25" s="870">
        <f t="shared" si="10"/>
        <v>0</v>
      </c>
      <c r="F25" s="868">
        <f t="shared" si="10"/>
        <v>0</v>
      </c>
      <c r="G25" s="869">
        <f t="shared" si="10"/>
        <v>0</v>
      </c>
      <c r="H25" s="871">
        <f t="shared" si="10"/>
        <v>0</v>
      </c>
      <c r="I25" s="871">
        <f t="shared" si="10"/>
        <v>0</v>
      </c>
      <c r="J25" s="872">
        <f t="shared" si="10"/>
        <v>0</v>
      </c>
      <c r="K25" s="867">
        <f>SUM(K14:K19)</f>
        <v>0</v>
      </c>
      <c r="L25" s="868">
        <f t="shared" ref="L25:S25" si="11">SUM(L14:L19)</f>
        <v>0</v>
      </c>
      <c r="M25" s="869">
        <f t="shared" si="11"/>
        <v>0</v>
      </c>
      <c r="N25" s="870">
        <f t="shared" si="11"/>
        <v>0</v>
      </c>
      <c r="O25" s="868">
        <f t="shared" si="11"/>
        <v>0</v>
      </c>
      <c r="P25" s="869">
        <f t="shared" si="11"/>
        <v>0</v>
      </c>
      <c r="Q25" s="871">
        <f t="shared" si="11"/>
        <v>0</v>
      </c>
      <c r="R25" s="871">
        <f t="shared" si="11"/>
        <v>0</v>
      </c>
      <c r="S25" s="872">
        <f t="shared" si="11"/>
        <v>0</v>
      </c>
    </row>
    <row r="26" spans="1:24" ht="14.1" customHeight="1" x14ac:dyDescent="0.25">
      <c r="A26" s="365" t="s">
        <v>166</v>
      </c>
      <c r="B26" s="837">
        <f>SUM(B8:B19)</f>
        <v>7883.7113549892774</v>
      </c>
      <c r="C26" s="838">
        <f>SUM(C8:C19)</f>
        <v>6227.754995981235</v>
      </c>
      <c r="D26" s="839">
        <f t="shared" ref="D26:J26" si="12">SUM(D8:D19)</f>
        <v>1655.9563590080422</v>
      </c>
      <c r="E26" s="840">
        <f t="shared" si="12"/>
        <v>1344.2325660000001</v>
      </c>
      <c r="F26" s="838">
        <f t="shared" si="12"/>
        <v>17.197633999999997</v>
      </c>
      <c r="G26" s="839">
        <f t="shared" si="12"/>
        <v>1327.034932</v>
      </c>
      <c r="H26" s="841">
        <f t="shared" si="12"/>
        <v>35.419820000000001</v>
      </c>
      <c r="I26" s="841">
        <f t="shared" si="12"/>
        <v>-41.24023665578256</v>
      </c>
      <c r="J26" s="842">
        <f t="shared" si="12"/>
        <v>2977.1708743522595</v>
      </c>
      <c r="K26" s="855">
        <f>SUM(K8:K19)</f>
        <v>84050.962444903998</v>
      </c>
      <c r="L26" s="856">
        <f t="shared" ref="L26:S26" si="13">SUM(L8:L19)</f>
        <v>66407.331886809305</v>
      </c>
      <c r="M26" s="857">
        <f t="shared" si="13"/>
        <v>17643.630558094694</v>
      </c>
      <c r="N26" s="858">
        <f t="shared" si="13"/>
        <v>14353.691211000001</v>
      </c>
      <c r="O26" s="856">
        <f t="shared" si="13"/>
        <v>183.935788</v>
      </c>
      <c r="P26" s="857">
        <f t="shared" si="13"/>
        <v>14169.755423000002</v>
      </c>
      <c r="Q26" s="859">
        <f t="shared" si="13"/>
        <v>384.78778685240002</v>
      </c>
      <c r="R26" s="859">
        <f t="shared" si="13"/>
        <v>-422.74046644400994</v>
      </c>
      <c r="S26" s="860">
        <f t="shared" si="13"/>
        <v>31775.433301503086</v>
      </c>
      <c r="T26" s="360"/>
    </row>
    <row r="27" spans="1:24" ht="9.75" customHeight="1" x14ac:dyDescent="0.25">
      <c r="B27" s="344"/>
      <c r="H27" s="358"/>
      <c r="I27" s="358"/>
      <c r="J27" s="357"/>
      <c r="K27" s="344"/>
      <c r="Q27" s="358"/>
      <c r="R27" s="358"/>
      <c r="S27" s="357"/>
    </row>
    <row r="29" spans="1:24" ht="12" customHeight="1" x14ac:dyDescent="0.25">
      <c r="A29" s="345"/>
      <c r="B29" s="345"/>
      <c r="C29" s="345"/>
      <c r="H29" s="345"/>
      <c r="I29" s="345"/>
      <c r="J29" s="345"/>
      <c r="K29" s="345"/>
      <c r="O29" s="345"/>
      <c r="P29" s="345"/>
      <c r="Q29" s="345"/>
      <c r="R29" s="345"/>
    </row>
    <row r="30" spans="1:24" ht="12" customHeight="1" x14ac:dyDescent="0.25">
      <c r="E30" s="346"/>
      <c r="F30" s="346"/>
      <c r="G30" s="346"/>
      <c r="H30" s="346"/>
      <c r="L30" s="346"/>
      <c r="M30" s="346"/>
      <c r="N30" s="346"/>
    </row>
    <row r="31" spans="1:24" ht="12" customHeight="1" x14ac:dyDescent="0.25">
      <c r="E31" s="346"/>
      <c r="F31" s="346"/>
      <c r="G31" s="346"/>
      <c r="L31" s="346"/>
      <c r="M31" s="346"/>
      <c r="N31" s="346"/>
    </row>
    <row r="32" spans="1:24" ht="12" customHeight="1" x14ac:dyDescent="0.25">
      <c r="E32" s="346"/>
      <c r="F32" s="346"/>
      <c r="G32" s="346"/>
      <c r="L32" s="346"/>
      <c r="M32" s="346"/>
      <c r="N32" s="346"/>
    </row>
    <row r="33" spans="5:14" ht="12" customHeight="1" x14ac:dyDescent="0.25">
      <c r="E33" s="346"/>
      <c r="F33" s="346"/>
      <c r="G33" s="346"/>
      <c r="L33" s="346"/>
      <c r="M33" s="346"/>
      <c r="N33" s="346"/>
    </row>
    <row r="34" spans="5:14" ht="12" customHeight="1" x14ac:dyDescent="0.25">
      <c r="E34" s="346"/>
      <c r="F34" s="346"/>
      <c r="G34" s="346"/>
      <c r="L34" s="346"/>
      <c r="M34" s="346"/>
      <c r="N34" s="346"/>
    </row>
    <row r="35" spans="5:14" ht="12" customHeight="1" x14ac:dyDescent="0.25">
      <c r="E35" s="346"/>
      <c r="F35" s="346"/>
      <c r="G35" s="346"/>
      <c r="L35" s="346"/>
      <c r="M35" s="346"/>
      <c r="N35" s="346"/>
    </row>
    <row r="36" spans="5:14" ht="12" customHeight="1" x14ac:dyDescent="0.25">
      <c r="E36" s="346"/>
      <c r="F36" s="346"/>
      <c r="G36" s="346"/>
      <c r="L36" s="346"/>
      <c r="M36" s="346"/>
      <c r="N36" s="346"/>
    </row>
    <row r="37" spans="5:14" ht="12" customHeight="1" x14ac:dyDescent="0.25">
      <c r="E37" s="346"/>
      <c r="F37" s="346"/>
      <c r="G37" s="346"/>
      <c r="L37" s="346"/>
      <c r="M37" s="346"/>
      <c r="N37" s="346"/>
    </row>
    <row r="38" spans="5:14" ht="12" customHeight="1" x14ac:dyDescent="0.25">
      <c r="E38" s="346"/>
      <c r="F38" s="346"/>
      <c r="G38" s="346"/>
      <c r="L38" s="346"/>
      <c r="M38" s="346"/>
      <c r="N38" s="346"/>
    </row>
    <row r="39" spans="5:14" ht="12" customHeight="1" x14ac:dyDescent="0.25">
      <c r="E39" s="346"/>
      <c r="F39" s="346"/>
      <c r="G39" s="346"/>
      <c r="L39" s="346"/>
      <c r="M39" s="346"/>
      <c r="N39" s="346"/>
    </row>
    <row r="40" spans="5:14" ht="12" customHeight="1" x14ac:dyDescent="0.25">
      <c r="E40" s="346"/>
      <c r="F40" s="346"/>
      <c r="G40" s="346"/>
      <c r="L40" s="346"/>
      <c r="M40" s="346"/>
      <c r="N40" s="346"/>
    </row>
    <row r="41" spans="5:14" ht="12" customHeight="1" x14ac:dyDescent="0.25">
      <c r="E41" s="346"/>
      <c r="F41" s="346"/>
      <c r="G41" s="346"/>
      <c r="L41" s="346"/>
      <c r="M41" s="346"/>
      <c r="N41" s="346"/>
    </row>
    <row r="42" spans="5:14" ht="12" customHeight="1" x14ac:dyDescent="0.25"/>
    <row r="43" spans="5:14" ht="12" customHeight="1" x14ac:dyDescent="0.25"/>
    <row r="44" spans="5:14" ht="12" customHeight="1" x14ac:dyDescent="0.25"/>
    <row r="45" spans="5:14" ht="12" customHeight="1" x14ac:dyDescent="0.25"/>
    <row r="46" spans="5:14" ht="12" customHeight="1" x14ac:dyDescent="0.25"/>
  </sheetData>
  <mergeCells count="15">
    <mergeCell ref="B4:S4"/>
    <mergeCell ref="A2:T2"/>
    <mergeCell ref="R1:T1"/>
    <mergeCell ref="N6:P6"/>
    <mergeCell ref="H6:H7"/>
    <mergeCell ref="I6:I7"/>
    <mergeCell ref="J6:J7"/>
    <mergeCell ref="B5:J5"/>
    <mergeCell ref="K5:S5"/>
    <mergeCell ref="Q6:Q7"/>
    <mergeCell ref="R6:R7"/>
    <mergeCell ref="S6:S7"/>
    <mergeCell ref="B6:D6"/>
    <mergeCell ref="E6:G6"/>
    <mergeCell ref="K6:M6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&amp;C5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view="pageBreakPreview" zoomScaleNormal="100" zoomScaleSheetLayoutView="100" workbookViewId="0"/>
  </sheetViews>
  <sheetFormatPr defaultRowHeight="12.75" x14ac:dyDescent="0.25"/>
  <cols>
    <col min="1" max="1" width="7.140625" style="323" customWidth="1"/>
    <col min="2" max="3" width="7.7109375" style="323" customWidth="1"/>
    <col min="4" max="4" width="6.7109375" style="323" customWidth="1"/>
    <col min="5" max="6" width="7.7109375" style="323" customWidth="1"/>
    <col min="7" max="7" width="6.7109375" style="323" customWidth="1"/>
    <col min="8" max="13" width="7.7109375" style="323" customWidth="1"/>
    <col min="14" max="18" width="6.28515625" style="323" customWidth="1"/>
    <col min="19" max="20" width="6.7109375" style="323" customWidth="1"/>
    <col min="21" max="21" width="1.7109375" style="323" customWidth="1"/>
    <col min="22" max="260" width="9.140625" style="323"/>
    <col min="261" max="273" width="10.7109375" style="323" customWidth="1"/>
    <col min="274" max="516" width="9.140625" style="323"/>
    <col min="517" max="529" width="10.7109375" style="323" customWidth="1"/>
    <col min="530" max="772" width="9.140625" style="323"/>
    <col min="773" max="785" width="10.7109375" style="323" customWidth="1"/>
    <col min="786" max="1028" width="9.140625" style="323"/>
    <col min="1029" max="1041" width="10.7109375" style="323" customWidth="1"/>
    <col min="1042" max="1284" width="9.140625" style="323"/>
    <col min="1285" max="1297" width="10.7109375" style="323" customWidth="1"/>
    <col min="1298" max="1540" width="9.140625" style="323"/>
    <col min="1541" max="1553" width="10.7109375" style="323" customWidth="1"/>
    <col min="1554" max="1796" width="9.140625" style="323"/>
    <col min="1797" max="1809" width="10.7109375" style="323" customWidth="1"/>
    <col min="1810" max="2052" width="9.140625" style="323"/>
    <col min="2053" max="2065" width="10.7109375" style="323" customWidth="1"/>
    <col min="2066" max="2308" width="9.140625" style="323"/>
    <col min="2309" max="2321" width="10.7109375" style="323" customWidth="1"/>
    <col min="2322" max="2564" width="9.140625" style="323"/>
    <col min="2565" max="2577" width="10.7109375" style="323" customWidth="1"/>
    <col min="2578" max="2820" width="9.140625" style="323"/>
    <col min="2821" max="2833" width="10.7109375" style="323" customWidth="1"/>
    <col min="2834" max="3076" width="9.140625" style="323"/>
    <col min="3077" max="3089" width="10.7109375" style="323" customWidth="1"/>
    <col min="3090" max="3332" width="9.140625" style="323"/>
    <col min="3333" max="3345" width="10.7109375" style="323" customWidth="1"/>
    <col min="3346" max="3588" width="9.140625" style="323"/>
    <col min="3589" max="3601" width="10.7109375" style="323" customWidth="1"/>
    <col min="3602" max="3844" width="9.140625" style="323"/>
    <col min="3845" max="3857" width="10.7109375" style="323" customWidth="1"/>
    <col min="3858" max="4100" width="9.140625" style="323"/>
    <col min="4101" max="4113" width="10.7109375" style="323" customWidth="1"/>
    <col min="4114" max="4356" width="9.140625" style="323"/>
    <col min="4357" max="4369" width="10.7109375" style="323" customWidth="1"/>
    <col min="4370" max="4612" width="9.140625" style="323"/>
    <col min="4613" max="4625" width="10.7109375" style="323" customWidth="1"/>
    <col min="4626" max="4868" width="9.140625" style="323"/>
    <col min="4869" max="4881" width="10.7109375" style="323" customWidth="1"/>
    <col min="4882" max="5124" width="9.140625" style="323"/>
    <col min="5125" max="5137" width="10.7109375" style="323" customWidth="1"/>
    <col min="5138" max="5380" width="9.140625" style="323"/>
    <col min="5381" max="5393" width="10.7109375" style="323" customWidth="1"/>
    <col min="5394" max="5636" width="9.140625" style="323"/>
    <col min="5637" max="5649" width="10.7109375" style="323" customWidth="1"/>
    <col min="5650" max="5892" width="9.140625" style="323"/>
    <col min="5893" max="5905" width="10.7109375" style="323" customWidth="1"/>
    <col min="5906" max="6148" width="9.140625" style="323"/>
    <col min="6149" max="6161" width="10.7109375" style="323" customWidth="1"/>
    <col min="6162" max="6404" width="9.140625" style="323"/>
    <col min="6405" max="6417" width="10.7109375" style="323" customWidth="1"/>
    <col min="6418" max="6660" width="9.140625" style="323"/>
    <col min="6661" max="6673" width="10.7109375" style="323" customWidth="1"/>
    <col min="6674" max="6916" width="9.140625" style="323"/>
    <col min="6917" max="6929" width="10.7109375" style="323" customWidth="1"/>
    <col min="6930" max="7172" width="9.140625" style="323"/>
    <col min="7173" max="7185" width="10.7109375" style="323" customWidth="1"/>
    <col min="7186" max="7428" width="9.140625" style="323"/>
    <col min="7429" max="7441" width="10.7109375" style="323" customWidth="1"/>
    <col min="7442" max="7684" width="9.140625" style="323"/>
    <col min="7685" max="7697" width="10.7109375" style="323" customWidth="1"/>
    <col min="7698" max="7940" width="9.140625" style="323"/>
    <col min="7941" max="7953" width="10.7109375" style="323" customWidth="1"/>
    <col min="7954" max="8196" width="9.140625" style="323"/>
    <col min="8197" max="8209" width="10.7109375" style="323" customWidth="1"/>
    <col min="8210" max="8452" width="9.140625" style="323"/>
    <col min="8453" max="8465" width="10.7109375" style="323" customWidth="1"/>
    <col min="8466" max="8708" width="9.140625" style="323"/>
    <col min="8709" max="8721" width="10.7109375" style="323" customWidth="1"/>
    <col min="8722" max="8964" width="9.140625" style="323"/>
    <col min="8965" max="8977" width="10.7109375" style="323" customWidth="1"/>
    <col min="8978" max="9220" width="9.140625" style="323"/>
    <col min="9221" max="9233" width="10.7109375" style="323" customWidth="1"/>
    <col min="9234" max="9476" width="9.140625" style="323"/>
    <col min="9477" max="9489" width="10.7109375" style="323" customWidth="1"/>
    <col min="9490" max="9732" width="9.140625" style="323"/>
    <col min="9733" max="9745" width="10.7109375" style="323" customWidth="1"/>
    <col min="9746" max="9988" width="9.140625" style="323"/>
    <col min="9989" max="10001" width="10.7109375" style="323" customWidth="1"/>
    <col min="10002" max="10244" width="9.140625" style="323"/>
    <col min="10245" max="10257" width="10.7109375" style="323" customWidth="1"/>
    <col min="10258" max="10500" width="9.140625" style="323"/>
    <col min="10501" max="10513" width="10.7109375" style="323" customWidth="1"/>
    <col min="10514" max="10756" width="9.140625" style="323"/>
    <col min="10757" max="10769" width="10.7109375" style="323" customWidth="1"/>
    <col min="10770" max="11012" width="9.140625" style="323"/>
    <col min="11013" max="11025" width="10.7109375" style="323" customWidth="1"/>
    <col min="11026" max="11268" width="9.140625" style="323"/>
    <col min="11269" max="11281" width="10.7109375" style="323" customWidth="1"/>
    <col min="11282" max="11524" width="9.140625" style="323"/>
    <col min="11525" max="11537" width="10.7109375" style="323" customWidth="1"/>
    <col min="11538" max="11780" width="9.140625" style="323"/>
    <col min="11781" max="11793" width="10.7109375" style="323" customWidth="1"/>
    <col min="11794" max="12036" width="9.140625" style="323"/>
    <col min="12037" max="12049" width="10.7109375" style="323" customWidth="1"/>
    <col min="12050" max="12292" width="9.140625" style="323"/>
    <col min="12293" max="12305" width="10.7109375" style="323" customWidth="1"/>
    <col min="12306" max="12548" width="9.140625" style="323"/>
    <col min="12549" max="12561" width="10.7109375" style="323" customWidth="1"/>
    <col min="12562" max="12804" width="9.140625" style="323"/>
    <col min="12805" max="12817" width="10.7109375" style="323" customWidth="1"/>
    <col min="12818" max="13060" width="9.140625" style="323"/>
    <col min="13061" max="13073" width="10.7109375" style="323" customWidth="1"/>
    <col min="13074" max="13316" width="9.140625" style="323"/>
    <col min="13317" max="13329" width="10.7109375" style="323" customWidth="1"/>
    <col min="13330" max="13572" width="9.140625" style="323"/>
    <col min="13573" max="13585" width="10.7109375" style="323" customWidth="1"/>
    <col min="13586" max="13828" width="9.140625" style="323"/>
    <col min="13829" max="13841" width="10.7109375" style="323" customWidth="1"/>
    <col min="13842" max="14084" width="9.140625" style="323"/>
    <col min="14085" max="14097" width="10.7109375" style="323" customWidth="1"/>
    <col min="14098" max="14340" width="9.140625" style="323"/>
    <col min="14341" max="14353" width="10.7109375" style="323" customWidth="1"/>
    <col min="14354" max="14596" width="9.140625" style="323"/>
    <col min="14597" max="14609" width="10.7109375" style="323" customWidth="1"/>
    <col min="14610" max="14852" width="9.140625" style="323"/>
    <col min="14853" max="14865" width="10.7109375" style="323" customWidth="1"/>
    <col min="14866" max="15108" width="9.140625" style="323"/>
    <col min="15109" max="15121" width="10.7109375" style="323" customWidth="1"/>
    <col min="15122" max="15364" width="9.140625" style="323"/>
    <col min="15365" max="15377" width="10.7109375" style="323" customWidth="1"/>
    <col min="15378" max="15620" width="9.140625" style="323"/>
    <col min="15621" max="15633" width="10.7109375" style="323" customWidth="1"/>
    <col min="15634" max="15876" width="9.140625" style="323"/>
    <col min="15877" max="15889" width="10.7109375" style="323" customWidth="1"/>
    <col min="15890" max="16132" width="9.140625" style="323"/>
    <col min="16133" max="16145" width="10.7109375" style="323" customWidth="1"/>
    <col min="16146" max="16384" width="9.140625" style="323"/>
  </cols>
  <sheetData>
    <row r="1" spans="1:23" x14ac:dyDescent="0.25">
      <c r="R1" s="528"/>
      <c r="S1" s="1001" t="s">
        <v>265</v>
      </c>
      <c r="T1" s="1001"/>
      <c r="U1" s="1001"/>
    </row>
    <row r="2" spans="1:23" ht="20.100000000000001" customHeight="1" x14ac:dyDescent="0.25">
      <c r="A2" s="1000" t="s">
        <v>218</v>
      </c>
      <c r="B2" s="1000"/>
      <c r="C2" s="1000"/>
      <c r="D2" s="1000"/>
      <c r="E2" s="1000"/>
      <c r="F2" s="1000"/>
      <c r="G2" s="1000"/>
      <c r="H2" s="1000"/>
      <c r="I2" s="1000"/>
      <c r="J2" s="1000"/>
      <c r="K2" s="1000"/>
      <c r="L2" s="1000"/>
      <c r="M2" s="1000"/>
      <c r="N2" s="1000"/>
      <c r="O2" s="1000"/>
      <c r="P2" s="1000"/>
      <c r="Q2" s="1000"/>
      <c r="R2" s="1000"/>
      <c r="S2" s="1000"/>
    </row>
    <row r="3" spans="1:23" ht="20.100000000000001" customHeight="1" x14ac:dyDescent="0.25">
      <c r="A3" s="348"/>
      <c r="B3" s="348"/>
      <c r="C3" s="348"/>
      <c r="D3" s="348"/>
      <c r="E3" s="348"/>
      <c r="F3" s="348"/>
      <c r="G3" s="348"/>
      <c r="H3" s="348"/>
      <c r="I3" s="348"/>
      <c r="J3" s="348"/>
      <c r="K3" s="347"/>
      <c r="L3" s="348"/>
      <c r="M3" s="348"/>
      <c r="N3" s="348"/>
      <c r="O3" s="348"/>
      <c r="P3" s="348"/>
      <c r="Q3" s="348"/>
      <c r="R3" s="348"/>
    </row>
    <row r="4" spans="1:23" ht="17.25" customHeight="1" x14ac:dyDescent="0.25">
      <c r="A4" s="494"/>
      <c r="B4" s="997">
        <f>T!G17</f>
        <v>2016</v>
      </c>
      <c r="C4" s="1014"/>
      <c r="D4" s="1014"/>
      <c r="E4" s="1014"/>
      <c r="F4" s="1014"/>
      <c r="G4" s="1014"/>
      <c r="H4" s="1014"/>
      <c r="I4" s="1014"/>
      <c r="J4" s="1014"/>
      <c r="K4" s="1014"/>
      <c r="L4" s="1014"/>
      <c r="M4" s="1014"/>
      <c r="N4" s="1014"/>
      <c r="O4" s="1014"/>
      <c r="P4" s="1014"/>
      <c r="Q4" s="1014"/>
      <c r="R4" s="1014"/>
      <c r="S4" s="1014"/>
      <c r="T4" s="1015"/>
      <c r="U4" s="344"/>
    </row>
    <row r="5" spans="1:23" ht="50.1" customHeight="1" x14ac:dyDescent="0.25">
      <c r="A5" s="494"/>
      <c r="B5" s="1006" t="s">
        <v>200</v>
      </c>
      <c r="C5" s="1007"/>
      <c r="D5" s="1007"/>
      <c r="E5" s="1007"/>
      <c r="F5" s="1007"/>
      <c r="G5" s="1007"/>
      <c r="H5" s="1008"/>
      <c r="I5" s="1006" t="s">
        <v>13</v>
      </c>
      <c r="J5" s="1007"/>
      <c r="K5" s="1007"/>
      <c r="L5" s="1007"/>
      <c r="M5" s="1007"/>
      <c r="N5" s="1006" t="s">
        <v>12</v>
      </c>
      <c r="O5" s="1007"/>
      <c r="P5" s="1007"/>
      <c r="Q5" s="1007"/>
      <c r="R5" s="1008"/>
      <c r="S5" s="632" t="s">
        <v>200</v>
      </c>
      <c r="T5" s="633" t="s">
        <v>13</v>
      </c>
    </row>
    <row r="6" spans="1:23" ht="52.5" customHeight="1" x14ac:dyDescent="0.25">
      <c r="A6" s="324"/>
      <c r="B6" s="1009" t="s">
        <v>213</v>
      </c>
      <c r="C6" s="1002"/>
      <c r="D6" s="1002"/>
      <c r="E6" s="1011" t="s">
        <v>214</v>
      </c>
      <c r="F6" s="1012"/>
      <c r="G6" s="1013"/>
      <c r="H6" s="595" t="s">
        <v>215</v>
      </c>
      <c r="I6" s="1020" t="s">
        <v>216</v>
      </c>
      <c r="J6" s="1013"/>
      <c r="K6" s="1011" t="s">
        <v>214</v>
      </c>
      <c r="L6" s="1012"/>
      <c r="M6" s="624" t="s">
        <v>215</v>
      </c>
      <c r="N6" s="1020" t="s">
        <v>217</v>
      </c>
      <c r="O6" s="1012"/>
      <c r="P6" s="1012"/>
      <c r="Q6" s="1012"/>
      <c r="R6" s="1021"/>
      <c r="S6" s="1016" t="s">
        <v>227</v>
      </c>
      <c r="T6" s="1017"/>
    </row>
    <row r="7" spans="1:23" ht="28.5" customHeight="1" x14ac:dyDescent="0.25">
      <c r="A7" s="325" t="s">
        <v>164</v>
      </c>
      <c r="B7" s="573">
        <f>T!G17</f>
        <v>2016</v>
      </c>
      <c r="C7" s="583">
        <f>B7-1</f>
        <v>2015</v>
      </c>
      <c r="D7" s="555" t="s">
        <v>210</v>
      </c>
      <c r="E7" s="575">
        <f>B7</f>
        <v>2016</v>
      </c>
      <c r="F7" s="583">
        <f>C7</f>
        <v>2015</v>
      </c>
      <c r="G7" s="555" t="s">
        <v>210</v>
      </c>
      <c r="H7" s="599">
        <f>B7</f>
        <v>2016</v>
      </c>
      <c r="I7" s="573">
        <f>B7</f>
        <v>2016</v>
      </c>
      <c r="J7" s="588">
        <f>C7</f>
        <v>2015</v>
      </c>
      <c r="K7" s="575">
        <f>B7</f>
        <v>2016</v>
      </c>
      <c r="L7" s="588">
        <f>C7</f>
        <v>2015</v>
      </c>
      <c r="M7" s="625">
        <f>B7</f>
        <v>2016</v>
      </c>
      <c r="N7" s="634" t="s">
        <v>40</v>
      </c>
      <c r="O7" s="622" t="s">
        <v>225</v>
      </c>
      <c r="P7" s="622" t="s">
        <v>226</v>
      </c>
      <c r="Q7" s="622" t="s">
        <v>211</v>
      </c>
      <c r="R7" s="623" t="s">
        <v>212</v>
      </c>
      <c r="S7" s="1018"/>
      <c r="T7" s="1019"/>
      <c r="U7" s="435"/>
    </row>
    <row r="8" spans="1:23" ht="14.1" customHeight="1" x14ac:dyDescent="0.25">
      <c r="A8" s="326" t="s">
        <v>27</v>
      </c>
      <c r="B8" s="340">
        <v>1187.264788615279</v>
      </c>
      <c r="C8" s="584">
        <v>1081.2807386749839</v>
      </c>
      <c r="D8" s="750">
        <v>9.8017144067663126E-2</v>
      </c>
      <c r="E8" s="343">
        <v>1214.7632214782154</v>
      </c>
      <c r="F8" s="587">
        <v>1162.3828121845233</v>
      </c>
      <c r="G8" s="750">
        <v>4.506295924597422E-2</v>
      </c>
      <c r="H8" s="596">
        <v>1150</v>
      </c>
      <c r="I8" s="580">
        <v>12664.390614999998</v>
      </c>
      <c r="J8" s="589">
        <v>11492.758327891854</v>
      </c>
      <c r="K8" s="343">
        <v>12957.712625739279</v>
      </c>
      <c r="L8" s="592">
        <v>12354.779167991388</v>
      </c>
      <c r="M8" s="626">
        <v>12250</v>
      </c>
      <c r="N8" s="340">
        <v>-1.1806451612903228</v>
      </c>
      <c r="O8" s="353">
        <v>6.5</v>
      </c>
      <c r="P8" s="353">
        <v>-10.9</v>
      </c>
      <c r="Q8" s="353">
        <v>-1.9612903225806451</v>
      </c>
      <c r="R8" s="578">
        <v>0.78064516129032224</v>
      </c>
      <c r="S8" s="333">
        <v>47.856946517261193</v>
      </c>
      <c r="T8" s="630">
        <v>510.48336300000011</v>
      </c>
      <c r="U8" s="332"/>
      <c r="V8" s="332"/>
      <c r="W8" s="898"/>
    </row>
    <row r="9" spans="1:23" ht="14.1" customHeight="1" x14ac:dyDescent="0.25">
      <c r="A9" s="326" t="s">
        <v>28</v>
      </c>
      <c r="B9" s="327">
        <v>894.9775109236499</v>
      </c>
      <c r="C9" s="585">
        <v>989.86695420181502</v>
      </c>
      <c r="D9" s="728">
        <v>-9.5860805207584457E-2</v>
      </c>
      <c r="E9" s="330">
        <v>963.61081742210649</v>
      </c>
      <c r="F9" s="585">
        <v>1022.8621670159698</v>
      </c>
      <c r="G9" s="728">
        <v>-5.7927012558025563E-2</v>
      </c>
      <c r="H9" s="597">
        <v>1010</v>
      </c>
      <c r="I9" s="581">
        <v>9546.7534078000026</v>
      </c>
      <c r="J9" s="590">
        <v>10525.401374383</v>
      </c>
      <c r="K9" s="330">
        <v>10278.867058372636</v>
      </c>
      <c r="L9" s="593">
        <v>10876.244340529094</v>
      </c>
      <c r="M9" s="627">
        <v>10750</v>
      </c>
      <c r="N9" s="581">
        <v>3.5607142857142859</v>
      </c>
      <c r="O9" s="328">
        <v>10.199999999999999</v>
      </c>
      <c r="P9" s="328">
        <v>-1.5</v>
      </c>
      <c r="Q9" s="328">
        <v>-0.66206896551724137</v>
      </c>
      <c r="R9" s="579">
        <v>4.2227832512315278</v>
      </c>
      <c r="S9" s="333">
        <v>29.507023584551458</v>
      </c>
      <c r="T9" s="630">
        <v>314.75221399999975</v>
      </c>
      <c r="U9" s="332"/>
      <c r="V9" s="332"/>
      <c r="W9" s="898"/>
    </row>
    <row r="10" spans="1:23" ht="14.1" customHeight="1" x14ac:dyDescent="0.25">
      <c r="A10" s="380" t="s">
        <v>29</v>
      </c>
      <c r="B10" s="335">
        <v>894.92809451256755</v>
      </c>
      <c r="C10" s="586">
        <v>865.53305582034682</v>
      </c>
      <c r="D10" s="751">
        <v>3.3961774763599642E-2</v>
      </c>
      <c r="E10" s="338">
        <v>915.98125865159625</v>
      </c>
      <c r="F10" s="586">
        <v>901.3317222446924</v>
      </c>
      <c r="G10" s="751">
        <v>1.6253212935211449E-2</v>
      </c>
      <c r="H10" s="598">
        <v>900</v>
      </c>
      <c r="I10" s="582">
        <v>9564.2893909999984</v>
      </c>
      <c r="J10" s="591">
        <v>9201.9028527498358</v>
      </c>
      <c r="K10" s="338">
        <v>9789.2890928269553</v>
      </c>
      <c r="L10" s="594">
        <v>9582.4958855400255</v>
      </c>
      <c r="M10" s="628">
        <v>9590</v>
      </c>
      <c r="N10" s="582">
        <v>3.7806451612903227</v>
      </c>
      <c r="O10" s="336">
        <v>12.4</v>
      </c>
      <c r="P10" s="336">
        <v>-0.3</v>
      </c>
      <c r="Q10" s="336">
        <v>3.3032258064516129</v>
      </c>
      <c r="R10" s="579">
        <v>0.47741935483870979</v>
      </c>
      <c r="S10" s="378">
        <v>23.181060227508155</v>
      </c>
      <c r="T10" s="631">
        <v>247.74103699999992</v>
      </c>
      <c r="U10" s="332"/>
      <c r="V10" s="332"/>
      <c r="W10" s="898"/>
    </row>
    <row r="11" spans="1:23" ht="14.1" customHeight="1" x14ac:dyDescent="0.25">
      <c r="A11" s="379" t="s">
        <v>30</v>
      </c>
      <c r="B11" s="340"/>
      <c r="C11" s="587"/>
      <c r="D11" s="750"/>
      <c r="E11" s="343"/>
      <c r="F11" s="587"/>
      <c r="G11" s="750"/>
      <c r="H11" s="596">
        <v>630</v>
      </c>
      <c r="I11" s="580"/>
      <c r="J11" s="589"/>
      <c r="K11" s="343"/>
      <c r="L11" s="592"/>
      <c r="M11" s="626">
        <v>6710</v>
      </c>
      <c r="N11" s="340"/>
      <c r="O11" s="353"/>
      <c r="P11" s="353"/>
      <c r="Q11" s="353">
        <v>7.5500000000000007</v>
      </c>
      <c r="R11" s="578"/>
      <c r="S11" s="333"/>
      <c r="T11" s="630"/>
      <c r="U11" s="332"/>
      <c r="V11" s="332"/>
      <c r="W11" s="898"/>
    </row>
    <row r="12" spans="1:23" ht="14.1" customHeight="1" x14ac:dyDescent="0.25">
      <c r="A12" s="379" t="s">
        <v>31</v>
      </c>
      <c r="B12" s="327"/>
      <c r="C12" s="585"/>
      <c r="D12" s="728"/>
      <c r="E12" s="330"/>
      <c r="F12" s="585"/>
      <c r="G12" s="728"/>
      <c r="H12" s="597">
        <v>410</v>
      </c>
      <c r="I12" s="581"/>
      <c r="J12" s="590"/>
      <c r="K12" s="330"/>
      <c r="L12" s="593"/>
      <c r="M12" s="627">
        <v>4360</v>
      </c>
      <c r="N12" s="581"/>
      <c r="O12" s="328"/>
      <c r="P12" s="328"/>
      <c r="Q12" s="328">
        <v>12.95483870967742</v>
      </c>
      <c r="R12" s="579"/>
      <c r="S12" s="333"/>
      <c r="T12" s="630"/>
      <c r="U12" s="332"/>
      <c r="V12" s="332"/>
      <c r="W12" s="898"/>
    </row>
    <row r="13" spans="1:23" ht="14.1" customHeight="1" x14ac:dyDescent="0.25">
      <c r="A13" s="380" t="s">
        <v>32</v>
      </c>
      <c r="B13" s="335"/>
      <c r="C13" s="586"/>
      <c r="D13" s="751"/>
      <c r="E13" s="338"/>
      <c r="F13" s="586"/>
      <c r="G13" s="751"/>
      <c r="H13" s="598">
        <v>320</v>
      </c>
      <c r="I13" s="582"/>
      <c r="J13" s="591"/>
      <c r="K13" s="338"/>
      <c r="L13" s="594"/>
      <c r="M13" s="628">
        <v>3400</v>
      </c>
      <c r="N13" s="582"/>
      <c r="O13" s="336"/>
      <c r="P13" s="336"/>
      <c r="Q13" s="336">
        <v>15.81</v>
      </c>
      <c r="R13" s="579"/>
      <c r="S13" s="378"/>
      <c r="T13" s="631"/>
      <c r="U13" s="332"/>
      <c r="V13" s="332"/>
      <c r="W13" s="898"/>
    </row>
    <row r="14" spans="1:23" ht="14.1" customHeight="1" x14ac:dyDescent="0.25">
      <c r="A14" s="379" t="s">
        <v>33</v>
      </c>
      <c r="B14" s="340"/>
      <c r="C14" s="587"/>
      <c r="D14" s="750"/>
      <c r="E14" s="343"/>
      <c r="F14" s="587"/>
      <c r="G14" s="750"/>
      <c r="H14" s="596">
        <v>290</v>
      </c>
      <c r="I14" s="580"/>
      <c r="J14" s="589"/>
      <c r="K14" s="343"/>
      <c r="L14" s="592"/>
      <c r="M14" s="626">
        <v>3080</v>
      </c>
      <c r="N14" s="340"/>
      <c r="O14" s="353"/>
      <c r="P14" s="353"/>
      <c r="Q14" s="353">
        <v>17.525806451612908</v>
      </c>
      <c r="R14" s="578"/>
      <c r="S14" s="333"/>
      <c r="T14" s="630"/>
      <c r="U14" s="332"/>
      <c r="V14" s="332"/>
      <c r="W14" s="898"/>
    </row>
    <row r="15" spans="1:23" ht="14.1" customHeight="1" x14ac:dyDescent="0.25">
      <c r="A15" s="379" t="s">
        <v>34</v>
      </c>
      <c r="B15" s="327"/>
      <c r="C15" s="585"/>
      <c r="D15" s="728"/>
      <c r="E15" s="330"/>
      <c r="F15" s="585"/>
      <c r="G15" s="728"/>
      <c r="H15" s="597">
        <v>300</v>
      </c>
      <c r="I15" s="581"/>
      <c r="J15" s="590"/>
      <c r="K15" s="330"/>
      <c r="L15" s="593"/>
      <c r="M15" s="627">
        <v>3190</v>
      </c>
      <c r="N15" s="581"/>
      <c r="O15" s="328"/>
      <c r="P15" s="328"/>
      <c r="Q15" s="328">
        <v>17.219354838709684</v>
      </c>
      <c r="R15" s="579"/>
      <c r="S15" s="333"/>
      <c r="T15" s="630"/>
      <c r="U15" s="332"/>
      <c r="V15" s="332"/>
      <c r="W15" s="898"/>
    </row>
    <row r="16" spans="1:23" ht="14.1" customHeight="1" x14ac:dyDescent="0.25">
      <c r="A16" s="380" t="s">
        <v>35</v>
      </c>
      <c r="B16" s="335"/>
      <c r="C16" s="586"/>
      <c r="D16" s="751"/>
      <c r="E16" s="338"/>
      <c r="F16" s="586"/>
      <c r="G16" s="751"/>
      <c r="H16" s="598">
        <v>380</v>
      </c>
      <c r="I16" s="582"/>
      <c r="J16" s="591"/>
      <c r="K16" s="338"/>
      <c r="L16" s="594"/>
      <c r="M16" s="628">
        <v>4050</v>
      </c>
      <c r="N16" s="582"/>
      <c r="O16" s="336"/>
      <c r="P16" s="336"/>
      <c r="Q16" s="336">
        <v>13.010000000000002</v>
      </c>
      <c r="R16" s="579"/>
      <c r="S16" s="378"/>
      <c r="T16" s="631"/>
      <c r="U16" s="332"/>
      <c r="V16" s="332"/>
      <c r="W16" s="898"/>
    </row>
    <row r="17" spans="1:23" ht="14.1" customHeight="1" x14ac:dyDescent="0.25">
      <c r="A17" s="326" t="s">
        <v>36</v>
      </c>
      <c r="B17" s="340"/>
      <c r="C17" s="587"/>
      <c r="D17" s="750"/>
      <c r="E17" s="343"/>
      <c r="F17" s="587"/>
      <c r="G17" s="750"/>
      <c r="H17" s="596">
        <v>660</v>
      </c>
      <c r="I17" s="580"/>
      <c r="J17" s="589"/>
      <c r="K17" s="343"/>
      <c r="L17" s="592"/>
      <c r="M17" s="626">
        <v>7030</v>
      </c>
      <c r="N17" s="340"/>
      <c r="O17" s="353"/>
      <c r="P17" s="353"/>
      <c r="Q17" s="353">
        <v>7.9935483870967738</v>
      </c>
      <c r="R17" s="578"/>
      <c r="S17" s="333"/>
      <c r="T17" s="630"/>
      <c r="U17" s="332"/>
      <c r="V17" s="332"/>
      <c r="W17" s="898"/>
    </row>
    <row r="18" spans="1:23" ht="14.1" customHeight="1" x14ac:dyDescent="0.25">
      <c r="A18" s="326" t="s">
        <v>37</v>
      </c>
      <c r="B18" s="327"/>
      <c r="C18" s="585"/>
      <c r="D18" s="728"/>
      <c r="E18" s="330"/>
      <c r="F18" s="585"/>
      <c r="G18" s="728"/>
      <c r="H18" s="597">
        <v>930</v>
      </c>
      <c r="I18" s="581"/>
      <c r="J18" s="590"/>
      <c r="K18" s="330"/>
      <c r="L18" s="593"/>
      <c r="M18" s="627">
        <v>9900</v>
      </c>
      <c r="N18" s="581"/>
      <c r="O18" s="328"/>
      <c r="P18" s="328"/>
      <c r="Q18" s="328">
        <v>2.6366666666666658</v>
      </c>
      <c r="R18" s="579"/>
      <c r="S18" s="333"/>
      <c r="T18" s="630"/>
      <c r="U18" s="332"/>
      <c r="V18" s="332"/>
      <c r="W18" s="898"/>
    </row>
    <row r="19" spans="1:23" ht="14.1" customHeight="1" x14ac:dyDescent="0.25">
      <c r="A19" s="334" t="s">
        <v>38</v>
      </c>
      <c r="B19" s="335"/>
      <c r="C19" s="586"/>
      <c r="D19" s="751"/>
      <c r="E19" s="338"/>
      <c r="F19" s="586"/>
      <c r="G19" s="751"/>
      <c r="H19" s="598">
        <v>1120</v>
      </c>
      <c r="I19" s="582"/>
      <c r="J19" s="591"/>
      <c r="K19" s="338"/>
      <c r="L19" s="594"/>
      <c r="M19" s="628">
        <v>11930</v>
      </c>
      <c r="N19" s="582"/>
      <c r="O19" s="336"/>
      <c r="P19" s="336"/>
      <c r="Q19" s="336">
        <v>-0.43548387096774194</v>
      </c>
      <c r="R19" s="579"/>
      <c r="S19" s="378"/>
      <c r="T19" s="631"/>
      <c r="U19" s="629"/>
      <c r="V19" s="332"/>
      <c r="W19" s="898"/>
    </row>
    <row r="20" spans="1:23" ht="14.1" customHeight="1" x14ac:dyDescent="0.25">
      <c r="A20" s="326" t="s">
        <v>151</v>
      </c>
      <c r="B20" s="700">
        <f>SUM(B8:B10)</f>
        <v>2977.1703940514963</v>
      </c>
      <c r="C20" s="701">
        <f>SUM(C8:C10)</f>
        <v>2936.6807486971456</v>
      </c>
      <c r="D20" s="702">
        <f t="shared" ref="D20" si="0">(B20-C20)/C20</f>
        <v>1.3787554323810578E-2</v>
      </c>
      <c r="E20" s="703">
        <f t="shared" ref="E20:K20" si="1">SUM(E8:E10)</f>
        <v>3094.3552975519183</v>
      </c>
      <c r="F20" s="701">
        <f t="shared" si="1"/>
        <v>3086.5767014451858</v>
      </c>
      <c r="G20" s="702">
        <f t="shared" ref="G20" si="2">(E20-F20)/F20</f>
        <v>2.5201369864194293E-3</v>
      </c>
      <c r="H20" s="704">
        <v>3060</v>
      </c>
      <c r="I20" s="705">
        <f t="shared" si="1"/>
        <v>31775.433413799998</v>
      </c>
      <c r="J20" s="706">
        <f t="shared" si="1"/>
        <v>31220.062555024691</v>
      </c>
      <c r="K20" s="707">
        <f t="shared" si="1"/>
        <v>33025.868776938871</v>
      </c>
      <c r="L20" s="706">
        <f>SUM(L8:L10)</f>
        <v>32813.51939406051</v>
      </c>
      <c r="M20" s="708">
        <v>32590</v>
      </c>
      <c r="N20" s="709">
        <f>AVERAGE(N8:N10)</f>
        <v>2.0535714285714288</v>
      </c>
      <c r="O20" s="710">
        <f>MAX(O8:O10)</f>
        <v>12.4</v>
      </c>
      <c r="P20" s="710">
        <f>MIN(P8:P10)</f>
        <v>-10.9</v>
      </c>
      <c r="Q20" s="710">
        <v>0.22662217278457542</v>
      </c>
      <c r="R20" s="711">
        <f t="shared" ref="R20" si="3">N20-Q20</f>
        <v>1.8269492557868534</v>
      </c>
      <c r="S20" s="712">
        <f t="shared" ref="S20:T20" si="4">SUM(S8:S10)</f>
        <v>100.54503032932081</v>
      </c>
      <c r="T20" s="711">
        <f t="shared" si="4"/>
        <v>1072.9766139999999</v>
      </c>
      <c r="W20" s="898"/>
    </row>
    <row r="21" spans="1:23" ht="14.1" customHeight="1" x14ac:dyDescent="0.25">
      <c r="A21" s="326" t="s">
        <v>178</v>
      </c>
      <c r="B21" s="700"/>
      <c r="C21" s="701"/>
      <c r="D21" s="702"/>
      <c r="E21" s="703"/>
      <c r="F21" s="701"/>
      <c r="G21" s="702"/>
      <c r="H21" s="704">
        <v>1360</v>
      </c>
      <c r="I21" s="705"/>
      <c r="J21" s="706"/>
      <c r="K21" s="707"/>
      <c r="L21" s="706"/>
      <c r="M21" s="708">
        <v>14470</v>
      </c>
      <c r="N21" s="709"/>
      <c r="O21" s="710"/>
      <c r="P21" s="710"/>
      <c r="Q21" s="710">
        <v>12.104946236559142</v>
      </c>
      <c r="R21" s="713"/>
      <c r="S21" s="709"/>
      <c r="T21" s="713"/>
      <c r="W21" s="898"/>
    </row>
    <row r="22" spans="1:23" ht="14.1" customHeight="1" x14ac:dyDescent="0.25">
      <c r="A22" s="326" t="s">
        <v>222</v>
      </c>
      <c r="B22" s="700"/>
      <c r="C22" s="701"/>
      <c r="D22" s="702"/>
      <c r="E22" s="703"/>
      <c r="F22" s="701"/>
      <c r="G22" s="702"/>
      <c r="H22" s="704">
        <v>970</v>
      </c>
      <c r="I22" s="705"/>
      <c r="J22" s="706"/>
      <c r="K22" s="707"/>
      <c r="L22" s="706"/>
      <c r="M22" s="708">
        <v>10320</v>
      </c>
      <c r="N22" s="709"/>
      <c r="O22" s="710"/>
      <c r="P22" s="710"/>
      <c r="Q22" s="710">
        <v>15.918387096774197</v>
      </c>
      <c r="R22" s="713"/>
      <c r="S22" s="709"/>
      <c r="T22" s="713"/>
      <c r="W22" s="898"/>
    </row>
    <row r="23" spans="1:23" ht="14.1" customHeight="1" x14ac:dyDescent="0.25">
      <c r="A23" s="380" t="s">
        <v>179</v>
      </c>
      <c r="B23" s="714"/>
      <c r="C23" s="715"/>
      <c r="D23" s="716"/>
      <c r="E23" s="717"/>
      <c r="F23" s="715"/>
      <c r="G23" s="716"/>
      <c r="H23" s="718">
        <v>2710</v>
      </c>
      <c r="I23" s="719"/>
      <c r="J23" s="720"/>
      <c r="K23" s="721"/>
      <c r="L23" s="720"/>
      <c r="M23" s="722">
        <v>28860</v>
      </c>
      <c r="N23" s="723"/>
      <c r="O23" s="724"/>
      <c r="P23" s="724"/>
      <c r="Q23" s="724">
        <v>3.3982437275985657</v>
      </c>
      <c r="R23" s="713"/>
      <c r="S23" s="723"/>
      <c r="T23" s="725"/>
      <c r="U23" s="435"/>
      <c r="W23" s="898"/>
    </row>
    <row r="24" spans="1:23" ht="14.1" customHeight="1" x14ac:dyDescent="0.25">
      <c r="A24" s="326" t="s">
        <v>180</v>
      </c>
      <c r="B24" s="726"/>
      <c r="C24" s="727"/>
      <c r="D24" s="728"/>
      <c r="E24" s="729"/>
      <c r="F24" s="730"/>
      <c r="G24" s="728"/>
      <c r="H24" s="731">
        <v>4420</v>
      </c>
      <c r="I24" s="726"/>
      <c r="J24" s="732"/>
      <c r="K24" s="733"/>
      <c r="L24" s="732"/>
      <c r="M24" s="734">
        <v>47060</v>
      </c>
      <c r="N24" s="726"/>
      <c r="O24" s="712"/>
      <c r="P24" s="712"/>
      <c r="Q24" s="712">
        <v>6.1657842046718585</v>
      </c>
      <c r="R24" s="711"/>
      <c r="S24" s="726"/>
      <c r="T24" s="711"/>
      <c r="W24" s="898"/>
    </row>
    <row r="25" spans="1:23" ht="14.1" customHeight="1" x14ac:dyDescent="0.25">
      <c r="A25" s="326" t="s">
        <v>181</v>
      </c>
      <c r="B25" s="709"/>
      <c r="C25" s="730"/>
      <c r="D25" s="728"/>
      <c r="E25" s="729"/>
      <c r="F25" s="730"/>
      <c r="G25" s="728"/>
      <c r="H25" s="735">
        <v>3680</v>
      </c>
      <c r="I25" s="709"/>
      <c r="J25" s="736"/>
      <c r="K25" s="729"/>
      <c r="L25" s="736"/>
      <c r="M25" s="737">
        <v>39180</v>
      </c>
      <c r="N25" s="709"/>
      <c r="O25" s="710"/>
      <c r="P25" s="710"/>
      <c r="Q25" s="710">
        <v>9.658315412186381</v>
      </c>
      <c r="R25" s="713"/>
      <c r="S25" s="709"/>
      <c r="T25" s="713"/>
      <c r="W25" s="898"/>
    </row>
    <row r="26" spans="1:23" ht="14.1" customHeight="1" x14ac:dyDescent="0.25">
      <c r="A26" s="365" t="s">
        <v>166</v>
      </c>
      <c r="B26" s="738"/>
      <c r="C26" s="739"/>
      <c r="D26" s="740"/>
      <c r="E26" s="741"/>
      <c r="F26" s="739"/>
      <c r="G26" s="740"/>
      <c r="H26" s="742">
        <v>8100</v>
      </c>
      <c r="I26" s="743"/>
      <c r="J26" s="744"/>
      <c r="K26" s="745"/>
      <c r="L26" s="744"/>
      <c r="M26" s="746">
        <v>86240</v>
      </c>
      <c r="N26" s="747"/>
      <c r="O26" s="748"/>
      <c r="P26" s="748"/>
      <c r="Q26" s="748">
        <v>7.9120498084291215</v>
      </c>
      <c r="R26" s="749"/>
      <c r="S26" s="747"/>
      <c r="T26" s="749"/>
      <c r="U26" s="577"/>
      <c r="W26" s="898"/>
    </row>
    <row r="27" spans="1:23" ht="9.75" customHeight="1" x14ac:dyDescent="0.25">
      <c r="B27" s="344"/>
      <c r="H27" s="358"/>
      <c r="I27" s="358"/>
      <c r="J27" s="358"/>
      <c r="M27" s="358"/>
      <c r="N27" s="358"/>
      <c r="O27" s="358"/>
      <c r="P27" s="358"/>
      <c r="Q27" s="358"/>
      <c r="R27" s="358"/>
      <c r="T27" s="357"/>
    </row>
    <row r="28" spans="1:23" ht="12.95" customHeight="1" x14ac:dyDescent="0.25">
      <c r="A28" s="1010" t="s">
        <v>242</v>
      </c>
      <c r="B28" s="1010"/>
      <c r="C28" s="1010"/>
      <c r="D28" s="1010"/>
      <c r="E28" s="1010"/>
      <c r="F28" s="1010"/>
      <c r="G28" s="1010"/>
      <c r="H28" s="1010"/>
      <c r="I28" s="1010"/>
      <c r="J28" s="1010"/>
      <c r="K28" s="1010"/>
      <c r="L28" s="1010"/>
      <c r="M28" s="1010"/>
      <c r="N28" s="1010"/>
      <c r="O28" s="1010"/>
      <c r="P28" s="1010"/>
      <c r="Q28" s="1010"/>
      <c r="R28" s="1010"/>
      <c r="S28" s="1010"/>
      <c r="T28" s="1010"/>
    </row>
    <row r="29" spans="1:23" ht="12" customHeight="1" x14ac:dyDescent="0.25">
      <c r="B29" s="477"/>
      <c r="C29" s="477"/>
      <c r="D29" s="477"/>
      <c r="E29" s="477"/>
      <c r="F29" s="477"/>
      <c r="G29" s="477"/>
      <c r="H29" s="477"/>
      <c r="I29" s="477"/>
      <c r="J29" s="477"/>
      <c r="K29" s="477"/>
      <c r="L29" s="477"/>
      <c r="M29" s="477"/>
      <c r="N29" s="477"/>
      <c r="O29" s="477"/>
      <c r="P29" s="477"/>
      <c r="Q29" s="477"/>
      <c r="R29" s="477"/>
      <c r="S29" s="477"/>
    </row>
    <row r="30" spans="1:23" ht="12" customHeight="1" x14ac:dyDescent="0.25">
      <c r="E30" s="346"/>
      <c r="F30" s="346"/>
      <c r="G30" s="346"/>
      <c r="H30" s="346"/>
      <c r="I30" s="346"/>
      <c r="N30" s="346"/>
      <c r="O30" s="346"/>
      <c r="P30" s="346"/>
    </row>
    <row r="31" spans="1:23" ht="12" customHeight="1" x14ac:dyDescent="0.25">
      <c r="N31" s="346"/>
      <c r="O31" s="346"/>
      <c r="P31" s="346"/>
    </row>
    <row r="32" spans="1:23" ht="12" customHeight="1" x14ac:dyDescent="0.25">
      <c r="E32" s="346"/>
      <c r="F32" s="346"/>
      <c r="G32" s="346"/>
      <c r="H32" s="346"/>
      <c r="N32" s="346"/>
      <c r="O32" s="346"/>
      <c r="P32" s="346"/>
    </row>
    <row r="33" spans="5:16" ht="12" customHeight="1" x14ac:dyDescent="0.25">
      <c r="E33" s="346"/>
      <c r="F33" s="346"/>
      <c r="G33" s="346"/>
      <c r="H33" s="346"/>
      <c r="N33" s="346"/>
      <c r="O33" s="346"/>
      <c r="P33" s="346"/>
    </row>
    <row r="34" spans="5:16" ht="12" customHeight="1" x14ac:dyDescent="0.25">
      <c r="E34" s="346"/>
      <c r="F34" s="346"/>
      <c r="G34" s="346"/>
      <c r="H34" s="346"/>
      <c r="N34" s="346"/>
      <c r="O34" s="346"/>
      <c r="P34" s="346"/>
    </row>
    <row r="35" spans="5:16" ht="12" customHeight="1" x14ac:dyDescent="0.25">
      <c r="E35" s="346"/>
      <c r="F35" s="346"/>
      <c r="G35" s="346"/>
      <c r="H35" s="346"/>
      <c r="N35" s="346"/>
      <c r="O35" s="346"/>
      <c r="P35" s="346"/>
    </row>
    <row r="36" spans="5:16" ht="12" customHeight="1" x14ac:dyDescent="0.25">
      <c r="E36" s="346"/>
      <c r="F36" s="346"/>
      <c r="G36" s="346"/>
      <c r="H36" s="346"/>
      <c r="N36" s="346"/>
      <c r="O36" s="346"/>
      <c r="P36" s="346"/>
    </row>
    <row r="37" spans="5:16" ht="12" customHeight="1" x14ac:dyDescent="0.25">
      <c r="E37" s="346"/>
      <c r="F37" s="346"/>
      <c r="G37" s="346"/>
      <c r="H37" s="346"/>
      <c r="N37" s="346"/>
      <c r="O37" s="346"/>
      <c r="P37" s="346"/>
    </row>
    <row r="38" spans="5:16" ht="12" customHeight="1" x14ac:dyDescent="0.25">
      <c r="E38" s="346"/>
      <c r="F38" s="346"/>
      <c r="G38" s="346"/>
      <c r="H38" s="346"/>
      <c r="N38" s="346"/>
      <c r="O38" s="346"/>
      <c r="P38" s="346"/>
    </row>
    <row r="39" spans="5:16" ht="12" customHeight="1" x14ac:dyDescent="0.25">
      <c r="E39" s="346"/>
      <c r="F39" s="346"/>
      <c r="G39" s="346"/>
      <c r="H39" s="346"/>
      <c r="N39" s="346"/>
      <c r="O39" s="346"/>
      <c r="P39" s="346"/>
    </row>
    <row r="40" spans="5:16" ht="12" customHeight="1" x14ac:dyDescent="0.25">
      <c r="E40" s="346"/>
      <c r="F40" s="346"/>
      <c r="G40" s="346"/>
      <c r="H40" s="346"/>
      <c r="N40" s="346"/>
      <c r="O40" s="346"/>
      <c r="P40" s="346"/>
    </row>
    <row r="41" spans="5:16" ht="12" customHeight="1" x14ac:dyDescent="0.25">
      <c r="E41" s="346"/>
      <c r="F41" s="346"/>
      <c r="G41" s="346"/>
      <c r="H41" s="346"/>
      <c r="N41" s="346"/>
      <c r="O41" s="346"/>
      <c r="P41" s="346"/>
    </row>
    <row r="42" spans="5:16" ht="12" customHeight="1" x14ac:dyDescent="0.25"/>
    <row r="43" spans="5:16" ht="12" customHeight="1" x14ac:dyDescent="0.25"/>
    <row r="44" spans="5:16" ht="12" customHeight="1" x14ac:dyDescent="0.25"/>
    <row r="45" spans="5:16" ht="12" customHeight="1" x14ac:dyDescent="0.25"/>
    <row r="46" spans="5:16" ht="12" customHeight="1" x14ac:dyDescent="0.25"/>
  </sheetData>
  <mergeCells count="13">
    <mergeCell ref="A28:T28"/>
    <mergeCell ref="S1:U1"/>
    <mergeCell ref="A2:S2"/>
    <mergeCell ref="B6:D6"/>
    <mergeCell ref="E6:G6"/>
    <mergeCell ref="B4:T4"/>
    <mergeCell ref="S6:T7"/>
    <mergeCell ref="I5:M5"/>
    <mergeCell ref="N5:R5"/>
    <mergeCell ref="N6:R6"/>
    <mergeCell ref="B5:H5"/>
    <mergeCell ref="I6:J6"/>
    <mergeCell ref="K6:L6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&amp;C6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view="pageBreakPreview" zoomScaleNormal="100" zoomScaleSheetLayoutView="100" workbookViewId="0"/>
  </sheetViews>
  <sheetFormatPr defaultRowHeight="12.75" x14ac:dyDescent="0.25"/>
  <cols>
    <col min="1" max="1" width="12.28515625" style="323" customWidth="1"/>
    <col min="2" max="18" width="7.7109375" style="323" customWidth="1"/>
    <col min="19" max="19" width="1.7109375" style="323" customWidth="1"/>
    <col min="20" max="20" width="9.28515625" style="323" bestFit="1" customWidth="1"/>
    <col min="21" max="21" width="11.42578125" style="323" bestFit="1" customWidth="1"/>
    <col min="22" max="260" width="9.140625" style="323"/>
    <col min="261" max="273" width="10.7109375" style="323" customWidth="1"/>
    <col min="274" max="516" width="9.140625" style="323"/>
    <col min="517" max="529" width="10.7109375" style="323" customWidth="1"/>
    <col min="530" max="772" width="9.140625" style="323"/>
    <col min="773" max="785" width="10.7109375" style="323" customWidth="1"/>
    <col min="786" max="1028" width="9.140625" style="323"/>
    <col min="1029" max="1041" width="10.7109375" style="323" customWidth="1"/>
    <col min="1042" max="1284" width="9.140625" style="323"/>
    <col min="1285" max="1297" width="10.7109375" style="323" customWidth="1"/>
    <col min="1298" max="1540" width="9.140625" style="323"/>
    <col min="1541" max="1553" width="10.7109375" style="323" customWidth="1"/>
    <col min="1554" max="1796" width="9.140625" style="323"/>
    <col min="1797" max="1809" width="10.7109375" style="323" customWidth="1"/>
    <col min="1810" max="2052" width="9.140625" style="323"/>
    <col min="2053" max="2065" width="10.7109375" style="323" customWidth="1"/>
    <col min="2066" max="2308" width="9.140625" style="323"/>
    <col min="2309" max="2321" width="10.7109375" style="323" customWidth="1"/>
    <col min="2322" max="2564" width="9.140625" style="323"/>
    <col min="2565" max="2577" width="10.7109375" style="323" customWidth="1"/>
    <col min="2578" max="2820" width="9.140625" style="323"/>
    <col min="2821" max="2833" width="10.7109375" style="323" customWidth="1"/>
    <col min="2834" max="3076" width="9.140625" style="323"/>
    <col min="3077" max="3089" width="10.7109375" style="323" customWidth="1"/>
    <col min="3090" max="3332" width="9.140625" style="323"/>
    <col min="3333" max="3345" width="10.7109375" style="323" customWidth="1"/>
    <col min="3346" max="3588" width="9.140625" style="323"/>
    <col min="3589" max="3601" width="10.7109375" style="323" customWidth="1"/>
    <col min="3602" max="3844" width="9.140625" style="323"/>
    <col min="3845" max="3857" width="10.7109375" style="323" customWidth="1"/>
    <col min="3858" max="4100" width="9.140625" style="323"/>
    <col min="4101" max="4113" width="10.7109375" style="323" customWidth="1"/>
    <col min="4114" max="4356" width="9.140625" style="323"/>
    <col min="4357" max="4369" width="10.7109375" style="323" customWidth="1"/>
    <col min="4370" max="4612" width="9.140625" style="323"/>
    <col min="4613" max="4625" width="10.7109375" style="323" customWidth="1"/>
    <col min="4626" max="4868" width="9.140625" style="323"/>
    <col min="4869" max="4881" width="10.7109375" style="323" customWidth="1"/>
    <col min="4882" max="5124" width="9.140625" style="323"/>
    <col min="5125" max="5137" width="10.7109375" style="323" customWidth="1"/>
    <col min="5138" max="5380" width="9.140625" style="323"/>
    <col min="5381" max="5393" width="10.7109375" style="323" customWidth="1"/>
    <col min="5394" max="5636" width="9.140625" style="323"/>
    <col min="5637" max="5649" width="10.7109375" style="323" customWidth="1"/>
    <col min="5650" max="5892" width="9.140625" style="323"/>
    <col min="5893" max="5905" width="10.7109375" style="323" customWidth="1"/>
    <col min="5906" max="6148" width="9.140625" style="323"/>
    <col min="6149" max="6161" width="10.7109375" style="323" customWidth="1"/>
    <col min="6162" max="6404" width="9.140625" style="323"/>
    <col min="6405" max="6417" width="10.7109375" style="323" customWidth="1"/>
    <col min="6418" max="6660" width="9.140625" style="323"/>
    <col min="6661" max="6673" width="10.7109375" style="323" customWidth="1"/>
    <col min="6674" max="6916" width="9.140625" style="323"/>
    <col min="6917" max="6929" width="10.7109375" style="323" customWidth="1"/>
    <col min="6930" max="7172" width="9.140625" style="323"/>
    <col min="7173" max="7185" width="10.7109375" style="323" customWidth="1"/>
    <col min="7186" max="7428" width="9.140625" style="323"/>
    <col min="7429" max="7441" width="10.7109375" style="323" customWidth="1"/>
    <col min="7442" max="7684" width="9.140625" style="323"/>
    <col min="7685" max="7697" width="10.7109375" style="323" customWidth="1"/>
    <col min="7698" max="7940" width="9.140625" style="323"/>
    <col min="7941" max="7953" width="10.7109375" style="323" customWidth="1"/>
    <col min="7954" max="8196" width="9.140625" style="323"/>
    <col min="8197" max="8209" width="10.7109375" style="323" customWidth="1"/>
    <col min="8210" max="8452" width="9.140625" style="323"/>
    <col min="8453" max="8465" width="10.7109375" style="323" customWidth="1"/>
    <col min="8466" max="8708" width="9.140625" style="323"/>
    <col min="8709" max="8721" width="10.7109375" style="323" customWidth="1"/>
    <col min="8722" max="8964" width="9.140625" style="323"/>
    <col min="8965" max="8977" width="10.7109375" style="323" customWidth="1"/>
    <col min="8978" max="9220" width="9.140625" style="323"/>
    <col min="9221" max="9233" width="10.7109375" style="323" customWidth="1"/>
    <col min="9234" max="9476" width="9.140625" style="323"/>
    <col min="9477" max="9489" width="10.7109375" style="323" customWidth="1"/>
    <col min="9490" max="9732" width="9.140625" style="323"/>
    <col min="9733" max="9745" width="10.7109375" style="323" customWidth="1"/>
    <col min="9746" max="9988" width="9.140625" style="323"/>
    <col min="9989" max="10001" width="10.7109375" style="323" customWidth="1"/>
    <col min="10002" max="10244" width="9.140625" style="323"/>
    <col min="10245" max="10257" width="10.7109375" style="323" customWidth="1"/>
    <col min="10258" max="10500" width="9.140625" style="323"/>
    <col min="10501" max="10513" width="10.7109375" style="323" customWidth="1"/>
    <col min="10514" max="10756" width="9.140625" style="323"/>
    <col min="10757" max="10769" width="10.7109375" style="323" customWidth="1"/>
    <col min="10770" max="11012" width="9.140625" style="323"/>
    <col min="11013" max="11025" width="10.7109375" style="323" customWidth="1"/>
    <col min="11026" max="11268" width="9.140625" style="323"/>
    <col min="11269" max="11281" width="10.7109375" style="323" customWidth="1"/>
    <col min="11282" max="11524" width="9.140625" style="323"/>
    <col min="11525" max="11537" width="10.7109375" style="323" customWidth="1"/>
    <col min="11538" max="11780" width="9.140625" style="323"/>
    <col min="11781" max="11793" width="10.7109375" style="323" customWidth="1"/>
    <col min="11794" max="12036" width="9.140625" style="323"/>
    <col min="12037" max="12049" width="10.7109375" style="323" customWidth="1"/>
    <col min="12050" max="12292" width="9.140625" style="323"/>
    <col min="12293" max="12305" width="10.7109375" style="323" customWidth="1"/>
    <col min="12306" max="12548" width="9.140625" style="323"/>
    <col min="12549" max="12561" width="10.7109375" style="323" customWidth="1"/>
    <col min="12562" max="12804" width="9.140625" style="323"/>
    <col min="12805" max="12817" width="10.7109375" style="323" customWidth="1"/>
    <col min="12818" max="13060" width="9.140625" style="323"/>
    <col min="13061" max="13073" width="10.7109375" style="323" customWidth="1"/>
    <col min="13074" max="13316" width="9.140625" style="323"/>
    <col min="13317" max="13329" width="10.7109375" style="323" customWidth="1"/>
    <col min="13330" max="13572" width="9.140625" style="323"/>
    <col min="13573" max="13585" width="10.7109375" style="323" customWidth="1"/>
    <col min="13586" max="13828" width="9.140625" style="323"/>
    <col min="13829" max="13841" width="10.7109375" style="323" customWidth="1"/>
    <col min="13842" max="14084" width="9.140625" style="323"/>
    <col min="14085" max="14097" width="10.7109375" style="323" customWidth="1"/>
    <col min="14098" max="14340" width="9.140625" style="323"/>
    <col min="14341" max="14353" width="10.7109375" style="323" customWidth="1"/>
    <col min="14354" max="14596" width="9.140625" style="323"/>
    <col min="14597" max="14609" width="10.7109375" style="323" customWidth="1"/>
    <col min="14610" max="14852" width="9.140625" style="323"/>
    <col min="14853" max="14865" width="10.7109375" style="323" customWidth="1"/>
    <col min="14866" max="15108" width="9.140625" style="323"/>
    <col min="15109" max="15121" width="10.7109375" style="323" customWidth="1"/>
    <col min="15122" max="15364" width="9.140625" style="323"/>
    <col min="15365" max="15377" width="10.7109375" style="323" customWidth="1"/>
    <col min="15378" max="15620" width="9.140625" style="323"/>
    <col min="15621" max="15633" width="10.7109375" style="323" customWidth="1"/>
    <col min="15634" max="15876" width="9.140625" style="323"/>
    <col min="15877" max="15889" width="10.7109375" style="323" customWidth="1"/>
    <col min="15890" max="16132" width="9.140625" style="323"/>
    <col min="16133" max="16145" width="10.7109375" style="323" customWidth="1"/>
    <col min="16146" max="16384" width="9.140625" style="323"/>
  </cols>
  <sheetData>
    <row r="1" spans="1:23" x14ac:dyDescent="0.25">
      <c r="Q1" s="1001" t="s">
        <v>266</v>
      </c>
      <c r="R1" s="1001"/>
      <c r="S1" s="1001"/>
    </row>
    <row r="2" spans="1:23" ht="20.100000000000001" customHeight="1" x14ac:dyDescent="0.25">
      <c r="A2" s="1000" t="s">
        <v>221</v>
      </c>
      <c r="B2" s="1000"/>
      <c r="C2" s="1000"/>
      <c r="D2" s="1000"/>
      <c r="E2" s="1000"/>
      <c r="F2" s="1000"/>
      <c r="G2" s="1000"/>
      <c r="H2" s="1000"/>
      <c r="I2" s="1000"/>
      <c r="J2" s="1000"/>
      <c r="K2" s="1000"/>
      <c r="L2" s="1000"/>
      <c r="M2" s="1000"/>
      <c r="N2" s="1000"/>
      <c r="O2" s="1000"/>
      <c r="P2" s="1000"/>
      <c r="Q2" s="1000"/>
      <c r="R2" s="1000"/>
      <c r="S2" s="1000"/>
    </row>
    <row r="3" spans="1:23" ht="6.75" customHeight="1" x14ac:dyDescent="0.25">
      <c r="A3" s="348"/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47"/>
      <c r="M3" s="348"/>
      <c r="N3" s="348"/>
      <c r="O3" s="348"/>
      <c r="P3" s="348"/>
      <c r="Q3" s="348"/>
      <c r="R3" s="348"/>
    </row>
    <row r="4" spans="1:23" ht="17.25" customHeight="1" x14ac:dyDescent="0.25">
      <c r="A4" s="494"/>
      <c r="B4" s="997">
        <f>T!G17</f>
        <v>2016</v>
      </c>
      <c r="C4" s="998"/>
      <c r="D4" s="998"/>
      <c r="E4" s="998"/>
      <c r="F4" s="998"/>
      <c r="G4" s="998"/>
      <c r="H4" s="998"/>
      <c r="I4" s="998"/>
      <c r="J4" s="998"/>
      <c r="K4" s="998"/>
      <c r="L4" s="998"/>
      <c r="M4" s="998"/>
      <c r="N4" s="998"/>
      <c r="O4" s="998"/>
      <c r="P4" s="998"/>
      <c r="Q4" s="998"/>
      <c r="R4" s="999"/>
    </row>
    <row r="5" spans="1:23" ht="32.25" customHeight="1" x14ac:dyDescent="0.25">
      <c r="A5" s="494"/>
      <c r="B5" s="602"/>
      <c r="C5" s="358"/>
      <c r="D5" s="358"/>
      <c r="E5" s="358"/>
      <c r="F5" s="603"/>
      <c r="G5" s="1029" t="s">
        <v>41</v>
      </c>
      <c r="H5" s="1030"/>
      <c r="I5" s="1030"/>
      <c r="J5" s="1030"/>
      <c r="K5" s="1030"/>
      <c r="L5" s="1030"/>
      <c r="M5" s="1030"/>
      <c r="N5" s="1030"/>
      <c r="O5" s="1030"/>
      <c r="P5" s="1030"/>
      <c r="Q5" s="1030"/>
      <c r="R5" s="1031"/>
    </row>
    <row r="6" spans="1:23" ht="27.75" customHeight="1" x14ac:dyDescent="0.25">
      <c r="A6" s="324"/>
      <c r="B6" s="1026" t="s">
        <v>0</v>
      </c>
      <c r="C6" s="1027"/>
      <c r="D6" s="1027"/>
      <c r="E6" s="1027"/>
      <c r="F6" s="1028"/>
      <c r="G6" s="1023" t="s">
        <v>154</v>
      </c>
      <c r="H6" s="1024"/>
      <c r="I6" s="1024"/>
      <c r="J6" s="1024"/>
      <c r="K6" s="1024"/>
      <c r="L6" s="1025"/>
      <c r="M6" s="1023" t="s">
        <v>1</v>
      </c>
      <c r="N6" s="1024"/>
      <c r="O6" s="1024"/>
      <c r="P6" s="1024"/>
      <c r="Q6" s="1024"/>
      <c r="R6" s="1025"/>
    </row>
    <row r="7" spans="1:23" ht="12.95" customHeight="1" x14ac:dyDescent="0.25">
      <c r="A7" s="325" t="s">
        <v>164</v>
      </c>
      <c r="B7" s="573" t="s">
        <v>6</v>
      </c>
      <c r="C7" s="574" t="s">
        <v>7</v>
      </c>
      <c r="D7" s="493" t="s">
        <v>8</v>
      </c>
      <c r="E7" s="574" t="s">
        <v>9</v>
      </c>
      <c r="F7" s="601" t="s">
        <v>2</v>
      </c>
      <c r="G7" s="573" t="s">
        <v>6</v>
      </c>
      <c r="H7" s="574" t="s">
        <v>7</v>
      </c>
      <c r="I7" s="493" t="s">
        <v>8</v>
      </c>
      <c r="J7" s="574" t="s">
        <v>9</v>
      </c>
      <c r="K7" s="574" t="s">
        <v>68</v>
      </c>
      <c r="L7" s="601" t="s">
        <v>2</v>
      </c>
      <c r="M7" s="573" t="s">
        <v>6</v>
      </c>
      <c r="N7" s="574" t="s">
        <v>7</v>
      </c>
      <c r="O7" s="493" t="s">
        <v>8</v>
      </c>
      <c r="P7" s="574" t="s">
        <v>9</v>
      </c>
      <c r="Q7" s="574" t="s">
        <v>68</v>
      </c>
      <c r="R7" s="601" t="s">
        <v>2</v>
      </c>
      <c r="S7" s="435"/>
    </row>
    <row r="8" spans="1:23" ht="12.95" customHeight="1" x14ac:dyDescent="0.25">
      <c r="A8" s="326" t="s">
        <v>27</v>
      </c>
      <c r="B8" s="606">
        <v>1596</v>
      </c>
      <c r="C8" s="607">
        <v>6808</v>
      </c>
      <c r="D8" s="608">
        <v>199759</v>
      </c>
      <c r="E8" s="608">
        <v>2635433</v>
      </c>
      <c r="F8" s="609">
        <v>2843596</v>
      </c>
      <c r="G8" s="606">
        <v>410048.42874170234</v>
      </c>
      <c r="H8" s="607">
        <v>119777.75897209193</v>
      </c>
      <c r="I8" s="608">
        <v>206724.99725668522</v>
      </c>
      <c r="J8" s="608">
        <v>433296.81916669046</v>
      </c>
      <c r="K8" s="608">
        <v>17417.079975371562</v>
      </c>
      <c r="L8" s="609">
        <v>1187265.0841125415</v>
      </c>
      <c r="M8" s="606">
        <v>4373379.7340900013</v>
      </c>
      <c r="N8" s="607">
        <v>1277617.6483800001</v>
      </c>
      <c r="O8" s="608">
        <v>2205229.7391700619</v>
      </c>
      <c r="P8" s="608">
        <v>4622334.3786490923</v>
      </c>
      <c r="Q8" s="608">
        <v>185829.29387999998</v>
      </c>
      <c r="R8" s="609">
        <v>12664390.794169158</v>
      </c>
      <c r="S8" s="331"/>
      <c r="T8" s="331"/>
      <c r="U8" s="332"/>
      <c r="V8" s="332"/>
      <c r="W8" s="332"/>
    </row>
    <row r="9" spans="1:23" ht="12.95" customHeight="1" x14ac:dyDescent="0.25">
      <c r="A9" s="326" t="s">
        <v>28</v>
      </c>
      <c r="B9" s="399">
        <v>1596</v>
      </c>
      <c r="C9" s="401">
        <v>6807</v>
      </c>
      <c r="D9" s="401">
        <v>199746</v>
      </c>
      <c r="E9" s="401">
        <v>2635257</v>
      </c>
      <c r="F9" s="610">
        <v>2843406</v>
      </c>
      <c r="G9" s="399">
        <v>334152.87814183428</v>
      </c>
      <c r="H9" s="401">
        <v>93520.438530384097</v>
      </c>
      <c r="I9" s="401">
        <v>146908.78887661986</v>
      </c>
      <c r="J9" s="401">
        <v>307050.76959802728</v>
      </c>
      <c r="K9" s="401">
        <v>13345.005399937332</v>
      </c>
      <c r="L9" s="610">
        <v>894977.88054680289</v>
      </c>
      <c r="M9" s="399">
        <v>3564298.7434200002</v>
      </c>
      <c r="N9" s="401">
        <v>997528.87078000023</v>
      </c>
      <c r="O9" s="401">
        <v>1567043.8816616514</v>
      </c>
      <c r="P9" s="401">
        <v>3275442.5148613444</v>
      </c>
      <c r="Q9" s="401">
        <v>142439.10641000004</v>
      </c>
      <c r="R9" s="610">
        <v>9546753.1171329971</v>
      </c>
      <c r="S9" s="333"/>
      <c r="T9" s="333"/>
      <c r="U9" s="332"/>
      <c r="V9" s="332"/>
      <c r="W9" s="332"/>
    </row>
    <row r="10" spans="1:23" ht="12.95" customHeight="1" x14ac:dyDescent="0.25">
      <c r="A10" s="380" t="s">
        <v>29</v>
      </c>
      <c r="B10" s="404">
        <v>1597</v>
      </c>
      <c r="C10" s="406">
        <v>6751</v>
      </c>
      <c r="D10" s="406">
        <v>199788</v>
      </c>
      <c r="E10" s="406">
        <v>2634272</v>
      </c>
      <c r="F10" s="610">
        <v>2842408</v>
      </c>
      <c r="G10" s="404">
        <v>335697.1384853702</v>
      </c>
      <c r="H10" s="406">
        <v>90115.793678307207</v>
      </c>
      <c r="I10" s="406">
        <v>149163.67654209246</v>
      </c>
      <c r="J10" s="406">
        <v>306497.07245048461</v>
      </c>
      <c r="K10" s="406">
        <v>13454.228536660818</v>
      </c>
      <c r="L10" s="610">
        <v>894927.90969291527</v>
      </c>
      <c r="M10" s="404">
        <v>3587381.5599300005</v>
      </c>
      <c r="N10" s="406">
        <v>963159.80461500015</v>
      </c>
      <c r="O10" s="406">
        <v>1594197.7366123218</v>
      </c>
      <c r="P10" s="406">
        <v>3275671.2325936132</v>
      </c>
      <c r="Q10" s="406">
        <v>143879.05645000003</v>
      </c>
      <c r="R10" s="610">
        <v>9564289.3902009353</v>
      </c>
      <c r="S10" s="339"/>
      <c r="T10" s="339"/>
      <c r="U10" s="332"/>
      <c r="V10" s="332"/>
      <c r="W10" s="332"/>
    </row>
    <row r="11" spans="1:23" ht="12.95" customHeight="1" x14ac:dyDescent="0.25">
      <c r="A11" s="379" t="s">
        <v>30</v>
      </c>
      <c r="B11" s="606"/>
      <c r="C11" s="608"/>
      <c r="D11" s="608"/>
      <c r="E11" s="608"/>
      <c r="F11" s="822">
        <f t="shared" ref="F11:F19" si="0">SUM(B11:E11)</f>
        <v>0</v>
      </c>
      <c r="G11" s="775"/>
      <c r="H11" s="899"/>
      <c r="I11" s="899"/>
      <c r="J11" s="899"/>
      <c r="K11" s="899"/>
      <c r="L11" s="822">
        <f t="shared" ref="L11:L19" si="1">SUM(G11:K11)</f>
        <v>0</v>
      </c>
      <c r="M11" s="606"/>
      <c r="N11" s="608"/>
      <c r="O11" s="608"/>
      <c r="P11" s="608"/>
      <c r="Q11" s="608"/>
      <c r="R11" s="822">
        <f t="shared" ref="R11:R19" si="2">SUM(M11:Q11)</f>
        <v>0</v>
      </c>
      <c r="S11" s="333"/>
      <c r="T11" s="333"/>
      <c r="U11" s="332"/>
      <c r="V11" s="332"/>
      <c r="W11" s="332"/>
    </row>
    <row r="12" spans="1:23" ht="12.95" customHeight="1" x14ac:dyDescent="0.25">
      <c r="A12" s="379" t="s">
        <v>31</v>
      </c>
      <c r="B12" s="399"/>
      <c r="C12" s="401"/>
      <c r="D12" s="401"/>
      <c r="E12" s="401"/>
      <c r="F12" s="823">
        <f t="shared" si="0"/>
        <v>0</v>
      </c>
      <c r="G12" s="778"/>
      <c r="H12" s="801"/>
      <c r="I12" s="801"/>
      <c r="J12" s="801"/>
      <c r="K12" s="801"/>
      <c r="L12" s="823">
        <f t="shared" si="1"/>
        <v>0</v>
      </c>
      <c r="M12" s="399"/>
      <c r="N12" s="401"/>
      <c r="O12" s="401"/>
      <c r="P12" s="401"/>
      <c r="Q12" s="401"/>
      <c r="R12" s="823">
        <f t="shared" si="2"/>
        <v>0</v>
      </c>
      <c r="S12" s="333"/>
      <c r="T12" s="333"/>
      <c r="U12" s="332"/>
      <c r="V12" s="332"/>
      <c r="W12" s="332"/>
    </row>
    <row r="13" spans="1:23" ht="12.95" customHeight="1" x14ac:dyDescent="0.25">
      <c r="A13" s="380" t="s">
        <v>32</v>
      </c>
      <c r="B13" s="404"/>
      <c r="C13" s="406"/>
      <c r="D13" s="406"/>
      <c r="E13" s="406"/>
      <c r="F13" s="823">
        <f t="shared" si="0"/>
        <v>0</v>
      </c>
      <c r="G13" s="900"/>
      <c r="H13" s="901"/>
      <c r="I13" s="901"/>
      <c r="J13" s="901"/>
      <c r="K13" s="901"/>
      <c r="L13" s="823">
        <f t="shared" si="1"/>
        <v>0</v>
      </c>
      <c r="M13" s="404"/>
      <c r="N13" s="406"/>
      <c r="O13" s="406"/>
      <c r="P13" s="406"/>
      <c r="Q13" s="406"/>
      <c r="R13" s="823">
        <f t="shared" si="2"/>
        <v>0</v>
      </c>
      <c r="S13" s="333"/>
      <c r="T13" s="333"/>
      <c r="U13" s="332"/>
      <c r="V13" s="332"/>
      <c r="W13" s="332"/>
    </row>
    <row r="14" spans="1:23" ht="12.95" customHeight="1" x14ac:dyDescent="0.25">
      <c r="A14" s="379" t="s">
        <v>33</v>
      </c>
      <c r="B14" s="606"/>
      <c r="C14" s="608"/>
      <c r="D14" s="608"/>
      <c r="E14" s="608"/>
      <c r="F14" s="822">
        <f t="shared" si="0"/>
        <v>0</v>
      </c>
      <c r="G14" s="775"/>
      <c r="H14" s="899"/>
      <c r="I14" s="899"/>
      <c r="J14" s="899"/>
      <c r="K14" s="899"/>
      <c r="L14" s="822">
        <f t="shared" si="1"/>
        <v>0</v>
      </c>
      <c r="M14" s="606"/>
      <c r="N14" s="608"/>
      <c r="O14" s="608"/>
      <c r="P14" s="608"/>
      <c r="Q14" s="608"/>
      <c r="R14" s="822">
        <f t="shared" si="2"/>
        <v>0</v>
      </c>
      <c r="S14" s="333"/>
      <c r="T14" s="333"/>
      <c r="U14" s="332"/>
      <c r="V14" s="332"/>
      <c r="W14" s="332"/>
    </row>
    <row r="15" spans="1:23" ht="12.95" customHeight="1" x14ac:dyDescent="0.25">
      <c r="A15" s="379" t="s">
        <v>34</v>
      </c>
      <c r="B15" s="399"/>
      <c r="C15" s="401"/>
      <c r="D15" s="401"/>
      <c r="E15" s="401"/>
      <c r="F15" s="823">
        <f t="shared" si="0"/>
        <v>0</v>
      </c>
      <c r="G15" s="778"/>
      <c r="H15" s="801"/>
      <c r="I15" s="801"/>
      <c r="J15" s="801"/>
      <c r="K15" s="801"/>
      <c r="L15" s="823">
        <f t="shared" si="1"/>
        <v>0</v>
      </c>
      <c r="M15" s="399"/>
      <c r="N15" s="401"/>
      <c r="O15" s="401"/>
      <c r="P15" s="401"/>
      <c r="Q15" s="401"/>
      <c r="R15" s="823">
        <f t="shared" si="2"/>
        <v>0</v>
      </c>
      <c r="S15" s="333"/>
      <c r="T15" s="333"/>
      <c r="U15" s="332"/>
      <c r="V15" s="332"/>
      <c r="W15" s="332"/>
    </row>
    <row r="16" spans="1:23" ht="12.95" customHeight="1" x14ac:dyDescent="0.25">
      <c r="A16" s="380" t="s">
        <v>35</v>
      </c>
      <c r="B16" s="404"/>
      <c r="C16" s="406"/>
      <c r="D16" s="406"/>
      <c r="E16" s="406"/>
      <c r="F16" s="823">
        <f t="shared" si="0"/>
        <v>0</v>
      </c>
      <c r="G16" s="900"/>
      <c r="H16" s="901"/>
      <c r="I16" s="901"/>
      <c r="J16" s="901"/>
      <c r="K16" s="901"/>
      <c r="L16" s="823">
        <f t="shared" si="1"/>
        <v>0</v>
      </c>
      <c r="M16" s="404"/>
      <c r="N16" s="406"/>
      <c r="O16" s="406"/>
      <c r="P16" s="406"/>
      <c r="Q16" s="406"/>
      <c r="R16" s="823">
        <f t="shared" si="2"/>
        <v>0</v>
      </c>
      <c r="S16" s="333"/>
      <c r="T16" s="333"/>
      <c r="U16" s="332"/>
      <c r="V16" s="332"/>
      <c r="W16" s="332"/>
    </row>
    <row r="17" spans="1:23" ht="12.95" customHeight="1" x14ac:dyDescent="0.25">
      <c r="A17" s="326" t="s">
        <v>36</v>
      </c>
      <c r="B17" s="606"/>
      <c r="C17" s="608"/>
      <c r="D17" s="608"/>
      <c r="E17" s="608"/>
      <c r="F17" s="822">
        <f t="shared" si="0"/>
        <v>0</v>
      </c>
      <c r="G17" s="775"/>
      <c r="H17" s="899"/>
      <c r="I17" s="899"/>
      <c r="J17" s="899"/>
      <c r="K17" s="899"/>
      <c r="L17" s="822">
        <f t="shared" si="1"/>
        <v>0</v>
      </c>
      <c r="M17" s="606"/>
      <c r="N17" s="608"/>
      <c r="O17" s="608"/>
      <c r="P17" s="608"/>
      <c r="Q17" s="608"/>
      <c r="R17" s="822">
        <f t="shared" si="2"/>
        <v>0</v>
      </c>
      <c r="S17" s="333"/>
      <c r="T17" s="333"/>
      <c r="U17" s="332"/>
      <c r="V17" s="332"/>
      <c r="W17" s="332"/>
    </row>
    <row r="18" spans="1:23" ht="12.95" customHeight="1" x14ac:dyDescent="0.25">
      <c r="A18" s="326" t="s">
        <v>37</v>
      </c>
      <c r="B18" s="399"/>
      <c r="C18" s="401"/>
      <c r="D18" s="401"/>
      <c r="E18" s="401"/>
      <c r="F18" s="823">
        <f t="shared" si="0"/>
        <v>0</v>
      </c>
      <c r="G18" s="778"/>
      <c r="H18" s="801"/>
      <c r="I18" s="801"/>
      <c r="J18" s="801"/>
      <c r="K18" s="801"/>
      <c r="L18" s="823">
        <f t="shared" si="1"/>
        <v>0</v>
      </c>
      <c r="M18" s="399"/>
      <c r="N18" s="401"/>
      <c r="O18" s="401"/>
      <c r="P18" s="401"/>
      <c r="Q18" s="401"/>
      <c r="R18" s="823">
        <f t="shared" si="2"/>
        <v>0</v>
      </c>
      <c r="S18" s="333"/>
      <c r="T18" s="333"/>
      <c r="U18" s="332"/>
      <c r="V18" s="332"/>
      <c r="W18" s="332"/>
    </row>
    <row r="19" spans="1:23" ht="12.95" customHeight="1" x14ac:dyDescent="0.25">
      <c r="A19" s="334" t="s">
        <v>38</v>
      </c>
      <c r="B19" s="404"/>
      <c r="C19" s="406"/>
      <c r="D19" s="406"/>
      <c r="E19" s="406"/>
      <c r="F19" s="824">
        <f t="shared" si="0"/>
        <v>0</v>
      </c>
      <c r="G19" s="900"/>
      <c r="H19" s="901"/>
      <c r="I19" s="901"/>
      <c r="J19" s="901"/>
      <c r="K19" s="901"/>
      <c r="L19" s="824">
        <f t="shared" si="1"/>
        <v>0</v>
      </c>
      <c r="M19" s="404"/>
      <c r="N19" s="406"/>
      <c r="O19" s="406"/>
      <c r="P19" s="406"/>
      <c r="Q19" s="406"/>
      <c r="R19" s="824">
        <f t="shared" si="2"/>
        <v>0</v>
      </c>
      <c r="S19" s="576"/>
      <c r="T19" s="333"/>
      <c r="U19" s="332"/>
      <c r="V19" s="332"/>
      <c r="W19" s="332"/>
    </row>
    <row r="20" spans="1:23" ht="12.95" customHeight="1" x14ac:dyDescent="0.25">
      <c r="A20" s="326" t="s">
        <v>151</v>
      </c>
      <c r="B20" s="661">
        <f>B10</f>
        <v>1597</v>
      </c>
      <c r="C20" s="674">
        <f t="shared" ref="C20:F20" si="3">C10</f>
        <v>6751</v>
      </c>
      <c r="D20" s="674">
        <f t="shared" si="3"/>
        <v>199788</v>
      </c>
      <c r="E20" s="674">
        <f t="shared" si="3"/>
        <v>2634272</v>
      </c>
      <c r="F20" s="675">
        <f t="shared" si="3"/>
        <v>2842408</v>
      </c>
      <c r="G20" s="408">
        <f>SUM(G8:G10)</f>
        <v>1079898.4453689069</v>
      </c>
      <c r="H20" s="410">
        <f>SUM(H8:H10)</f>
        <v>303413.99118078325</v>
      </c>
      <c r="I20" s="410">
        <f t="shared" ref="I20:L20" si="4">SUM(I8:I10)</f>
        <v>502797.46267539752</v>
      </c>
      <c r="J20" s="410">
        <f t="shared" si="4"/>
        <v>1046844.6612152024</v>
      </c>
      <c r="K20" s="410">
        <f t="shared" ref="K20" si="5">SUM(K8:K10)</f>
        <v>44216.313911969715</v>
      </c>
      <c r="L20" s="611">
        <f t="shared" si="4"/>
        <v>2977170.8743522596</v>
      </c>
      <c r="M20" s="427">
        <f>SUM(M8:M10)</f>
        <v>11525060.037440002</v>
      </c>
      <c r="N20" s="412">
        <f>SUM(N8:N10)</f>
        <v>3238306.3237750009</v>
      </c>
      <c r="O20" s="412">
        <f t="shared" ref="O20:R20" si="6">SUM(O8:O10)</f>
        <v>5366471.3574440349</v>
      </c>
      <c r="P20" s="412">
        <f t="shared" si="6"/>
        <v>11173448.126104049</v>
      </c>
      <c r="Q20" s="412">
        <f t="shared" ref="Q20" si="7">SUM(Q8:Q10)</f>
        <v>472147.45674000005</v>
      </c>
      <c r="R20" s="514">
        <f t="shared" si="6"/>
        <v>31775433.301503092</v>
      </c>
    </row>
    <row r="21" spans="1:23" ht="12.95" customHeight="1" x14ac:dyDescent="0.25">
      <c r="A21" s="326" t="s">
        <v>178</v>
      </c>
      <c r="B21" s="757">
        <f>B13</f>
        <v>0</v>
      </c>
      <c r="C21" s="758">
        <f t="shared" ref="C21:F21" si="8">C13</f>
        <v>0</v>
      </c>
      <c r="D21" s="758">
        <f t="shared" si="8"/>
        <v>0</v>
      </c>
      <c r="E21" s="758">
        <f t="shared" si="8"/>
        <v>0</v>
      </c>
      <c r="F21" s="759">
        <f t="shared" si="8"/>
        <v>0</v>
      </c>
      <c r="G21" s="766">
        <f>SUM(G11:G13)</f>
        <v>0</v>
      </c>
      <c r="H21" s="767">
        <f>SUM(H11:H13)</f>
        <v>0</v>
      </c>
      <c r="I21" s="767">
        <f t="shared" ref="I21:L21" si="9">SUM(I11:I13)</f>
        <v>0</v>
      </c>
      <c r="J21" s="767">
        <f t="shared" si="9"/>
        <v>0</v>
      </c>
      <c r="K21" s="767">
        <f t="shared" ref="K21" si="10">SUM(K11:K13)</f>
        <v>0</v>
      </c>
      <c r="L21" s="768">
        <f t="shared" si="9"/>
        <v>0</v>
      </c>
      <c r="M21" s="781">
        <f>SUM(M11:M13)</f>
        <v>0</v>
      </c>
      <c r="N21" s="782">
        <f>SUM(N11:N13)</f>
        <v>0</v>
      </c>
      <c r="O21" s="782">
        <f t="shared" ref="O21:R21" si="11">SUM(O11:O13)</f>
        <v>0</v>
      </c>
      <c r="P21" s="782">
        <f t="shared" si="11"/>
        <v>0</v>
      </c>
      <c r="Q21" s="782">
        <f t="shared" ref="Q21" si="12">SUM(Q11:Q13)</f>
        <v>0</v>
      </c>
      <c r="R21" s="783">
        <f t="shared" si="11"/>
        <v>0</v>
      </c>
    </row>
    <row r="22" spans="1:23" ht="12.95" customHeight="1" x14ac:dyDescent="0.25">
      <c r="A22" s="326" t="s">
        <v>222</v>
      </c>
      <c r="B22" s="757">
        <f>B16</f>
        <v>0</v>
      </c>
      <c r="C22" s="758">
        <f t="shared" ref="C22:F22" si="13">C16</f>
        <v>0</v>
      </c>
      <c r="D22" s="758">
        <f t="shared" si="13"/>
        <v>0</v>
      </c>
      <c r="E22" s="758">
        <f t="shared" si="13"/>
        <v>0</v>
      </c>
      <c r="F22" s="759">
        <f t="shared" si="13"/>
        <v>0</v>
      </c>
      <c r="G22" s="766">
        <f>SUM(G14:G16)</f>
        <v>0</v>
      </c>
      <c r="H22" s="767">
        <f>SUM(H14:H16)</f>
        <v>0</v>
      </c>
      <c r="I22" s="767">
        <f t="shared" ref="I22:L22" si="14">SUM(I14:I16)</f>
        <v>0</v>
      </c>
      <c r="J22" s="767">
        <f t="shared" si="14"/>
        <v>0</v>
      </c>
      <c r="K22" s="767">
        <f t="shared" ref="K22" si="15">SUM(K14:K16)</f>
        <v>0</v>
      </c>
      <c r="L22" s="768">
        <f t="shared" si="14"/>
        <v>0</v>
      </c>
      <c r="M22" s="781">
        <f>SUM(M14:M16)</f>
        <v>0</v>
      </c>
      <c r="N22" s="782">
        <f>SUM(N14:N16)</f>
        <v>0</v>
      </c>
      <c r="O22" s="782">
        <f t="shared" ref="O22:R22" si="16">SUM(O14:O16)</f>
        <v>0</v>
      </c>
      <c r="P22" s="782">
        <f t="shared" si="16"/>
        <v>0</v>
      </c>
      <c r="Q22" s="782">
        <f t="shared" ref="Q22" si="17">SUM(Q14:Q16)</f>
        <v>0</v>
      </c>
      <c r="R22" s="783">
        <f t="shared" si="16"/>
        <v>0</v>
      </c>
    </row>
    <row r="23" spans="1:23" ht="12.95" customHeight="1" x14ac:dyDescent="0.25">
      <c r="A23" s="380" t="s">
        <v>179</v>
      </c>
      <c r="B23" s="760">
        <f>B19</f>
        <v>0</v>
      </c>
      <c r="C23" s="761">
        <f t="shared" ref="C23:F23" si="18">C19</f>
        <v>0</v>
      </c>
      <c r="D23" s="761">
        <f t="shared" si="18"/>
        <v>0</v>
      </c>
      <c r="E23" s="761">
        <f t="shared" si="18"/>
        <v>0</v>
      </c>
      <c r="F23" s="762">
        <f t="shared" si="18"/>
        <v>0</v>
      </c>
      <c r="G23" s="769">
        <f>SUM(G17:G19)</f>
        <v>0</v>
      </c>
      <c r="H23" s="770">
        <f>SUM(H17:H19)</f>
        <v>0</v>
      </c>
      <c r="I23" s="770">
        <f t="shared" ref="I23:L23" si="19">SUM(I17:I19)</f>
        <v>0</v>
      </c>
      <c r="J23" s="770">
        <f t="shared" si="19"/>
        <v>0</v>
      </c>
      <c r="K23" s="770">
        <f t="shared" ref="K23" si="20">SUM(K17:K19)</f>
        <v>0</v>
      </c>
      <c r="L23" s="771">
        <f t="shared" si="19"/>
        <v>0</v>
      </c>
      <c r="M23" s="784">
        <f>SUM(M17:M19)</f>
        <v>0</v>
      </c>
      <c r="N23" s="785">
        <f>SUM(N17:N19)</f>
        <v>0</v>
      </c>
      <c r="O23" s="785">
        <f t="shared" ref="O23:R23" si="21">SUM(O17:O19)</f>
        <v>0</v>
      </c>
      <c r="P23" s="785">
        <f t="shared" si="21"/>
        <v>0</v>
      </c>
      <c r="Q23" s="785">
        <f t="shared" ref="Q23" si="22">SUM(Q17:Q19)</f>
        <v>0</v>
      </c>
      <c r="R23" s="786">
        <f t="shared" si="21"/>
        <v>0</v>
      </c>
      <c r="S23" s="435"/>
    </row>
    <row r="24" spans="1:23" ht="12.95" customHeight="1" x14ac:dyDescent="0.25">
      <c r="A24" s="326" t="s">
        <v>180</v>
      </c>
      <c r="B24" s="775">
        <f>B13</f>
        <v>0</v>
      </c>
      <c r="C24" s="776">
        <f t="shared" ref="C24:F24" si="23">C13</f>
        <v>0</v>
      </c>
      <c r="D24" s="776">
        <f t="shared" si="23"/>
        <v>0</v>
      </c>
      <c r="E24" s="776">
        <f t="shared" si="23"/>
        <v>0</v>
      </c>
      <c r="F24" s="777">
        <f t="shared" si="23"/>
        <v>0</v>
      </c>
      <c r="G24" s="775">
        <f>SUM(G8:G13)</f>
        <v>1079898.4453689069</v>
      </c>
      <c r="H24" s="776">
        <f>SUM(H8:H13)</f>
        <v>303413.99118078325</v>
      </c>
      <c r="I24" s="776">
        <f t="shared" ref="I24:L24" si="24">SUM(I8:I13)</f>
        <v>502797.46267539752</v>
      </c>
      <c r="J24" s="776">
        <f t="shared" si="24"/>
        <v>1046844.6612152024</v>
      </c>
      <c r="K24" s="776">
        <f t="shared" ref="K24" si="25">SUM(K8:K13)</f>
        <v>44216.313911969715</v>
      </c>
      <c r="L24" s="777">
        <f t="shared" si="24"/>
        <v>2977170.8743522596</v>
      </c>
      <c r="M24" s="775">
        <f>SUM(M8:M13)</f>
        <v>11525060.037440002</v>
      </c>
      <c r="N24" s="776">
        <f>SUM(N8:N13)</f>
        <v>3238306.3237750009</v>
      </c>
      <c r="O24" s="776">
        <f t="shared" ref="O24:R24" si="26">SUM(O8:O13)</f>
        <v>5366471.3574440349</v>
      </c>
      <c r="P24" s="776">
        <f t="shared" si="26"/>
        <v>11173448.126104049</v>
      </c>
      <c r="Q24" s="776">
        <f t="shared" ref="Q24" si="27">SUM(Q8:Q13)</f>
        <v>472147.45674000005</v>
      </c>
      <c r="R24" s="777">
        <f t="shared" si="26"/>
        <v>31775433.301503092</v>
      </c>
    </row>
    <row r="25" spans="1:23" ht="12.95" customHeight="1" x14ac:dyDescent="0.25">
      <c r="A25" s="326" t="s">
        <v>181</v>
      </c>
      <c r="B25" s="778">
        <f>B19</f>
        <v>0</v>
      </c>
      <c r="C25" s="779">
        <f t="shared" ref="C25:F25" si="28">C19</f>
        <v>0</v>
      </c>
      <c r="D25" s="779">
        <f t="shared" si="28"/>
        <v>0</v>
      </c>
      <c r="E25" s="779">
        <f t="shared" si="28"/>
        <v>0</v>
      </c>
      <c r="F25" s="780">
        <f t="shared" si="28"/>
        <v>0</v>
      </c>
      <c r="G25" s="778">
        <f>SUM(G14:G19)</f>
        <v>0</v>
      </c>
      <c r="H25" s="779">
        <f>SUM(H14:H19)</f>
        <v>0</v>
      </c>
      <c r="I25" s="779">
        <f t="shared" ref="I25:L25" si="29">SUM(I14:I19)</f>
        <v>0</v>
      </c>
      <c r="J25" s="779">
        <f t="shared" si="29"/>
        <v>0</v>
      </c>
      <c r="K25" s="779">
        <f t="shared" ref="K25" si="30">SUM(K14:K19)</f>
        <v>0</v>
      </c>
      <c r="L25" s="780">
        <f t="shared" si="29"/>
        <v>0</v>
      </c>
      <c r="M25" s="778">
        <f>SUM(M14:M19)</f>
        <v>0</v>
      </c>
      <c r="N25" s="779">
        <f>SUM(N14:N19)</f>
        <v>0</v>
      </c>
      <c r="O25" s="779">
        <f t="shared" ref="O25:R25" si="31">SUM(O14:O19)</f>
        <v>0</v>
      </c>
      <c r="P25" s="779">
        <f t="shared" si="31"/>
        <v>0</v>
      </c>
      <c r="Q25" s="779">
        <f t="shared" ref="Q25" si="32">SUM(Q14:Q19)</f>
        <v>0</v>
      </c>
      <c r="R25" s="780">
        <f t="shared" si="31"/>
        <v>0</v>
      </c>
    </row>
    <row r="26" spans="1:23" ht="12.95" customHeight="1" x14ac:dyDescent="0.25">
      <c r="A26" s="365" t="s">
        <v>166</v>
      </c>
      <c r="B26" s="763">
        <f>B19</f>
        <v>0</v>
      </c>
      <c r="C26" s="764">
        <f t="shared" ref="C26:F26" si="33">C19</f>
        <v>0</v>
      </c>
      <c r="D26" s="764">
        <f t="shared" si="33"/>
        <v>0</v>
      </c>
      <c r="E26" s="764">
        <f t="shared" si="33"/>
        <v>0</v>
      </c>
      <c r="F26" s="765">
        <f t="shared" si="33"/>
        <v>0</v>
      </c>
      <c r="G26" s="772">
        <f>SUM(G8:G19)</f>
        <v>1079898.4453689069</v>
      </c>
      <c r="H26" s="773">
        <f>SUM(H8:H19)</f>
        <v>303413.99118078325</v>
      </c>
      <c r="I26" s="773">
        <f t="shared" ref="I26:L26" si="34">SUM(I8:I19)</f>
        <v>502797.46267539752</v>
      </c>
      <c r="J26" s="773">
        <f t="shared" si="34"/>
        <v>1046844.6612152024</v>
      </c>
      <c r="K26" s="773">
        <f t="shared" ref="K26" si="35">SUM(K8:K19)</f>
        <v>44216.313911969715</v>
      </c>
      <c r="L26" s="774">
        <f t="shared" si="34"/>
        <v>2977170.8743522596</v>
      </c>
      <c r="M26" s="787">
        <f>SUM(M8:M19)</f>
        <v>11525060.037440002</v>
      </c>
      <c r="N26" s="788">
        <f>SUM(N8:N19)</f>
        <v>3238306.3237750009</v>
      </c>
      <c r="O26" s="788">
        <f t="shared" ref="O26:R26" si="36">SUM(O8:O19)</f>
        <v>5366471.3574440349</v>
      </c>
      <c r="P26" s="788">
        <f t="shared" si="36"/>
        <v>11173448.126104049</v>
      </c>
      <c r="Q26" s="788">
        <f t="shared" ref="Q26" si="37">SUM(Q8:Q19)</f>
        <v>472147.45674000005</v>
      </c>
      <c r="R26" s="789">
        <f t="shared" si="36"/>
        <v>31775433.301503092</v>
      </c>
      <c r="S26" s="577"/>
    </row>
    <row r="27" spans="1:23" ht="15" customHeight="1" x14ac:dyDescent="0.25">
      <c r="B27" s="602"/>
      <c r="C27" s="358"/>
      <c r="E27" s="358"/>
      <c r="F27" s="603"/>
      <c r="H27" s="358"/>
      <c r="I27" s="358"/>
      <c r="J27" s="358"/>
      <c r="M27" s="602"/>
      <c r="N27" s="358"/>
      <c r="O27" s="358"/>
      <c r="P27" s="358"/>
      <c r="Q27" s="358"/>
      <c r="R27" s="603"/>
      <c r="S27" s="358"/>
    </row>
    <row r="28" spans="1:23" x14ac:dyDescent="0.25">
      <c r="B28" s="344"/>
      <c r="F28" s="357"/>
      <c r="M28" s="344"/>
      <c r="R28" s="357"/>
    </row>
    <row r="29" spans="1:23" ht="12" customHeight="1" x14ac:dyDescent="0.25">
      <c r="A29" s="477"/>
      <c r="B29" s="934" t="str">
        <f>B7</f>
        <v>VO</v>
      </c>
      <c r="C29" s="935" t="str">
        <f t="shared" ref="C29:E29" si="38">C7</f>
        <v>SO</v>
      </c>
      <c r="D29" s="935" t="str">
        <f t="shared" si="38"/>
        <v>MO</v>
      </c>
      <c r="E29" s="935" t="str">
        <f t="shared" si="38"/>
        <v>DOM</v>
      </c>
      <c r="F29" s="604"/>
      <c r="G29" s="612"/>
      <c r="H29" s="613" t="str">
        <f>G7</f>
        <v>VO</v>
      </c>
      <c r="I29" s="613" t="str">
        <f t="shared" ref="I29:K29" si="39">H7</f>
        <v>SO</v>
      </c>
      <c r="J29" s="613" t="str">
        <f t="shared" si="39"/>
        <v>MO</v>
      </c>
      <c r="K29" s="613" t="str">
        <f t="shared" si="39"/>
        <v>DOM</v>
      </c>
      <c r="L29" s="936"/>
      <c r="M29" s="616"/>
      <c r="N29" s="613" t="str">
        <f>M7</f>
        <v>VO</v>
      </c>
      <c r="O29" s="613" t="str">
        <f t="shared" ref="O29:Q29" si="40">N7</f>
        <v>SO</v>
      </c>
      <c r="P29" s="613" t="str">
        <f t="shared" si="40"/>
        <v>MO</v>
      </c>
      <c r="Q29" s="613" t="str">
        <f t="shared" si="40"/>
        <v>DOM</v>
      </c>
      <c r="R29" s="604"/>
      <c r="S29" s="477"/>
    </row>
    <row r="30" spans="1:23" ht="12" customHeight="1" x14ac:dyDescent="0.25">
      <c r="B30" s="396">
        <f>B20</f>
        <v>1597</v>
      </c>
      <c r="C30" s="331">
        <f>C20</f>
        <v>6751</v>
      </c>
      <c r="D30" s="331">
        <f t="shared" ref="D30:E30" si="41">D20</f>
        <v>199788</v>
      </c>
      <c r="E30" s="331">
        <f t="shared" si="41"/>
        <v>2634272</v>
      </c>
      <c r="F30" s="605"/>
      <c r="G30" s="614" t="str">
        <f>A20</f>
        <v>I. čtvrtletí</v>
      </c>
      <c r="H30" s="615">
        <f>G20/1000</f>
        <v>1079.898445368907</v>
      </c>
      <c r="I30" s="615">
        <f t="shared" ref="I30:K30" si="42">H20/1000</f>
        <v>303.41399118078323</v>
      </c>
      <c r="J30" s="615">
        <f t="shared" si="42"/>
        <v>502.79746267539753</v>
      </c>
      <c r="K30" s="615">
        <f t="shared" si="42"/>
        <v>1046.8446612152024</v>
      </c>
      <c r="L30" s="937"/>
      <c r="M30" s="617" t="str">
        <f>A20</f>
        <v>I. čtvrtletí</v>
      </c>
      <c r="N30" s="618">
        <f>M20/1000</f>
        <v>11525.060037440002</v>
      </c>
      <c r="O30" s="618">
        <f t="shared" ref="O30:Q30" si="43">N20/1000</f>
        <v>3238.3063237750007</v>
      </c>
      <c r="P30" s="618">
        <f t="shared" si="43"/>
        <v>5366.4713574440348</v>
      </c>
      <c r="Q30" s="618">
        <f t="shared" si="43"/>
        <v>11173.448126104049</v>
      </c>
      <c r="R30" s="605"/>
    </row>
    <row r="31" spans="1:23" ht="12" customHeight="1" x14ac:dyDescent="0.25">
      <c r="B31" s="344"/>
      <c r="E31" s="346"/>
      <c r="F31" s="605"/>
      <c r="G31" s="614" t="str">
        <f t="shared" ref="G31:G33" si="44">A21</f>
        <v>II. čtvrtletí</v>
      </c>
      <c r="H31" s="615">
        <f t="shared" ref="H31:K33" si="45">G21/1000</f>
        <v>0</v>
      </c>
      <c r="I31" s="615">
        <f t="shared" si="45"/>
        <v>0</v>
      </c>
      <c r="J31" s="615">
        <f t="shared" si="45"/>
        <v>0</v>
      </c>
      <c r="K31" s="615">
        <f t="shared" si="45"/>
        <v>0</v>
      </c>
      <c r="L31" s="937"/>
      <c r="M31" s="617" t="str">
        <f t="shared" ref="M31:M33" si="46">A21</f>
        <v>II. čtvrtletí</v>
      </c>
      <c r="N31" s="618">
        <f t="shared" ref="N31:Q31" si="47">M21/1000</f>
        <v>0</v>
      </c>
      <c r="O31" s="618">
        <f t="shared" si="47"/>
        <v>0</v>
      </c>
      <c r="P31" s="618">
        <f t="shared" si="47"/>
        <v>0</v>
      </c>
      <c r="Q31" s="618">
        <f t="shared" si="47"/>
        <v>0</v>
      </c>
      <c r="R31" s="605"/>
    </row>
    <row r="32" spans="1:23" ht="12" customHeight="1" x14ac:dyDescent="0.25">
      <c r="B32" s="344"/>
      <c r="E32" s="346"/>
      <c r="F32" s="605"/>
      <c r="G32" s="614" t="str">
        <f t="shared" si="44"/>
        <v>III. čtvrtletí</v>
      </c>
      <c r="H32" s="615">
        <f t="shared" si="45"/>
        <v>0</v>
      </c>
      <c r="I32" s="615">
        <f t="shared" si="45"/>
        <v>0</v>
      </c>
      <c r="J32" s="615">
        <f t="shared" si="45"/>
        <v>0</v>
      </c>
      <c r="K32" s="615">
        <f t="shared" si="45"/>
        <v>0</v>
      </c>
      <c r="L32" s="937"/>
      <c r="M32" s="617" t="str">
        <f t="shared" si="46"/>
        <v>III. čtvrtletí</v>
      </c>
      <c r="N32" s="618">
        <f t="shared" ref="N32:Q32" si="48">M22/1000</f>
        <v>0</v>
      </c>
      <c r="O32" s="618">
        <f t="shared" si="48"/>
        <v>0</v>
      </c>
      <c r="P32" s="618">
        <f t="shared" si="48"/>
        <v>0</v>
      </c>
      <c r="Q32" s="618">
        <f t="shared" si="48"/>
        <v>0</v>
      </c>
      <c r="R32" s="605"/>
    </row>
    <row r="33" spans="2:18" ht="12" customHeight="1" x14ac:dyDescent="0.25">
      <c r="B33" s="344"/>
      <c r="E33" s="346"/>
      <c r="F33" s="605"/>
      <c r="G33" s="614" t="str">
        <f t="shared" si="44"/>
        <v>IV. čtvrtletí</v>
      </c>
      <c r="H33" s="615">
        <f t="shared" si="45"/>
        <v>0</v>
      </c>
      <c r="I33" s="615">
        <f t="shared" si="45"/>
        <v>0</v>
      </c>
      <c r="J33" s="615">
        <f t="shared" si="45"/>
        <v>0</v>
      </c>
      <c r="K33" s="615">
        <f t="shared" si="45"/>
        <v>0</v>
      </c>
      <c r="L33" s="937"/>
      <c r="M33" s="617" t="str">
        <f t="shared" si="46"/>
        <v>IV. čtvrtletí</v>
      </c>
      <c r="N33" s="618">
        <f t="shared" ref="N33:Q33" si="49">M23/1000</f>
        <v>0</v>
      </c>
      <c r="O33" s="618">
        <f t="shared" si="49"/>
        <v>0</v>
      </c>
      <c r="P33" s="618">
        <f t="shared" si="49"/>
        <v>0</v>
      </c>
      <c r="Q33" s="618">
        <f t="shared" si="49"/>
        <v>0</v>
      </c>
      <c r="R33" s="605"/>
    </row>
    <row r="34" spans="2:18" ht="12" customHeight="1" x14ac:dyDescent="0.25">
      <c r="B34" s="344"/>
      <c r="E34" s="346"/>
      <c r="F34" s="605"/>
      <c r="G34" s="346"/>
      <c r="H34" s="346"/>
      <c r="M34" s="344"/>
      <c r="O34" s="346"/>
      <c r="P34" s="346"/>
      <c r="Q34" s="346"/>
      <c r="R34" s="605"/>
    </row>
    <row r="35" spans="2:18" ht="12" customHeight="1" x14ac:dyDescent="0.25">
      <c r="B35" s="344"/>
      <c r="D35" s="1022" t="str">
        <f>T!E17</f>
        <v>I. čtvrtletí</v>
      </c>
      <c r="E35" s="346"/>
      <c r="F35" s="605"/>
      <c r="G35" s="346"/>
      <c r="H35" s="346"/>
      <c r="M35" s="344"/>
      <c r="O35" s="346"/>
      <c r="P35" s="346"/>
      <c r="Q35" s="346"/>
      <c r="R35" s="605"/>
    </row>
    <row r="36" spans="2:18" ht="12" customHeight="1" x14ac:dyDescent="0.25">
      <c r="B36" s="344"/>
      <c r="D36" s="1022"/>
      <c r="E36" s="346"/>
      <c r="F36" s="605"/>
      <c r="G36" s="346"/>
      <c r="H36" s="346"/>
      <c r="M36" s="344"/>
      <c r="O36" s="346"/>
      <c r="P36" s="346"/>
      <c r="Q36" s="346"/>
      <c r="R36" s="605"/>
    </row>
    <row r="37" spans="2:18" ht="12" customHeight="1" x14ac:dyDescent="0.25">
      <c r="E37" s="346"/>
      <c r="F37" s="346"/>
      <c r="G37" s="346"/>
      <c r="H37" s="346"/>
      <c r="O37" s="346"/>
      <c r="P37" s="346"/>
      <c r="Q37" s="346"/>
      <c r="R37" s="346"/>
    </row>
    <row r="38" spans="2:18" ht="12" customHeight="1" x14ac:dyDescent="0.25">
      <c r="E38" s="346"/>
      <c r="F38" s="346"/>
      <c r="G38" s="346"/>
      <c r="H38" s="346"/>
      <c r="O38" s="346"/>
      <c r="P38" s="346"/>
      <c r="Q38" s="346"/>
      <c r="R38" s="346"/>
    </row>
    <row r="39" spans="2:18" ht="12" customHeight="1" x14ac:dyDescent="0.25">
      <c r="E39" s="346"/>
      <c r="F39" s="346"/>
      <c r="G39" s="346"/>
      <c r="H39" s="346"/>
      <c r="O39" s="346"/>
      <c r="P39" s="346"/>
      <c r="Q39" s="346"/>
      <c r="R39" s="346"/>
    </row>
    <row r="40" spans="2:18" ht="12" customHeight="1" x14ac:dyDescent="0.25">
      <c r="E40" s="346"/>
      <c r="F40" s="346"/>
      <c r="G40" s="346"/>
      <c r="H40" s="346"/>
      <c r="O40" s="346"/>
      <c r="P40" s="346"/>
      <c r="Q40" s="346"/>
      <c r="R40" s="346"/>
    </row>
    <row r="41" spans="2:18" ht="12" customHeight="1" x14ac:dyDescent="0.25">
      <c r="E41" s="346"/>
      <c r="F41" s="346"/>
      <c r="G41" s="346"/>
      <c r="H41" s="346"/>
      <c r="O41" s="346"/>
      <c r="P41" s="346"/>
      <c r="Q41" s="346"/>
      <c r="R41" s="346"/>
    </row>
    <row r="42" spans="2:18" ht="12" customHeight="1" x14ac:dyDescent="0.25"/>
    <row r="43" spans="2:18" ht="12" customHeight="1" x14ac:dyDescent="0.25"/>
    <row r="44" spans="2:18" ht="12" customHeight="1" x14ac:dyDescent="0.25"/>
    <row r="45" spans="2:18" ht="12" customHeight="1" x14ac:dyDescent="0.25"/>
    <row r="46" spans="2:18" ht="12" customHeight="1" x14ac:dyDescent="0.25"/>
  </sheetData>
  <mergeCells count="8">
    <mergeCell ref="D35:D36"/>
    <mergeCell ref="Q1:S1"/>
    <mergeCell ref="G6:L6"/>
    <mergeCell ref="M6:R6"/>
    <mergeCell ref="A2:S2"/>
    <mergeCell ref="B4:R4"/>
    <mergeCell ref="B6:F6"/>
    <mergeCell ref="G5:R5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&amp;C7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view="pageBreakPreview" zoomScaleNormal="100" zoomScaleSheetLayoutView="100" workbookViewId="0"/>
  </sheetViews>
  <sheetFormatPr defaultRowHeight="12.75" x14ac:dyDescent="0.2"/>
  <cols>
    <col min="1" max="1" width="17.7109375" style="126" customWidth="1"/>
    <col min="2" max="3" width="8.7109375" style="126" customWidth="1"/>
    <col min="4" max="4" width="7.7109375" style="126" customWidth="1"/>
    <col min="5" max="6" width="8.7109375" style="126" customWidth="1"/>
    <col min="7" max="7" width="7.7109375" style="126" customWidth="1"/>
    <col min="8" max="9" width="8.7109375" style="126" customWidth="1"/>
    <col min="10" max="10" width="7.7109375" style="126" customWidth="1"/>
    <col min="11" max="11" width="1.7109375" style="126" customWidth="1"/>
    <col min="12" max="13" width="7.7109375" style="126" customWidth="1"/>
    <col min="14" max="16384" width="9.140625" style="126"/>
  </cols>
  <sheetData>
    <row r="1" spans="1:12" ht="13.5" x14ac:dyDescent="0.25">
      <c r="F1" s="483"/>
      <c r="I1" s="1001" t="s">
        <v>267</v>
      </c>
      <c r="J1" s="1001"/>
      <c r="K1" s="1001"/>
      <c r="L1" s="528"/>
    </row>
    <row r="2" spans="1:12" ht="6.75" customHeight="1" x14ac:dyDescent="0.2"/>
    <row r="3" spans="1:12" ht="30" customHeight="1" x14ac:dyDescent="0.2">
      <c r="A3" s="1046" t="s">
        <v>100</v>
      </c>
      <c r="B3" s="1046"/>
      <c r="C3" s="1046"/>
      <c r="D3" s="1046"/>
      <c r="E3" s="1046"/>
      <c r="F3" s="1046"/>
      <c r="G3" s="1046"/>
      <c r="H3" s="1046"/>
      <c r="I3" s="1046"/>
      <c r="J3" s="1046"/>
      <c r="K3" s="1046"/>
    </row>
    <row r="4" spans="1:12" ht="15" customHeight="1" x14ac:dyDescent="0.2">
      <c r="A4" s="532"/>
      <c r="B4" s="1041">
        <f>T!G17</f>
        <v>2016</v>
      </c>
      <c r="C4" s="1042"/>
      <c r="D4" s="1042"/>
      <c r="E4" s="1042"/>
      <c r="F4" s="1042"/>
      <c r="G4" s="1042"/>
      <c r="H4" s="1042"/>
      <c r="I4" s="1042"/>
      <c r="J4" s="1043"/>
    </row>
    <row r="5" spans="1:12" ht="15.75" customHeight="1" x14ac:dyDescent="0.2">
      <c r="A5" s="1047"/>
      <c r="B5" s="1038" t="str">
        <f>T!J20</f>
        <v>leden</v>
      </c>
      <c r="C5" s="1039"/>
      <c r="D5" s="1040"/>
      <c r="E5" s="1038" t="str">
        <f>T!J21</f>
        <v>únor</v>
      </c>
      <c r="F5" s="1039"/>
      <c r="G5" s="1040"/>
      <c r="H5" s="1038" t="str">
        <f>T!J22</f>
        <v>březen</v>
      </c>
      <c r="I5" s="1039"/>
      <c r="J5" s="1040"/>
    </row>
    <row r="6" spans="1:12" ht="18" customHeight="1" x14ac:dyDescent="0.2">
      <c r="A6" s="1047"/>
      <c r="B6" s="155"/>
      <c r="D6" s="176"/>
      <c r="E6" s="155"/>
      <c r="G6" s="176"/>
      <c r="H6" s="155"/>
      <c r="J6" s="176"/>
    </row>
    <row r="7" spans="1:12" ht="27.75" customHeight="1" x14ac:dyDescent="0.25">
      <c r="A7" s="1047"/>
      <c r="B7" s="1044" t="s">
        <v>41</v>
      </c>
      <c r="C7" s="1045"/>
      <c r="D7" s="388" t="s">
        <v>49</v>
      </c>
      <c r="E7" s="1044" t="s">
        <v>41</v>
      </c>
      <c r="F7" s="1045"/>
      <c r="G7" s="388" t="s">
        <v>49</v>
      </c>
      <c r="H7" s="1044" t="s">
        <v>41</v>
      </c>
      <c r="I7" s="1045"/>
      <c r="J7" s="388" t="s">
        <v>49</v>
      </c>
    </row>
    <row r="8" spans="1:12" ht="14.1" customHeight="1" x14ac:dyDescent="0.25">
      <c r="A8" s="556" t="s">
        <v>203</v>
      </c>
      <c r="B8" s="171" t="s">
        <v>154</v>
      </c>
      <c r="C8" s="390" t="s">
        <v>1</v>
      </c>
      <c r="D8" s="276" t="s">
        <v>12</v>
      </c>
      <c r="E8" s="171" t="s">
        <v>154</v>
      </c>
      <c r="F8" s="390" t="s">
        <v>1</v>
      </c>
      <c r="G8" s="276" t="s">
        <v>12</v>
      </c>
      <c r="H8" s="171" t="s">
        <v>154</v>
      </c>
      <c r="I8" s="390" t="s">
        <v>1</v>
      </c>
      <c r="J8" s="276" t="s">
        <v>12</v>
      </c>
      <c r="K8" s="253"/>
    </row>
    <row r="9" spans="1:12" ht="12.95" customHeight="1" x14ac:dyDescent="0.25">
      <c r="A9" s="557">
        <v>1</v>
      </c>
      <c r="B9" s="158">
        <v>31948.60956588991</v>
      </c>
      <c r="C9" s="136">
        <v>340837.54670967738</v>
      </c>
      <c r="D9" s="534">
        <v>-1.4</v>
      </c>
      <c r="E9" s="136">
        <v>31334.542034079874</v>
      </c>
      <c r="F9" s="136">
        <v>334215.39082068967</v>
      </c>
      <c r="G9" s="533">
        <v>7.9</v>
      </c>
      <c r="H9" s="158">
        <v>36338.653416809095</v>
      </c>
      <c r="I9" s="136">
        <v>388342.568483871</v>
      </c>
      <c r="J9" s="534">
        <v>-0.3</v>
      </c>
    </row>
    <row r="10" spans="1:12" ht="12.95" customHeight="1" x14ac:dyDescent="0.25">
      <c r="A10" s="552">
        <v>2</v>
      </c>
      <c r="B10" s="535">
        <v>34719.98409959484</v>
      </c>
      <c r="C10" s="536">
        <v>370387.67470967741</v>
      </c>
      <c r="D10" s="537">
        <v>-3.4</v>
      </c>
      <c r="E10" s="536">
        <v>28902.396002659778</v>
      </c>
      <c r="F10" s="536">
        <v>308280.71082068968</v>
      </c>
      <c r="G10" s="538">
        <v>8.6</v>
      </c>
      <c r="H10" s="535">
        <v>33724.409473557032</v>
      </c>
      <c r="I10" s="536">
        <v>360411.60348387097</v>
      </c>
      <c r="J10" s="537">
        <v>2.7</v>
      </c>
    </row>
    <row r="11" spans="1:12" ht="12.95" customHeight="1" x14ac:dyDescent="0.25">
      <c r="A11" s="552">
        <v>3</v>
      </c>
      <c r="B11" s="535">
        <v>40852.577317552124</v>
      </c>
      <c r="C11" s="536">
        <v>435803.7617096774</v>
      </c>
      <c r="D11" s="537">
        <v>-7</v>
      </c>
      <c r="E11" s="536">
        <v>32043.783459295864</v>
      </c>
      <c r="F11" s="536">
        <v>341791.81282068969</v>
      </c>
      <c r="G11" s="538">
        <v>3.6</v>
      </c>
      <c r="H11" s="535">
        <v>33111.671723273081</v>
      </c>
      <c r="I11" s="536">
        <v>353862.258483871</v>
      </c>
      <c r="J11" s="537">
        <v>1.7</v>
      </c>
    </row>
    <row r="12" spans="1:12" ht="12.95" customHeight="1" x14ac:dyDescent="0.25">
      <c r="A12" s="552">
        <v>4</v>
      </c>
      <c r="B12" s="535">
        <v>45764.918252518975</v>
      </c>
      <c r="C12" s="536">
        <v>488179.3767096774</v>
      </c>
      <c r="D12" s="537">
        <v>-7.7</v>
      </c>
      <c r="E12" s="536">
        <v>34716.627516148925</v>
      </c>
      <c r="F12" s="536">
        <v>370295.04382068967</v>
      </c>
      <c r="G12" s="538">
        <v>1.4</v>
      </c>
      <c r="H12" s="535">
        <v>31331.17983872506</v>
      </c>
      <c r="I12" s="536">
        <v>334836.50748387096</v>
      </c>
      <c r="J12" s="537">
        <v>1.7</v>
      </c>
    </row>
    <row r="13" spans="1:12" ht="12.95" customHeight="1" x14ac:dyDescent="0.25">
      <c r="A13" s="552">
        <v>5</v>
      </c>
      <c r="B13" s="535">
        <v>45957.609145108931</v>
      </c>
      <c r="C13" s="536">
        <v>490165.71270967741</v>
      </c>
      <c r="D13" s="537">
        <v>-4.5999999999999996</v>
      </c>
      <c r="E13" s="536">
        <v>32119.801172379652</v>
      </c>
      <c r="F13" s="536">
        <v>342626.23782068968</v>
      </c>
      <c r="G13" s="538">
        <v>1.8</v>
      </c>
      <c r="H13" s="535">
        <v>27101.657603387062</v>
      </c>
      <c r="I13" s="536">
        <v>289645.14748387097</v>
      </c>
      <c r="J13" s="537">
        <v>4.2</v>
      </c>
    </row>
    <row r="14" spans="1:12" ht="12.95" customHeight="1" x14ac:dyDescent="0.25">
      <c r="A14" s="552">
        <v>6</v>
      </c>
      <c r="B14" s="535">
        <v>41660.920186585252</v>
      </c>
      <c r="C14" s="536">
        <v>444399.25370967737</v>
      </c>
      <c r="D14" s="537">
        <v>-2.7</v>
      </c>
      <c r="E14" s="536">
        <v>27590.175085098694</v>
      </c>
      <c r="F14" s="536">
        <v>294317.54682068969</v>
      </c>
      <c r="G14" s="538">
        <v>3.8</v>
      </c>
      <c r="H14" s="535">
        <v>28685.704349597087</v>
      </c>
      <c r="I14" s="536">
        <v>306571.595483871</v>
      </c>
      <c r="J14" s="537">
        <v>3.3</v>
      </c>
    </row>
    <row r="15" spans="1:12" ht="12.95" customHeight="1" x14ac:dyDescent="0.25">
      <c r="A15" s="552">
        <v>7</v>
      </c>
      <c r="B15" s="535">
        <v>40376.186401411011</v>
      </c>
      <c r="C15" s="536">
        <v>430694.22670967737</v>
      </c>
      <c r="D15" s="537">
        <v>-1.1000000000000001</v>
      </c>
      <c r="E15" s="536">
        <v>28052.496128216637</v>
      </c>
      <c r="F15" s="536">
        <v>299245.02882068965</v>
      </c>
      <c r="G15" s="538">
        <v>4.5999999999999996</v>
      </c>
      <c r="H15" s="535">
        <v>32219.771252318973</v>
      </c>
      <c r="I15" s="536">
        <v>344335.05348387099</v>
      </c>
      <c r="J15" s="537">
        <v>1.3</v>
      </c>
    </row>
    <row r="16" spans="1:12" ht="12.95" customHeight="1" x14ac:dyDescent="0.25">
      <c r="A16" s="552">
        <v>8</v>
      </c>
      <c r="B16" s="535">
        <v>36797.208805252463</v>
      </c>
      <c r="C16" s="536">
        <v>392561.4577096774</v>
      </c>
      <c r="D16" s="537">
        <v>0.2</v>
      </c>
      <c r="E16" s="536">
        <v>29433.68105744883</v>
      </c>
      <c r="F16" s="536">
        <v>313978.80382068967</v>
      </c>
      <c r="G16" s="538">
        <v>6.7</v>
      </c>
      <c r="H16" s="535">
        <v>33615.290551704144</v>
      </c>
      <c r="I16" s="536">
        <v>359245.73248387099</v>
      </c>
      <c r="J16" s="537">
        <v>0.9</v>
      </c>
    </row>
    <row r="17" spans="1:11" ht="12.95" customHeight="1" x14ac:dyDescent="0.25">
      <c r="A17" s="552">
        <v>9</v>
      </c>
      <c r="B17" s="535">
        <v>34385.043865792963</v>
      </c>
      <c r="C17" s="536">
        <v>366813.50570967741</v>
      </c>
      <c r="D17" s="537">
        <v>-0.2</v>
      </c>
      <c r="E17" s="536">
        <v>28859.725231805263</v>
      </c>
      <c r="F17" s="536">
        <v>307841.45182068966</v>
      </c>
      <c r="G17" s="538">
        <v>7.9</v>
      </c>
      <c r="H17" s="535">
        <v>33954.317359880974</v>
      </c>
      <c r="I17" s="536">
        <v>362866.04848387098</v>
      </c>
      <c r="J17" s="537">
        <v>1.3</v>
      </c>
    </row>
    <row r="18" spans="1:11" ht="12.95" customHeight="1" x14ac:dyDescent="0.25">
      <c r="A18" s="552">
        <v>10</v>
      </c>
      <c r="B18" s="535">
        <v>33196.441273081458</v>
      </c>
      <c r="C18" s="536">
        <v>354134.17870967742</v>
      </c>
      <c r="D18" s="537">
        <v>1.3</v>
      </c>
      <c r="E18" s="536">
        <v>30989.340400789082</v>
      </c>
      <c r="F18" s="536">
        <v>330569.38382068969</v>
      </c>
      <c r="G18" s="538">
        <v>2.5</v>
      </c>
      <c r="H18" s="535">
        <v>31164.862633861747</v>
      </c>
      <c r="I18" s="536">
        <v>333059.08148387098</v>
      </c>
      <c r="J18" s="537">
        <v>3.7</v>
      </c>
    </row>
    <row r="19" spans="1:11" ht="12.95" customHeight="1" x14ac:dyDescent="0.25">
      <c r="A19" s="552">
        <v>11</v>
      </c>
      <c r="B19" s="539">
        <v>35049.379604983216</v>
      </c>
      <c r="C19" s="540">
        <v>373904.64170967741</v>
      </c>
      <c r="D19" s="537">
        <v>2.1</v>
      </c>
      <c r="E19" s="540">
        <v>32092.674276791651</v>
      </c>
      <c r="F19" s="540">
        <v>342334.15082068968</v>
      </c>
      <c r="G19" s="538">
        <v>1.7</v>
      </c>
      <c r="H19" s="539">
        <v>30732.236868346037</v>
      </c>
      <c r="I19" s="540">
        <v>328436.90648387099</v>
      </c>
      <c r="J19" s="537">
        <v>3.8</v>
      </c>
      <c r="K19" s="264"/>
    </row>
    <row r="20" spans="1:11" ht="12.95" customHeight="1" x14ac:dyDescent="0.25">
      <c r="A20" s="552">
        <v>12</v>
      </c>
      <c r="B20" s="539">
        <v>34476.524667982521</v>
      </c>
      <c r="C20" s="540">
        <v>367801.29070967739</v>
      </c>
      <c r="D20" s="537">
        <v>3</v>
      </c>
      <c r="E20" s="540">
        <v>32401.600877497625</v>
      </c>
      <c r="F20" s="540">
        <v>345623.04782068968</v>
      </c>
      <c r="G20" s="538">
        <v>0.9</v>
      </c>
      <c r="H20" s="539">
        <v>28625.158257287931</v>
      </c>
      <c r="I20" s="540">
        <v>305925.96848387097</v>
      </c>
      <c r="J20" s="537">
        <v>3</v>
      </c>
      <c r="K20" s="264"/>
    </row>
    <row r="21" spans="1:11" ht="12.95" customHeight="1" x14ac:dyDescent="0.2">
      <c r="A21" s="552">
        <v>13</v>
      </c>
      <c r="B21" s="539">
        <v>35466.006600601519</v>
      </c>
      <c r="C21" s="540">
        <v>378328.39470967738</v>
      </c>
      <c r="D21" s="541">
        <v>2.2999999999999998</v>
      </c>
      <c r="E21" s="540">
        <v>28491.055057770081</v>
      </c>
      <c r="F21" s="540">
        <v>303922.8338206897</v>
      </c>
      <c r="G21" s="542">
        <v>2</v>
      </c>
      <c r="H21" s="539">
        <v>30286.180732892186</v>
      </c>
      <c r="I21" s="540">
        <v>323675.77348387096</v>
      </c>
      <c r="J21" s="541">
        <v>2.5</v>
      </c>
      <c r="K21" s="264"/>
    </row>
    <row r="22" spans="1:11" ht="12.95" customHeight="1" x14ac:dyDescent="0.2">
      <c r="A22" s="552">
        <v>14</v>
      </c>
      <c r="B22" s="539">
        <v>35806.602928072105</v>
      </c>
      <c r="C22" s="540">
        <v>381995.03870967741</v>
      </c>
      <c r="D22" s="541">
        <v>-0.1</v>
      </c>
      <c r="E22" s="540">
        <v>27116.01053536942</v>
      </c>
      <c r="F22" s="540">
        <v>289261.22182068968</v>
      </c>
      <c r="G22" s="542">
        <v>5.3</v>
      </c>
      <c r="H22" s="539">
        <v>31106.315126002228</v>
      </c>
      <c r="I22" s="540">
        <v>332437.53348387097</v>
      </c>
      <c r="J22" s="541">
        <v>2.2999999999999998</v>
      </c>
    </row>
    <row r="23" spans="1:11" ht="12.95" customHeight="1" x14ac:dyDescent="0.2">
      <c r="A23" s="552">
        <v>15</v>
      </c>
      <c r="B23" s="539">
        <v>36529.9397986369</v>
      </c>
      <c r="C23" s="540">
        <v>389661.1207096774</v>
      </c>
      <c r="D23" s="541">
        <v>-0.1</v>
      </c>
      <c r="E23" s="540">
        <v>30591.97416480524</v>
      </c>
      <c r="F23" s="540">
        <v>326334.50582068966</v>
      </c>
      <c r="G23" s="542">
        <v>4.4000000000000004</v>
      </c>
      <c r="H23" s="539">
        <v>33513.163608230185</v>
      </c>
      <c r="I23" s="540">
        <v>358150.00448387099</v>
      </c>
      <c r="J23" s="541">
        <v>1</v>
      </c>
    </row>
    <row r="24" spans="1:11" ht="12.95" customHeight="1" x14ac:dyDescent="0.2">
      <c r="A24" s="552">
        <v>16</v>
      </c>
      <c r="B24" s="539">
        <v>35096.634941131902</v>
      </c>
      <c r="C24" s="540">
        <v>374410.15170967742</v>
      </c>
      <c r="D24" s="541">
        <v>-2.2000000000000002</v>
      </c>
      <c r="E24" s="540">
        <v>35691.884946608821</v>
      </c>
      <c r="F24" s="540">
        <v>380710.9968206897</v>
      </c>
      <c r="G24" s="542">
        <v>1.6</v>
      </c>
      <c r="H24" s="539">
        <v>32805.845760509117</v>
      </c>
      <c r="I24" s="540">
        <v>350595.75448387099</v>
      </c>
      <c r="J24" s="541">
        <v>1.7</v>
      </c>
    </row>
    <row r="25" spans="1:11" ht="12.95" customHeight="1" x14ac:dyDescent="0.2">
      <c r="A25" s="552">
        <v>17</v>
      </c>
      <c r="B25" s="539">
        <v>37560.866310042213</v>
      </c>
      <c r="C25" s="540">
        <v>400701.76870967739</v>
      </c>
      <c r="D25" s="541">
        <v>-4.4000000000000004</v>
      </c>
      <c r="E25" s="540">
        <v>34821.910537570715</v>
      </c>
      <c r="F25" s="540">
        <v>371440.62282068969</v>
      </c>
      <c r="G25" s="542">
        <v>2</v>
      </c>
      <c r="H25" s="539">
        <v>29794.861667975576</v>
      </c>
      <c r="I25" s="540">
        <v>318421.25148387096</v>
      </c>
      <c r="J25" s="541">
        <v>2.8</v>
      </c>
    </row>
    <row r="26" spans="1:11" ht="12.95" customHeight="1" x14ac:dyDescent="0.2">
      <c r="A26" s="552">
        <v>18</v>
      </c>
      <c r="B26" s="539">
        <v>45761.839497637309</v>
      </c>
      <c r="C26" s="543">
        <v>488065.81270967738</v>
      </c>
      <c r="D26" s="544">
        <v>-7.5</v>
      </c>
      <c r="E26" s="540">
        <v>32018.063350087134</v>
      </c>
      <c r="F26" s="543">
        <v>341540.82182068966</v>
      </c>
      <c r="G26" s="545">
        <v>3.1</v>
      </c>
      <c r="H26" s="539">
        <v>27103.000427236457</v>
      </c>
      <c r="I26" s="543">
        <v>289658.35748387099</v>
      </c>
      <c r="J26" s="544">
        <v>5.3</v>
      </c>
    </row>
    <row r="27" spans="1:11" ht="12.95" customHeight="1" x14ac:dyDescent="0.2">
      <c r="A27" s="552">
        <v>19</v>
      </c>
      <c r="B27" s="539">
        <v>49288.893022251861</v>
      </c>
      <c r="C27" s="543">
        <v>525637.92570967739</v>
      </c>
      <c r="D27" s="544">
        <v>-8.8000000000000007</v>
      </c>
      <c r="E27" s="540">
        <v>32657.2784770211</v>
      </c>
      <c r="F27" s="543">
        <v>348357.90382068965</v>
      </c>
      <c r="G27" s="545">
        <v>1.8</v>
      </c>
      <c r="H27" s="539">
        <v>26454.110220766725</v>
      </c>
      <c r="I27" s="543">
        <v>282725.93648387096</v>
      </c>
      <c r="J27" s="544">
        <v>2.7</v>
      </c>
    </row>
    <row r="28" spans="1:11" ht="12.95" customHeight="1" x14ac:dyDescent="0.2">
      <c r="A28" s="552">
        <v>20</v>
      </c>
      <c r="B28" s="539">
        <v>48535.737653828051</v>
      </c>
      <c r="C28" s="540">
        <v>517638.59070967737</v>
      </c>
      <c r="D28" s="541">
        <v>-5.3</v>
      </c>
      <c r="E28" s="540">
        <v>28903.893474569159</v>
      </c>
      <c r="F28" s="540">
        <v>308326.08582068968</v>
      </c>
      <c r="G28" s="542">
        <v>2.6</v>
      </c>
      <c r="H28" s="539">
        <v>27731.503007149298</v>
      </c>
      <c r="I28" s="540">
        <v>296376.340483871</v>
      </c>
      <c r="J28" s="541">
        <v>3.4</v>
      </c>
    </row>
    <row r="29" spans="1:11" ht="12.95" customHeight="1" x14ac:dyDescent="0.2">
      <c r="A29" s="552">
        <v>21</v>
      </c>
      <c r="B29" s="539">
        <v>49052.293006065949</v>
      </c>
      <c r="C29" s="540">
        <v>523152.54870967742</v>
      </c>
      <c r="D29" s="541">
        <v>-6.7</v>
      </c>
      <c r="E29" s="540">
        <v>26028.863031780653</v>
      </c>
      <c r="F29" s="540">
        <v>277668.96682068967</v>
      </c>
      <c r="G29" s="542">
        <v>9.8000000000000007</v>
      </c>
      <c r="H29" s="539">
        <v>29346.094597452538</v>
      </c>
      <c r="I29" s="540">
        <v>313626.454483871</v>
      </c>
      <c r="J29" s="541">
        <v>5.3</v>
      </c>
    </row>
    <row r="30" spans="1:11" ht="12.95" customHeight="1" x14ac:dyDescent="0.2">
      <c r="A30" s="552">
        <v>22</v>
      </c>
      <c r="B30" s="539">
        <v>49270.443210283585</v>
      </c>
      <c r="C30" s="540">
        <v>525516.18370967743</v>
      </c>
      <c r="D30" s="541">
        <v>-10.9</v>
      </c>
      <c r="E30" s="540">
        <v>25607.377176492886</v>
      </c>
      <c r="F30" s="540">
        <v>273173.3448206897</v>
      </c>
      <c r="G30" s="542">
        <v>10.199999999999999</v>
      </c>
      <c r="H30" s="539">
        <v>29002.976908516859</v>
      </c>
      <c r="I30" s="540">
        <v>309958.51348387101</v>
      </c>
      <c r="J30" s="541">
        <v>3.8</v>
      </c>
    </row>
    <row r="31" spans="1:11" ht="12.95" customHeight="1" x14ac:dyDescent="0.25">
      <c r="A31" s="552">
        <v>23</v>
      </c>
      <c r="B31" s="546">
        <v>42494.887847004684</v>
      </c>
      <c r="C31" s="547">
        <v>453306.64570967742</v>
      </c>
      <c r="D31" s="548">
        <v>-4.2</v>
      </c>
      <c r="E31" s="547">
        <v>30225.630399399994</v>
      </c>
      <c r="F31" s="547">
        <v>322426.09782068967</v>
      </c>
      <c r="G31" s="549">
        <v>3.2</v>
      </c>
      <c r="H31" s="546">
        <v>28730.301676535171</v>
      </c>
      <c r="I31" s="547">
        <v>307039.11648387101</v>
      </c>
      <c r="J31" s="548">
        <v>3.5</v>
      </c>
    </row>
    <row r="32" spans="1:11" ht="12.95" customHeight="1" x14ac:dyDescent="0.25">
      <c r="A32" s="552">
        <v>24</v>
      </c>
      <c r="B32" s="550">
        <v>37603.313554064713</v>
      </c>
      <c r="C32" s="551">
        <v>401107.82070967741</v>
      </c>
      <c r="D32" s="537">
        <v>1.2</v>
      </c>
      <c r="E32" s="551">
        <v>32180.794627108804</v>
      </c>
      <c r="F32" s="551">
        <v>343278.10282068967</v>
      </c>
      <c r="G32" s="538">
        <v>0</v>
      </c>
      <c r="H32" s="550">
        <v>28763.48433032813</v>
      </c>
      <c r="I32" s="551">
        <v>307398.49548387097</v>
      </c>
      <c r="J32" s="537">
        <v>3.4</v>
      </c>
    </row>
    <row r="33" spans="1:11" ht="12.95" customHeight="1" x14ac:dyDescent="0.2">
      <c r="A33" s="552">
        <v>25</v>
      </c>
      <c r="B33" s="539">
        <v>39255.421126644811</v>
      </c>
      <c r="C33" s="540">
        <v>418709.63470967743</v>
      </c>
      <c r="D33" s="541">
        <v>3.3</v>
      </c>
      <c r="E33" s="540">
        <v>33812.194733184471</v>
      </c>
      <c r="F33" s="540">
        <v>360675.90182068967</v>
      </c>
      <c r="G33" s="542">
        <v>-0.1</v>
      </c>
      <c r="H33" s="539">
        <v>25328.406780856541</v>
      </c>
      <c r="I33" s="540">
        <v>270703.59448387095</v>
      </c>
      <c r="J33" s="541">
        <v>4.4000000000000004</v>
      </c>
    </row>
    <row r="34" spans="1:11" ht="12.95" customHeight="1" x14ac:dyDescent="0.2">
      <c r="A34" s="552">
        <v>26</v>
      </c>
      <c r="B34" s="539">
        <v>36439.638522450376</v>
      </c>
      <c r="C34" s="540">
        <v>388651.84170967742</v>
      </c>
      <c r="D34" s="541">
        <v>3.9</v>
      </c>
      <c r="E34" s="540">
        <v>33420.16258901672</v>
      </c>
      <c r="F34" s="540">
        <v>356494.91682068969</v>
      </c>
      <c r="G34" s="542">
        <v>-1.5</v>
      </c>
      <c r="H34" s="539">
        <v>23040.900337127194</v>
      </c>
      <c r="I34" s="540">
        <v>246259.80848387099</v>
      </c>
      <c r="J34" s="541">
        <v>4.3</v>
      </c>
    </row>
    <row r="35" spans="1:11" ht="12.95" customHeight="1" x14ac:dyDescent="0.2">
      <c r="A35" s="552">
        <v>27</v>
      </c>
      <c r="B35" s="539">
        <v>32899.062257830803</v>
      </c>
      <c r="C35" s="540">
        <v>350940.03670967737</v>
      </c>
      <c r="D35" s="541">
        <v>6.5</v>
      </c>
      <c r="E35" s="540">
        <v>30836.051329836668</v>
      </c>
      <c r="F35" s="540">
        <v>328933.75482068968</v>
      </c>
      <c r="G35" s="542">
        <v>0.2</v>
      </c>
      <c r="H35" s="539">
        <v>20577.156178087422</v>
      </c>
      <c r="I35" s="540">
        <v>219934.28748387098</v>
      </c>
      <c r="J35" s="541">
        <v>6.3</v>
      </c>
    </row>
    <row r="36" spans="1:11" ht="12.95" customHeight="1" x14ac:dyDescent="0.2">
      <c r="A36" s="552">
        <v>28</v>
      </c>
      <c r="B36" s="539">
        <v>32657.015025201799</v>
      </c>
      <c r="C36" s="540">
        <v>348326.39470967738</v>
      </c>
      <c r="D36" s="541">
        <v>5.4</v>
      </c>
      <c r="E36" s="540">
        <v>29851.955841052892</v>
      </c>
      <c r="F36" s="540">
        <v>318437.81382068968</v>
      </c>
      <c r="G36" s="542">
        <v>3.7</v>
      </c>
      <c r="H36" s="539">
        <v>20807.355558693325</v>
      </c>
      <c r="I36" s="540">
        <v>222394.18648387099</v>
      </c>
      <c r="J36" s="541">
        <v>8.6</v>
      </c>
    </row>
    <row r="37" spans="1:11" ht="12.95" customHeight="1" x14ac:dyDescent="0.2">
      <c r="A37" s="552">
        <v>29</v>
      </c>
      <c r="B37" s="539">
        <v>31633.71224111129</v>
      </c>
      <c r="C37" s="540">
        <v>337386.56470967742</v>
      </c>
      <c r="D37" s="541">
        <v>4.0999999999999996</v>
      </c>
      <c r="E37" s="540">
        <v>34185.567409763353</v>
      </c>
      <c r="F37" s="540">
        <v>364650.90582068969</v>
      </c>
      <c r="G37" s="542">
        <v>2.7</v>
      </c>
      <c r="H37" s="539">
        <v>23519.573194572702</v>
      </c>
      <c r="I37" s="540">
        <v>251371.14548387099</v>
      </c>
      <c r="J37" s="541">
        <v>7.3</v>
      </c>
    </row>
    <row r="38" spans="1:11" ht="12.95" customHeight="1" x14ac:dyDescent="0.2">
      <c r="A38" s="552">
        <v>30</v>
      </c>
      <c r="B38" s="539">
        <v>27285.372578163464</v>
      </c>
      <c r="C38" s="540">
        <v>291102.19870967738</v>
      </c>
      <c r="D38" s="541">
        <v>5.5</v>
      </c>
      <c r="E38" s="540"/>
      <c r="F38" s="540"/>
      <c r="G38" s="542"/>
      <c r="H38" s="539">
        <v>24260.693604624576</v>
      </c>
      <c r="I38" s="540">
        <v>259291.08748387097</v>
      </c>
      <c r="J38" s="541">
        <v>8.9</v>
      </c>
    </row>
    <row r="39" spans="1:11" ht="12.95" customHeight="1" x14ac:dyDescent="0.2">
      <c r="A39" s="552">
        <v>31</v>
      </c>
      <c r="B39" s="539">
        <v>29441.705308502023</v>
      </c>
      <c r="C39" s="540">
        <v>314069.31370967737</v>
      </c>
      <c r="D39" s="541">
        <v>2.9</v>
      </c>
      <c r="E39" s="540"/>
      <c r="F39" s="540"/>
      <c r="G39" s="542"/>
      <c r="H39" s="539">
        <v>22151.257466263211</v>
      </c>
      <c r="I39" s="540">
        <v>236733.27748387097</v>
      </c>
      <c r="J39" s="541">
        <v>12.4</v>
      </c>
      <c r="K39" s="159"/>
    </row>
    <row r="40" spans="1:11" ht="15" customHeight="1" x14ac:dyDescent="0.2">
      <c r="A40" s="621" t="s">
        <v>86</v>
      </c>
      <c r="B40" s="562">
        <f>SUM(B9:B39)</f>
        <v>1187264.7886152791</v>
      </c>
      <c r="C40" s="563">
        <f>SUM(C9:C39)</f>
        <v>12664390.614999998</v>
      </c>
      <c r="D40" s="564">
        <f>AVERAGE(D9:D39)</f>
        <v>-1.1806451612903228</v>
      </c>
      <c r="E40" s="562">
        <f>SUM(E9:E39)</f>
        <v>894977.51092365035</v>
      </c>
      <c r="F40" s="563">
        <f>SUM(F9:F39)</f>
        <v>9546753.407800002</v>
      </c>
      <c r="G40" s="564">
        <f>AVERAGE(G9:G39)</f>
        <v>3.5310344827586211</v>
      </c>
      <c r="H40" s="562">
        <f>SUM(H9:H39)</f>
        <v>894928.09451256786</v>
      </c>
      <c r="I40" s="563">
        <f>SUM(I9:I39)</f>
        <v>9564289.3910000008</v>
      </c>
      <c r="J40" s="564">
        <f>AVERAGE(J9:J39)</f>
        <v>3.7806451612903227</v>
      </c>
      <c r="K40" s="565"/>
    </row>
    <row r="41" spans="1:11" ht="12.95" customHeight="1" x14ac:dyDescent="0.2">
      <c r="A41" s="257" t="s">
        <v>207</v>
      </c>
      <c r="B41" s="559">
        <f>MAX(B9:B39)</f>
        <v>49288.893022251861</v>
      </c>
      <c r="C41" s="560">
        <f>MAX(C9:C39)</f>
        <v>525637.92570967739</v>
      </c>
      <c r="D41" s="902">
        <f>VLOOKUP(B41,$B$9:$D$39,3,FALSE)</f>
        <v>-8.8000000000000007</v>
      </c>
      <c r="E41" s="559">
        <f>MAX(E9:E39)</f>
        <v>35691.884946608821</v>
      </c>
      <c r="F41" s="560">
        <f>MAX(F9:F39)</f>
        <v>380710.9968206897</v>
      </c>
      <c r="G41" s="902">
        <f>VLOOKUP(E41,$E$9:$G$39,3,FALSE)</f>
        <v>1.6</v>
      </c>
      <c r="H41" s="559">
        <f>MAX(H9:H39)</f>
        <v>36338.653416809095</v>
      </c>
      <c r="I41" s="560">
        <f>MAX(I9:I39)</f>
        <v>388342.568483871</v>
      </c>
      <c r="J41" s="902">
        <f>VLOOKUP(H41,$H$9:$J$39,3,FALSE)</f>
        <v>-0.3</v>
      </c>
    </row>
    <row r="42" spans="1:11" ht="12.95" customHeight="1" x14ac:dyDescent="0.2">
      <c r="A42" s="142" t="s">
        <v>208</v>
      </c>
      <c r="B42" s="561">
        <f>MIN(B9:B39)</f>
        <v>27285.372578163464</v>
      </c>
      <c r="C42" s="439">
        <f>MIN(C9:C39)</f>
        <v>291102.19870967738</v>
      </c>
      <c r="D42" s="903">
        <f>VLOOKUP(B42,$B$9:$D$39,3,FALSE)</f>
        <v>5.5</v>
      </c>
      <c r="E42" s="561">
        <f>MIN(E9:E39)</f>
        <v>25607.377176492886</v>
      </c>
      <c r="F42" s="439">
        <f>MIN(F9:F39)</f>
        <v>273173.3448206897</v>
      </c>
      <c r="G42" s="903">
        <f>VLOOKUP(E42,$E$9:$G$39,3,FALSE)</f>
        <v>10.199999999999999</v>
      </c>
      <c r="H42" s="561">
        <f>MIN(H9:H39)</f>
        <v>20577.156178087422</v>
      </c>
      <c r="I42" s="439">
        <f>MIN(I9:I39)</f>
        <v>219934.28748387098</v>
      </c>
      <c r="J42" s="903">
        <f>VLOOKUP(H42,$H$9:$J$39,3,FALSE)</f>
        <v>6.3</v>
      </c>
    </row>
    <row r="43" spans="1:11" ht="12.95" customHeight="1" x14ac:dyDescent="0.2">
      <c r="A43" s="142" t="s">
        <v>209</v>
      </c>
      <c r="B43" s="561">
        <f t="shared" ref="B43:J43" si="0">AVERAGE(B9:B39)</f>
        <v>38298.864148879969</v>
      </c>
      <c r="C43" s="439">
        <f t="shared" si="0"/>
        <v>408528.72951612895</v>
      </c>
      <c r="D43" s="558">
        <f t="shared" si="0"/>
        <v>-1.1806451612903228</v>
      </c>
      <c r="E43" s="561">
        <f t="shared" si="0"/>
        <v>30861.293480125874</v>
      </c>
      <c r="F43" s="439">
        <f t="shared" si="0"/>
        <v>329198.39337241388</v>
      </c>
      <c r="G43" s="558">
        <f t="shared" si="0"/>
        <v>3.5310344827586211</v>
      </c>
      <c r="H43" s="561">
        <f t="shared" si="0"/>
        <v>28868.648210082833</v>
      </c>
      <c r="I43" s="439">
        <f t="shared" si="0"/>
        <v>308525.46422580647</v>
      </c>
      <c r="J43" s="558">
        <f t="shared" si="0"/>
        <v>3.7806451612903227</v>
      </c>
      <c r="K43" s="155"/>
    </row>
    <row r="44" spans="1:11" ht="7.5" customHeight="1" x14ac:dyDescent="0.2">
      <c r="B44" s="553"/>
      <c r="C44" s="138"/>
      <c r="D44" s="554"/>
      <c r="H44" s="155"/>
      <c r="J44" s="176"/>
    </row>
    <row r="45" spans="1:11" ht="15" customHeight="1" x14ac:dyDescent="0.25">
      <c r="A45" s="530"/>
      <c r="B45" s="1032" t="str">
        <f>B5</f>
        <v>leden</v>
      </c>
      <c r="C45" s="1033"/>
      <c r="D45" s="1034"/>
      <c r="E45" s="1035" t="str">
        <f>E5</f>
        <v>únor</v>
      </c>
      <c r="F45" s="1036"/>
      <c r="G45" s="1037"/>
      <c r="H45" s="1035" t="str">
        <f>H5</f>
        <v>březen</v>
      </c>
      <c r="I45" s="1036"/>
      <c r="J45" s="1037"/>
    </row>
    <row r="46" spans="1:11" ht="15" customHeight="1" x14ac:dyDescent="0.25">
      <c r="A46" s="566"/>
      <c r="B46" s="567"/>
      <c r="C46" s="567"/>
      <c r="D46" s="568"/>
      <c r="E46" s="567"/>
      <c r="F46" s="567"/>
      <c r="G46" s="568"/>
      <c r="H46" s="567"/>
      <c r="I46" s="567"/>
      <c r="J46" s="568"/>
    </row>
    <row r="47" spans="1:11" ht="15" customHeight="1" x14ac:dyDescent="0.25">
      <c r="A47" s="530"/>
      <c r="B47" s="569"/>
      <c r="C47" s="567"/>
      <c r="D47" s="568"/>
      <c r="E47" s="567"/>
      <c r="F47" s="567"/>
      <c r="G47" s="567"/>
      <c r="H47" s="569"/>
      <c r="I47" s="567"/>
      <c r="J47" s="568"/>
    </row>
    <row r="48" spans="1:11" ht="15" customHeight="1" x14ac:dyDescent="0.2">
      <c r="B48" s="569"/>
      <c r="C48" s="567"/>
      <c r="D48" s="568"/>
      <c r="E48" s="567"/>
      <c r="F48" s="567"/>
      <c r="G48" s="567"/>
      <c r="H48" s="569"/>
      <c r="I48" s="567"/>
      <c r="J48" s="568"/>
    </row>
    <row r="49" spans="1:11" ht="15" customHeight="1" x14ac:dyDescent="0.25">
      <c r="B49" s="570" t="s">
        <v>204</v>
      </c>
      <c r="C49" s="571">
        <f>B41</f>
        <v>49288.893022251861</v>
      </c>
      <c r="D49" s="568"/>
      <c r="E49" s="570" t="s">
        <v>204</v>
      </c>
      <c r="F49" s="571">
        <f>E41</f>
        <v>35691.884946608821</v>
      </c>
      <c r="G49" s="567"/>
      <c r="H49" s="570" t="s">
        <v>204</v>
      </c>
      <c r="I49" s="571">
        <f>H41</f>
        <v>36338.653416809095</v>
      </c>
      <c r="J49" s="568"/>
    </row>
    <row r="50" spans="1:11" ht="15" customHeight="1" x14ac:dyDescent="0.25">
      <c r="B50" s="572" t="s">
        <v>205</v>
      </c>
      <c r="C50" s="571">
        <f t="shared" ref="C50:C51" si="1">B42</f>
        <v>27285.372578163464</v>
      </c>
      <c r="D50" s="568"/>
      <c r="E50" s="572" t="s">
        <v>205</v>
      </c>
      <c r="F50" s="571">
        <f t="shared" ref="F50:F51" si="2">E42</f>
        <v>25607.377176492886</v>
      </c>
      <c r="G50" s="567"/>
      <c r="H50" s="572" t="s">
        <v>205</v>
      </c>
      <c r="I50" s="571">
        <f t="shared" ref="I50:I51" si="3">H42</f>
        <v>20577.156178087422</v>
      </c>
      <c r="J50" s="568"/>
    </row>
    <row r="51" spans="1:11" ht="15" customHeight="1" x14ac:dyDescent="0.25">
      <c r="B51" s="572" t="s">
        <v>206</v>
      </c>
      <c r="C51" s="571">
        <f t="shared" si="1"/>
        <v>38298.864148879969</v>
      </c>
      <c r="D51" s="568"/>
      <c r="E51" s="572" t="s">
        <v>206</v>
      </c>
      <c r="F51" s="571">
        <f t="shared" si="2"/>
        <v>30861.293480125874</v>
      </c>
      <c r="G51" s="567"/>
      <c r="H51" s="572" t="s">
        <v>206</v>
      </c>
      <c r="I51" s="571">
        <f t="shared" si="3"/>
        <v>28868.648210082833</v>
      </c>
      <c r="J51" s="568"/>
    </row>
    <row r="52" spans="1:11" ht="15" customHeight="1" x14ac:dyDescent="0.2">
      <c r="B52" s="569"/>
      <c r="C52" s="567"/>
      <c r="D52" s="568"/>
      <c r="E52" s="567"/>
      <c r="F52" s="567"/>
      <c r="G52" s="567"/>
      <c r="H52" s="569"/>
      <c r="I52" s="567"/>
      <c r="J52" s="568"/>
    </row>
    <row r="53" spans="1:11" ht="15" customHeight="1" x14ac:dyDescent="0.2">
      <c r="B53" s="569"/>
      <c r="C53" s="567"/>
      <c r="D53" s="568"/>
      <c r="E53" s="567"/>
      <c r="F53" s="567"/>
      <c r="G53" s="567"/>
      <c r="H53" s="569"/>
      <c r="I53" s="567"/>
      <c r="J53" s="568"/>
    </row>
    <row r="54" spans="1:11" ht="15" customHeight="1" x14ac:dyDescent="0.2">
      <c r="B54" s="569"/>
      <c r="C54" s="567"/>
      <c r="D54" s="568"/>
      <c r="E54" s="567"/>
      <c r="F54" s="567"/>
      <c r="G54" s="567"/>
      <c r="H54" s="569"/>
      <c r="I54" s="567"/>
      <c r="J54" s="568"/>
    </row>
    <row r="55" spans="1:11" ht="15" customHeight="1" x14ac:dyDescent="0.2">
      <c r="B55" s="155"/>
      <c r="D55" s="176"/>
      <c r="H55" s="155"/>
      <c r="J55" s="176"/>
    </row>
    <row r="56" spans="1:11" ht="12.95" customHeight="1" x14ac:dyDescent="0.25">
      <c r="A56" s="600" t="s">
        <v>219</v>
      </c>
      <c r="B56" s="694">
        <v>1119.9096744993715</v>
      </c>
      <c r="C56" s="695">
        <v>11945.922853417826</v>
      </c>
      <c r="D56" s="696" t="s">
        <v>220</v>
      </c>
      <c r="E56" s="695">
        <v>601.78691224287695</v>
      </c>
      <c r="F56" s="695">
        <v>6419.2800211202621</v>
      </c>
      <c r="G56" s="696" t="s">
        <v>220</v>
      </c>
      <c r="H56" s="694">
        <v>1145.6572550658161</v>
      </c>
      <c r="I56" s="695">
        <v>12243.885958587804</v>
      </c>
      <c r="J56" s="696" t="s">
        <v>220</v>
      </c>
      <c r="K56" s="269"/>
    </row>
    <row r="57" spans="1:11" ht="12.95" customHeight="1" x14ac:dyDescent="0.25">
      <c r="A57" s="620" t="s">
        <v>224</v>
      </c>
      <c r="B57" s="694">
        <v>38750.879149716216</v>
      </c>
      <c r="C57" s="695">
        <v>413350.31151647313</v>
      </c>
      <c r="D57" s="537">
        <v>0</v>
      </c>
      <c r="E57" s="695">
        <v>33832.038526754972</v>
      </c>
      <c r="F57" s="695">
        <v>360887.42471839918</v>
      </c>
      <c r="G57" s="537">
        <v>0</v>
      </c>
      <c r="H57" s="694">
        <v>34363.877475672663</v>
      </c>
      <c r="I57" s="695">
        <v>367254.16353501729</v>
      </c>
      <c r="J57" s="537">
        <v>0</v>
      </c>
    </row>
    <row r="58" spans="1:11" ht="12.95" customHeight="1" x14ac:dyDescent="0.25">
      <c r="A58" s="619" t="s">
        <v>223</v>
      </c>
      <c r="B58" s="697">
        <v>52189.795243708671</v>
      </c>
      <c r="C58" s="698">
        <v>556701.38575748692</v>
      </c>
      <c r="D58" s="699">
        <v>-12</v>
      </c>
      <c r="E58" s="698">
        <v>41053.48147366949</v>
      </c>
      <c r="F58" s="698">
        <v>437918.78497184237</v>
      </c>
      <c r="G58" s="699">
        <v>-12</v>
      </c>
      <c r="H58" s="697">
        <v>48111.764536462462</v>
      </c>
      <c r="I58" s="698">
        <v>514180.795038071</v>
      </c>
      <c r="J58" s="699">
        <v>-12</v>
      </c>
      <c r="K58" s="159"/>
    </row>
    <row r="59" spans="1:11" ht="12.95" customHeight="1" x14ac:dyDescent="0.2">
      <c r="B59" s="269"/>
      <c r="C59" s="258"/>
      <c r="D59" s="270"/>
      <c r="H59" s="269"/>
      <c r="I59" s="258"/>
      <c r="J59" s="270"/>
    </row>
  </sheetData>
  <mergeCells count="13">
    <mergeCell ref="I1:K1"/>
    <mergeCell ref="B45:D45"/>
    <mergeCell ref="E45:G45"/>
    <mergeCell ref="H45:J45"/>
    <mergeCell ref="E5:G5"/>
    <mergeCell ref="H5:J5"/>
    <mergeCell ref="B4:J4"/>
    <mergeCell ref="E7:F7"/>
    <mergeCell ref="H7:I7"/>
    <mergeCell ref="A3:K3"/>
    <mergeCell ref="B7:C7"/>
    <mergeCell ref="B5:D5"/>
    <mergeCell ref="A5:A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34</vt:i4>
      </vt:variant>
      <vt:variant>
        <vt:lpstr>Pojmenované oblasti</vt:lpstr>
      </vt:variant>
      <vt:variant>
        <vt:i4>34</vt:i4>
      </vt:variant>
    </vt:vector>
  </HeadingPairs>
  <TitlesOfParts>
    <vt:vector size="68" baseType="lpstr">
      <vt:lpstr>T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'1'!Oblast_tisku</vt:lpstr>
      <vt:lpstr>'10'!Oblast_tisku</vt:lpstr>
      <vt:lpstr>'11'!Oblast_tisku</vt:lpstr>
      <vt:lpstr>'12'!Oblast_tisku</vt:lpstr>
      <vt:lpstr>'13'!Oblast_tisku</vt:lpstr>
      <vt:lpstr>'14'!Oblast_tisku</vt:lpstr>
      <vt:lpstr>'15'!Oblast_tisku</vt:lpstr>
      <vt:lpstr>'16'!Oblast_tisku</vt:lpstr>
      <vt:lpstr>'17'!Oblast_tisku</vt:lpstr>
      <vt:lpstr>'18'!Oblast_tisku</vt:lpstr>
      <vt:lpstr>'19'!Oblast_tisku</vt:lpstr>
      <vt:lpstr>'2'!Oblast_tisku</vt:lpstr>
      <vt:lpstr>'20'!Oblast_tisku</vt:lpstr>
      <vt:lpstr>'21'!Oblast_tisku</vt:lpstr>
      <vt:lpstr>'22'!Oblast_tisku</vt:lpstr>
      <vt:lpstr>'23'!Oblast_tisku</vt:lpstr>
      <vt:lpstr>'24'!Oblast_tisku</vt:lpstr>
      <vt:lpstr>'25'!Oblast_tisku</vt:lpstr>
      <vt:lpstr>'26'!Oblast_tisku</vt:lpstr>
      <vt:lpstr>'27'!Oblast_tisku</vt:lpstr>
      <vt:lpstr>'28'!Oblast_tisku</vt:lpstr>
      <vt:lpstr>'29'!Oblast_tisku</vt:lpstr>
      <vt:lpstr>'3'!Oblast_tisku</vt:lpstr>
      <vt:lpstr>'30'!Oblast_tisku</vt:lpstr>
      <vt:lpstr>'31'!Oblast_tisku</vt:lpstr>
      <vt:lpstr>'32'!Oblast_tisku</vt:lpstr>
      <vt:lpstr>'33'!Oblast_tisku</vt:lpstr>
      <vt:lpstr>'4'!Oblast_tisku</vt:lpstr>
      <vt:lpstr>'5'!Oblast_tisku</vt:lpstr>
      <vt:lpstr>'6'!Oblast_tisku</vt:lpstr>
      <vt:lpstr>'7'!Oblast_tisku</vt:lpstr>
      <vt:lpstr>'8'!Oblast_tisku</vt:lpstr>
      <vt:lpstr>'9'!Oblast_tisku</vt:lpstr>
      <vt:lpstr>T!Oblast_tisku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smid</dc:creator>
  <cp:lastModifiedBy>Šmíd Michal</cp:lastModifiedBy>
  <cp:lastPrinted>2016-05-18T08:54:51Z</cp:lastPrinted>
  <dcterms:created xsi:type="dcterms:W3CDTF">2010-02-15T08:19:53Z</dcterms:created>
  <dcterms:modified xsi:type="dcterms:W3CDTF">2016-05-20T07:38:04Z</dcterms:modified>
</cp:coreProperties>
</file>